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2" activeTab="12"/>
  </bookViews>
  <sheets>
    <sheet name="Links" sheetId="1" state="hidden" r:id="rId1"/>
    <sheet name="adjustments" sheetId="2" state="hidden" r:id="rId2"/>
    <sheet name="Title NIUT " sheetId="3" r:id="rId3"/>
    <sheet name="BS" sheetId="4" r:id="rId4"/>
    <sheet name="P&amp;L" sheetId="5" r:id="rId5"/>
    <sheet name="Qtr - PnL" sheetId="6" state="hidden" r:id="rId6"/>
    <sheet name="Other Comp Income" sheetId="7" r:id="rId7"/>
    <sheet name="Qtr Other Comp Income" sheetId="8" state="hidden" r:id="rId8"/>
    <sheet name="Distri" sheetId="9" r:id="rId9"/>
    <sheet name="Qtr Distribution" sheetId="10" state="hidden" r:id="rId10"/>
    <sheet name="UHF" sheetId="11" r:id="rId11"/>
    <sheet name="Qtr - UHF" sheetId="12" state="hidden" r:id="rId12"/>
    <sheet name="cash flow" sheetId="13" r:id="rId13"/>
    <sheet name="Qtr -cashflow" sheetId="14" state="hidden" r:id="rId14"/>
    <sheet name="RP Q working" sheetId="15" state="hidden" r:id="rId15"/>
    <sheet name="cash flow working" sheetId="27" state="hidden" r:id="rId16"/>
    <sheet name="1" sheetId="16" r:id="rId17"/>
    <sheet name="HFT1" sheetId="94" r:id="rId18"/>
    <sheet name="HFT2" sheetId="93" r:id="rId19"/>
    <sheet name="AFS1" sheetId="92" r:id="rId20"/>
    <sheet name="AFS2" sheetId="91" r:id="rId21"/>
    <sheet name="AFS3" sheetId="90" r:id="rId22"/>
    <sheet name="AFS4" sheetId="97" r:id="rId23"/>
    <sheet name="AFS5" sheetId="96" r:id="rId24"/>
    <sheet name="AFS6" sheetId="95" r:id="rId25"/>
    <sheet name="TFC" sheetId="89" r:id="rId26"/>
    <sheet name="2" sheetId="17" r:id="rId27"/>
    <sheet name="3" sheetId="68" state="hidden" r:id="rId28"/>
    <sheet name="Sheet10" sheetId="69" state="hidden" r:id="rId29"/>
    <sheet name="4" sheetId="74" state="hidden" r:id="rId30"/>
    <sheet name="5" sheetId="73" state="hidden" r:id="rId31"/>
    <sheet name="6" sheetId="72" state="hidden" r:id="rId32"/>
    <sheet name="7" sheetId="71" state="hidden" r:id="rId33"/>
    <sheet name="8" sheetId="70" state="hidden" r:id="rId34"/>
    <sheet name="9" sheetId="75" state="hidden" r:id="rId35"/>
    <sheet name="11" sheetId="62" r:id="rId36"/>
    <sheet name="12" sheetId="30" r:id="rId37"/>
    <sheet name="Annexure1" sheetId="22" state="hidden" r:id="rId38"/>
    <sheet name="Annexure2" sheetId="23" state="hidden" r:id="rId39"/>
    <sheet name="13" sheetId="76" r:id="rId40"/>
    <sheet name="Sheet13" sheetId="80" state="hidden" r:id="rId41"/>
    <sheet name="Sheet12" sheetId="79" state="hidden" r:id="rId42"/>
    <sheet name="Sheet11" sheetId="78" state="hidden" r:id="rId43"/>
    <sheet name="Sheet9" sheetId="77" state="hidden" r:id="rId44"/>
    <sheet name="T-Bill" sheetId="24" state="hidden" r:id="rId45"/>
    <sheet name="TFCold" sheetId="25" state="hidden" r:id="rId46"/>
    <sheet name="Element" sheetId="26" state="hidden"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16">'[1]last qrt2001'!#REF!</definedName>
    <definedName name="\A" localSheetId="35">'[1]last qrt2001'!#REF!</definedName>
    <definedName name="\A" localSheetId="36">'[1]last qrt2001'!#REF!</definedName>
    <definedName name="\A" localSheetId="39">'[1]last qrt2001'!#REF!</definedName>
    <definedName name="\a" localSheetId="14">#REF!</definedName>
    <definedName name="\A">'[1]last qrt2001'!#REF!</definedName>
    <definedName name="\B" localSheetId="16">'[1]last qrt2001'!#REF!</definedName>
    <definedName name="\B" localSheetId="35">'[1]last qrt2001'!#REF!</definedName>
    <definedName name="\B" localSheetId="36">'[1]last qrt2001'!#REF!</definedName>
    <definedName name="\B" localSheetId="39">'[1]last qrt2001'!#REF!</definedName>
    <definedName name="\b" localSheetId="14">#REF!</definedName>
    <definedName name="\B">'[1]last qrt2001'!#REF!</definedName>
    <definedName name="\c" localSheetId="16">#REF!</definedName>
    <definedName name="\c" localSheetId="35">#REF!</definedName>
    <definedName name="\c" localSheetId="36">#REF!</definedName>
    <definedName name="\c" localSheetId="39">#REF!</definedName>
    <definedName name="\c">#REF!</definedName>
    <definedName name="\d" localSheetId="16">#REF!</definedName>
    <definedName name="\d" localSheetId="35">#REF!</definedName>
    <definedName name="\d" localSheetId="36">#REF!</definedName>
    <definedName name="\d" localSheetId="39">#REF!</definedName>
    <definedName name="\d">#REF!</definedName>
    <definedName name="\e" localSheetId="16">#REF!</definedName>
    <definedName name="\e" localSheetId="35">#REF!</definedName>
    <definedName name="\e" localSheetId="36">#REF!</definedName>
    <definedName name="\e" localSheetId="39">#REF!</definedName>
    <definedName name="\e">#REF!</definedName>
    <definedName name="\i" localSheetId="16">#REF!</definedName>
    <definedName name="\i" localSheetId="35">#REF!</definedName>
    <definedName name="\i" localSheetId="36">#REF!</definedName>
    <definedName name="\i" localSheetId="39">#REF!</definedName>
    <definedName name="\i">#REF!</definedName>
    <definedName name="\l" localSheetId="35">#REF!</definedName>
    <definedName name="\l" localSheetId="36">#REF!</definedName>
    <definedName name="\l" localSheetId="39">#REF!</definedName>
    <definedName name="\l">#REF!</definedName>
    <definedName name="\m" localSheetId="16">#REF!</definedName>
    <definedName name="\m" localSheetId="35">#REF!</definedName>
    <definedName name="\m" localSheetId="36">#REF!</definedName>
    <definedName name="\m" localSheetId="39">#REF!</definedName>
    <definedName name="\m">#REF!</definedName>
    <definedName name="\n" localSheetId="35">#REF!</definedName>
    <definedName name="\n" localSheetId="36">#REF!</definedName>
    <definedName name="\n" localSheetId="39">#REF!</definedName>
    <definedName name="\n">#REF!</definedName>
    <definedName name="\o" localSheetId="16">#REF!</definedName>
    <definedName name="\o" localSheetId="35">#REF!</definedName>
    <definedName name="\o" localSheetId="36">#REF!</definedName>
    <definedName name="\o" localSheetId="39">#REF!</definedName>
    <definedName name="\o">#REF!</definedName>
    <definedName name="\q" localSheetId="16">#REF!</definedName>
    <definedName name="\q" localSheetId="35">#REF!</definedName>
    <definedName name="\q" localSheetId="36">#REF!</definedName>
    <definedName name="\q" localSheetId="39">#REF!</definedName>
    <definedName name="\q">#REF!</definedName>
    <definedName name="\R" localSheetId="16">'[1]last qrt2001'!#REF!</definedName>
    <definedName name="\R" localSheetId="35">'[1]last qrt2001'!#REF!</definedName>
    <definedName name="\R" localSheetId="36">'[1]last qrt2001'!#REF!</definedName>
    <definedName name="\R" localSheetId="39">'[1]last qrt2001'!#REF!</definedName>
    <definedName name="\R" localSheetId="14">'[1]last qrt2001'!#REF!</definedName>
    <definedName name="\R">'[1]last qrt2001'!#REF!</definedName>
    <definedName name="\S" localSheetId="16">'[1]last qrt2001'!#REF!</definedName>
    <definedName name="\S" localSheetId="35">'[1]last qrt2001'!#REF!</definedName>
    <definedName name="\S" localSheetId="36">'[1]last qrt2001'!#REF!</definedName>
    <definedName name="\S" localSheetId="39">'[1]last qrt2001'!#REF!</definedName>
    <definedName name="\s" localSheetId="14">#REF!</definedName>
    <definedName name="\S">'[1]last qrt2001'!#REF!</definedName>
    <definedName name="\T" localSheetId="16">'[2]Notes1-5(old)'!#REF!</definedName>
    <definedName name="\T" localSheetId="35">'[2]Notes1-5(old)'!#REF!</definedName>
    <definedName name="\T" localSheetId="36">'[2]Notes1-5(old)'!#REF!</definedName>
    <definedName name="\T" localSheetId="39">'[2]Notes1-5(old)'!#REF!</definedName>
    <definedName name="\T">'[2]Notes1-5(old)'!#REF!</definedName>
    <definedName name="\z" localSheetId="16">#REF!</definedName>
    <definedName name="\z" localSheetId="35">#REF!</definedName>
    <definedName name="\z" localSheetId="36">#REF!</definedName>
    <definedName name="\z" localSheetId="39">#REF!</definedName>
    <definedName name="\z">#REF!</definedName>
    <definedName name="____ASH1">[3]Sheet4!$B$524:$E$625</definedName>
    <definedName name="____ASH2">[3]Sheet4!$P$422:$Q$523</definedName>
    <definedName name="____ASS1" localSheetId="35">#REF!</definedName>
    <definedName name="____ASS1" localSheetId="36">#REF!</definedName>
    <definedName name="____ASS1" localSheetId="39">#REF!</definedName>
    <definedName name="____ASS1">#REF!</definedName>
    <definedName name="____ASS2" localSheetId="35">#REF!</definedName>
    <definedName name="____ASS2" localSheetId="36">#REF!</definedName>
    <definedName name="____ASS2" localSheetId="39">#REF!</definedName>
    <definedName name="____ASS2">#REF!</definedName>
    <definedName name="____EPZ1">[3]Sheet4!$F$428:$F$519</definedName>
    <definedName name="____EPZ2">[3]Sheet4!$S$326:$S$417</definedName>
    <definedName name="____LIA1" localSheetId="35">#REF!</definedName>
    <definedName name="____LIA1" localSheetId="36">#REF!</definedName>
    <definedName name="____LIA1" localSheetId="39">#REF!</definedName>
    <definedName name="____LIA1">#REF!</definedName>
    <definedName name="____LIA2" localSheetId="35">#REF!</definedName>
    <definedName name="____LIA2" localSheetId="36">#REF!</definedName>
    <definedName name="____LIA2" localSheetId="39">#REF!</definedName>
    <definedName name="____LIA2">#REF!</definedName>
    <definedName name="____PL1" localSheetId="35">#REF!</definedName>
    <definedName name="____PL1" localSheetId="36">#REF!</definedName>
    <definedName name="____PL1" localSheetId="39">#REF!</definedName>
    <definedName name="____PL1">#REF!</definedName>
    <definedName name="____PL2" localSheetId="35">#REF!</definedName>
    <definedName name="____PL2" localSheetId="36">#REF!</definedName>
    <definedName name="____PL2" localSheetId="39">#REF!</definedName>
    <definedName name="____PL2">#REF!</definedName>
    <definedName name="____PP2" localSheetId="35">#REF!</definedName>
    <definedName name="____PP2" localSheetId="36">#REF!</definedName>
    <definedName name="____PP2" localSheetId="39">#REF!</definedName>
    <definedName name="____PP2">#REF!</definedName>
    <definedName name="____PP3" localSheetId="35">#REF!</definedName>
    <definedName name="____PP3" localSheetId="36">#REF!</definedName>
    <definedName name="____PP3" localSheetId="39">#REF!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35">#REF!</definedName>
    <definedName name="___ASS1" localSheetId="36">#REF!</definedName>
    <definedName name="___ASS1" localSheetId="39">#REF!</definedName>
    <definedName name="___ASS1" localSheetId="14">#REF!</definedName>
    <definedName name="___ASS1">#REF!</definedName>
    <definedName name="___ASS2" localSheetId="16">#REF!</definedName>
    <definedName name="___ASS2" localSheetId="35">#REF!</definedName>
    <definedName name="___ASS2" localSheetId="36">#REF!</definedName>
    <definedName name="___ASS2" localSheetId="39">#REF!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35">[6]AL905!#REF!</definedName>
    <definedName name="___hub0207" localSheetId="36">[6]AL905!#REF!</definedName>
    <definedName name="___hub0207" localSheetId="39">[6]AL905!#REF!</definedName>
    <definedName name="___hub0207">[6]AL905!#REF!</definedName>
    <definedName name="___LIA1" localSheetId="35">#REF!</definedName>
    <definedName name="___LIA1" localSheetId="36">#REF!</definedName>
    <definedName name="___LIA1" localSheetId="39">#REF!</definedName>
    <definedName name="___LIA1" localSheetId="14">#REF!</definedName>
    <definedName name="___LIA1">#REF!</definedName>
    <definedName name="___LIA2" localSheetId="35">#REF!</definedName>
    <definedName name="___LIA2" localSheetId="36">#REF!</definedName>
    <definedName name="___LIA2" localSheetId="39">#REF!</definedName>
    <definedName name="___LIA2">#REF!</definedName>
    <definedName name="___LMT1">'[5]I-B'!$F$1:$F$65536</definedName>
    <definedName name="___LMT2">'[5]I-BR'!$F$1:$F$65536</definedName>
    <definedName name="___PL1" localSheetId="35">#REF!</definedName>
    <definedName name="___PL1" localSheetId="36">#REF!</definedName>
    <definedName name="___PL1" localSheetId="39">#REF!</definedName>
    <definedName name="___PL1">#REF!</definedName>
    <definedName name="___PL2" localSheetId="35">#REF!</definedName>
    <definedName name="___PL2" localSheetId="36">#REF!</definedName>
    <definedName name="___PL2" localSheetId="39">#REF!</definedName>
    <definedName name="___PL2">#REF!</definedName>
    <definedName name="___PP2" localSheetId="35">#REF!</definedName>
    <definedName name="___PP2" localSheetId="36">#REF!</definedName>
    <definedName name="___PP2" localSheetId="39">#REF!</definedName>
    <definedName name="___PP2">#REF!</definedName>
    <definedName name="___PP3" localSheetId="35">#REF!</definedName>
    <definedName name="___PP3" localSheetId="36">#REF!</definedName>
    <definedName name="___PP3" localSheetId="39">#REF!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6" hidden="1">'[7]29-30'!#REF!</definedName>
    <definedName name="__123Graph_A" localSheetId="35" hidden="1">'[7]29-30'!#REF!</definedName>
    <definedName name="__123Graph_A" localSheetId="36" hidden="1">'[7]29-30'!#REF!</definedName>
    <definedName name="__123Graph_A" localSheetId="39" hidden="1">'[7]29-30'!#REF!</definedName>
    <definedName name="__123Graph_A" localSheetId="14" hidden="1">'[7]29-30'!#REF!</definedName>
    <definedName name="__123Graph_A" hidden="1">'[7]29-30'!#REF!</definedName>
    <definedName name="__123Graph_B" localSheetId="16" hidden="1">'[7]29-30'!#REF!</definedName>
    <definedName name="__123Graph_B" localSheetId="35" hidden="1">'[7]29-30'!#REF!</definedName>
    <definedName name="__123Graph_B" localSheetId="36" hidden="1">'[7]29-30'!#REF!</definedName>
    <definedName name="__123Graph_B" localSheetId="39" hidden="1">'[7]29-30'!#REF!</definedName>
    <definedName name="__123Graph_B" hidden="1">'[7]29-30'!#REF!</definedName>
    <definedName name="__123Graph_X" localSheetId="16" hidden="1">'[7]29-30'!#REF!</definedName>
    <definedName name="__123Graph_X" localSheetId="35" hidden="1">'[7]29-30'!#REF!</definedName>
    <definedName name="__123Graph_X" localSheetId="36" hidden="1">'[7]29-30'!#REF!</definedName>
    <definedName name="__123Graph_X" localSheetId="39" hidden="1">'[7]29-30'!#REF!</definedName>
    <definedName name="__123Graph_X" hidden="1">'[7]29-30'!#REF!</definedName>
    <definedName name="__ASH1">[3]Sheet4!$B$524:$E$625</definedName>
    <definedName name="__ASH2">[3]Sheet4!$P$422:$Q$523</definedName>
    <definedName name="__ASS1" localSheetId="16">#REF!</definedName>
    <definedName name="__ASS1" localSheetId="35">#REF!</definedName>
    <definedName name="__ASS1" localSheetId="36">#REF!</definedName>
    <definedName name="__ASS1" localSheetId="39">#REF!</definedName>
    <definedName name="__ASS1" localSheetId="14">#REF!</definedName>
    <definedName name="__ASS1">#REF!</definedName>
    <definedName name="__ASS2" localSheetId="16">#REF!</definedName>
    <definedName name="__ASS2" localSheetId="35">#REF!</definedName>
    <definedName name="__ASS2" localSheetId="36">#REF!</definedName>
    <definedName name="__ASS2" localSheetId="39">#REF!</definedName>
    <definedName name="__ASS2">#REF!</definedName>
    <definedName name="__BSC1" localSheetId="35">#REF!</definedName>
    <definedName name="__BSC1" localSheetId="36">#REF!</definedName>
    <definedName name="__BSC1" localSheetId="39">#REF!</definedName>
    <definedName name="__BSC1">#REF!</definedName>
    <definedName name="__BSD1" localSheetId="35">#REF!</definedName>
    <definedName name="__BSD1" localSheetId="36">#REF!</definedName>
    <definedName name="__BSD1" localSheetId="39">#REF!</definedName>
    <definedName name="__BSD1">#REF!</definedName>
    <definedName name="__BSH1" localSheetId="35">#REF!</definedName>
    <definedName name="__BSH1" localSheetId="36">#REF!</definedName>
    <definedName name="__BSH1" localSheetId="39">#REF!</definedName>
    <definedName name="__BSH1">#REF!</definedName>
    <definedName name="__BSP1" localSheetId="35">#REF!</definedName>
    <definedName name="__BSP1" localSheetId="36">#REF!</definedName>
    <definedName name="__BSP1" localSheetId="39">#REF!</definedName>
    <definedName name="__BSP1">#REF!</definedName>
    <definedName name="__BSS1" localSheetId="35">#REF!</definedName>
    <definedName name="__BSS1" localSheetId="36">#REF!</definedName>
    <definedName name="__BSS1" localSheetId="39">#REF!</definedName>
    <definedName name="__BSS1">#REF!</definedName>
    <definedName name="__BST1" localSheetId="35">#REF!</definedName>
    <definedName name="__BST1" localSheetId="36">#REF!</definedName>
    <definedName name="__BST1" localSheetId="39">#REF!</definedName>
    <definedName name="__BST1">#REF!</definedName>
    <definedName name="__Col1" localSheetId="35">#REF!</definedName>
    <definedName name="__Col1" localSheetId="36">#REF!</definedName>
    <definedName name="__Col1" localSheetId="39">#REF!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6">[6]AL905!#REF!</definedName>
    <definedName name="__hub0207" localSheetId="35">[6]AL905!#REF!</definedName>
    <definedName name="__hub0207" localSheetId="36">[6]AL905!#REF!</definedName>
    <definedName name="__hub0207" localSheetId="39">[6]AL905!#REF!</definedName>
    <definedName name="__hub0207" localSheetId="14">[6]AL905!#REF!</definedName>
    <definedName name="__hub0207">[6]AL905!#REF!</definedName>
    <definedName name="__IEC1" localSheetId="35">#REF!</definedName>
    <definedName name="__IEC1" localSheetId="36">#REF!</definedName>
    <definedName name="__IEC1" localSheetId="39">#REF!</definedName>
    <definedName name="__IEC1">#REF!</definedName>
    <definedName name="__IED1" localSheetId="35">#REF!</definedName>
    <definedName name="__IED1" localSheetId="36">#REF!</definedName>
    <definedName name="__IED1" localSheetId="39">#REF!</definedName>
    <definedName name="__IED1">#REF!</definedName>
    <definedName name="__IEH1" localSheetId="35">#REF!</definedName>
    <definedName name="__IEH1" localSheetId="36">#REF!</definedName>
    <definedName name="__IEH1" localSheetId="39">#REF!</definedName>
    <definedName name="__IEH1">#REF!</definedName>
    <definedName name="__IEP1" localSheetId="35">#REF!</definedName>
    <definedName name="__IEP1" localSheetId="36">#REF!</definedName>
    <definedName name="__IEP1" localSheetId="39">#REF!</definedName>
    <definedName name="__IEP1">#REF!</definedName>
    <definedName name="__IES1" localSheetId="35">#REF!</definedName>
    <definedName name="__IES1" localSheetId="36">#REF!</definedName>
    <definedName name="__IES1" localSheetId="39">#REF!</definedName>
    <definedName name="__IES1">#REF!</definedName>
    <definedName name="__IET1" localSheetId="35">#REF!</definedName>
    <definedName name="__IET1" localSheetId="36">#REF!</definedName>
    <definedName name="__IET1" localSheetId="39">#REF!</definedName>
    <definedName name="__IET1">#REF!</definedName>
    <definedName name="__LIA1" localSheetId="16">#REF!</definedName>
    <definedName name="__LIA1" localSheetId="35">#REF!</definedName>
    <definedName name="__LIA1" localSheetId="36">#REF!</definedName>
    <definedName name="__LIA1" localSheetId="39">#REF!</definedName>
    <definedName name="__LIA1" localSheetId="14">#REF!</definedName>
    <definedName name="__LIA1">#REF!</definedName>
    <definedName name="__LIA2" localSheetId="16">#REF!</definedName>
    <definedName name="__LIA2" localSheetId="35">#REF!</definedName>
    <definedName name="__LIA2" localSheetId="36">#REF!</definedName>
    <definedName name="__LIA2" localSheetId="39">#REF!</definedName>
    <definedName name="__LIA2">#REF!</definedName>
    <definedName name="__LMT1">'[5]I-B'!$F$1:$F$65536</definedName>
    <definedName name="__LMT2">'[5]I-BR'!$F$1:$F$65536</definedName>
    <definedName name="__PL1" localSheetId="16">#REF!</definedName>
    <definedName name="__PL1" localSheetId="35">#REF!</definedName>
    <definedName name="__PL1" localSheetId="36">#REF!</definedName>
    <definedName name="__PL1" localSheetId="39">#REF!</definedName>
    <definedName name="__PL1" localSheetId="14">#REF!</definedName>
    <definedName name="__PL1">#REF!</definedName>
    <definedName name="__PL2" localSheetId="16">#REF!</definedName>
    <definedName name="__PL2" localSheetId="35">#REF!</definedName>
    <definedName name="__PL2" localSheetId="36">#REF!</definedName>
    <definedName name="__PL2" localSheetId="39">#REF!</definedName>
    <definedName name="__PL2">#REF!</definedName>
    <definedName name="__pL3" localSheetId="35">#REF!</definedName>
    <definedName name="__pL3" localSheetId="36">#REF!</definedName>
    <definedName name="__pL3" localSheetId="39">#REF!</definedName>
    <definedName name="__pL3">#REF!</definedName>
    <definedName name="__PP2" localSheetId="16">#REF!</definedName>
    <definedName name="__PP2" localSheetId="35">#REF!</definedName>
    <definedName name="__PP2" localSheetId="36">#REF!</definedName>
    <definedName name="__PP2" localSheetId="39">#REF!</definedName>
    <definedName name="__PP2">#REF!</definedName>
    <definedName name="__PP3" localSheetId="16">#REF!</definedName>
    <definedName name="__PP3" localSheetId="35">#REF!</definedName>
    <definedName name="__PP3" localSheetId="36">#REF!</definedName>
    <definedName name="__PP3" localSheetId="39">#REF!</definedName>
    <definedName name="__PP3">#REF!</definedName>
    <definedName name="__REC1999">'[4]RC-0997'!$B$132:$Q$171</definedName>
    <definedName name="__TMO1" localSheetId="35">'[8]BS-OVS'!#REF!</definedName>
    <definedName name="__TMO1" localSheetId="36">'[8]BS-OVS'!#REF!</definedName>
    <definedName name="__TMO1" localSheetId="39">'[8]BS-OVS'!#REF!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35">#REF!</definedName>
    <definedName name="_1" localSheetId="36">#REF!</definedName>
    <definedName name="_1" localSheetId="39">#REF!</definedName>
    <definedName name="_1" localSheetId="14">#REF!</definedName>
    <definedName name="_1">#REF!</definedName>
    <definedName name="_1.1" localSheetId="35">#REF!</definedName>
    <definedName name="_1.1" localSheetId="36">#REF!</definedName>
    <definedName name="_1.1" localSheetId="39">#REF!</definedName>
    <definedName name="_1.1">#REF!</definedName>
    <definedName name="_1.2" localSheetId="16">[9]Sheet3!#REF!</definedName>
    <definedName name="_1.2" localSheetId="35">[9]Sheet3!#REF!</definedName>
    <definedName name="_1.2" localSheetId="36">[9]Sheet3!#REF!</definedName>
    <definedName name="_1.2" localSheetId="39">[9]Sheet3!#REF!</definedName>
    <definedName name="_1.2" localSheetId="14">[9]Sheet3!#REF!</definedName>
    <definedName name="_1.2">[9]Sheet3!#REF!</definedName>
    <definedName name="_1_" localSheetId="35">#REF!</definedName>
    <definedName name="_1_" localSheetId="36">#REF!</definedName>
    <definedName name="_1_" localSheetId="39">#REF!</definedName>
    <definedName name="_1_">#REF!</definedName>
    <definedName name="_10" localSheetId="35">#REF!</definedName>
    <definedName name="_10" localSheetId="36">#REF!</definedName>
    <definedName name="_10" localSheetId="39">#REF!</definedName>
    <definedName name="_10" localSheetId="14">#REF!</definedName>
    <definedName name="_10">#REF!</definedName>
    <definedName name="_11" localSheetId="35">#REF!</definedName>
    <definedName name="_11" localSheetId="36">#REF!</definedName>
    <definedName name="_11" localSheetId="39">#REF!</definedName>
    <definedName name="_11">#REF!</definedName>
    <definedName name="_12" localSheetId="16">#REF!</definedName>
    <definedName name="_12" localSheetId="35">#REF!</definedName>
    <definedName name="_12" localSheetId="36">#REF!</definedName>
    <definedName name="_12" localSheetId="39">#REF!</definedName>
    <definedName name="_12">#REF!</definedName>
    <definedName name="_13" localSheetId="35">#REF!</definedName>
    <definedName name="_13" localSheetId="36">#REF!</definedName>
    <definedName name="_13" localSheetId="39">#REF!</definedName>
    <definedName name="_13">#REF!</definedName>
    <definedName name="_14" localSheetId="16">#REF!</definedName>
    <definedName name="_14" localSheetId="35">#REF!</definedName>
    <definedName name="_14" localSheetId="36">#REF!</definedName>
    <definedName name="_14" localSheetId="39">#REF!</definedName>
    <definedName name="_14">#REF!</definedName>
    <definedName name="_15" localSheetId="35">#REF!</definedName>
    <definedName name="_15" localSheetId="36">#REF!</definedName>
    <definedName name="_15" localSheetId="39">#REF!</definedName>
    <definedName name="_15">#REF!</definedName>
    <definedName name="_16" localSheetId="35">#REF!</definedName>
    <definedName name="_16" localSheetId="36">#REF!</definedName>
    <definedName name="_16" localSheetId="39">#REF!</definedName>
    <definedName name="_16">#REF!</definedName>
    <definedName name="_17" localSheetId="35">#REF!</definedName>
    <definedName name="_17" localSheetId="36">#REF!</definedName>
    <definedName name="_17" localSheetId="39">#REF!</definedName>
    <definedName name="_17">#REF!</definedName>
    <definedName name="_18" localSheetId="35">#REF!</definedName>
    <definedName name="_18" localSheetId="36">#REF!</definedName>
    <definedName name="_18" localSheetId="39">#REF!</definedName>
    <definedName name="_18">#REF!</definedName>
    <definedName name="_19" localSheetId="16">#REF!</definedName>
    <definedName name="_19" localSheetId="35">#REF!</definedName>
    <definedName name="_19" localSheetId="36">#REF!</definedName>
    <definedName name="_19" localSheetId="39">#REF!</definedName>
    <definedName name="_19">#REF!</definedName>
    <definedName name="_2" localSheetId="35">#REF!</definedName>
    <definedName name="_2" localSheetId="36">#REF!</definedName>
    <definedName name="_2" localSheetId="39">#REF!</definedName>
    <definedName name="_2">#REF!</definedName>
    <definedName name="_2.1" localSheetId="35">#REF!</definedName>
    <definedName name="_2.1" localSheetId="36">#REF!</definedName>
    <definedName name="_2.1" localSheetId="39">#REF!</definedName>
    <definedName name="_2.1">#REF!</definedName>
    <definedName name="_2.2" localSheetId="16">[9]Sheet3!#REF!</definedName>
    <definedName name="_2.2" localSheetId="35">[9]Sheet3!#REF!</definedName>
    <definedName name="_2.2" localSheetId="36">[9]Sheet3!#REF!</definedName>
    <definedName name="_2.2" localSheetId="39">[9]Sheet3!#REF!</definedName>
    <definedName name="_2.2" localSheetId="14">[9]Sheet3!#REF!</definedName>
    <definedName name="_2.2">[9]Sheet3!#REF!</definedName>
    <definedName name="_20" localSheetId="35">#REF!</definedName>
    <definedName name="_20" localSheetId="36">#REF!</definedName>
    <definedName name="_20" localSheetId="39">#REF!</definedName>
    <definedName name="_20" localSheetId="14">#REF!</definedName>
    <definedName name="_20">#REF!</definedName>
    <definedName name="_21" localSheetId="35">#REF!</definedName>
    <definedName name="_21" localSheetId="36">#REF!</definedName>
    <definedName name="_21" localSheetId="39">#REF!</definedName>
    <definedName name="_21">#REF!</definedName>
    <definedName name="_24_06_2004" localSheetId="16">#REF!</definedName>
    <definedName name="_24_06_2004" localSheetId="35">#REF!</definedName>
    <definedName name="_24_06_2004" localSheetId="36">#REF!</definedName>
    <definedName name="_24_06_2004" localSheetId="39">#REF!</definedName>
    <definedName name="_24_06_2004">#REF!</definedName>
    <definedName name="_29_07_2004" localSheetId="16">#REF!</definedName>
    <definedName name="_29_07_2004" localSheetId="35">#REF!</definedName>
    <definedName name="_29_07_2004" localSheetId="36">#REF!</definedName>
    <definedName name="_29_07_2004" localSheetId="39">#REF!</definedName>
    <definedName name="_29_07_2004">#REF!</definedName>
    <definedName name="_3" localSheetId="16">#REF!</definedName>
    <definedName name="_3" localSheetId="35">#REF!</definedName>
    <definedName name="_3" localSheetId="36">#REF!</definedName>
    <definedName name="_3" localSheetId="39">#REF!</definedName>
    <definedName name="_3">#REF!</definedName>
    <definedName name="_3.1">[3]Sheet4!$A$110</definedName>
    <definedName name="_3.2">[3]Sheet4!$O$8</definedName>
    <definedName name="_3.3" localSheetId="16">[9]Sheet2!#REF!</definedName>
    <definedName name="_3.3" localSheetId="35">[9]Sheet2!#REF!</definedName>
    <definedName name="_3.3" localSheetId="36">[9]Sheet2!#REF!</definedName>
    <definedName name="_3.3" localSheetId="39">[9]Sheet2!#REF!</definedName>
    <definedName name="_3.3" localSheetId="14">[9]Sheet2!#REF!</definedName>
    <definedName name="_3.3">[9]Sheet2!#REF!</definedName>
    <definedName name="_4" localSheetId="16">#REF!</definedName>
    <definedName name="_4" localSheetId="35">#REF!</definedName>
    <definedName name="_4" localSheetId="36">#REF!</definedName>
    <definedName name="_4" localSheetId="39">#REF!</definedName>
    <definedName name="_4">#REF!</definedName>
    <definedName name="_4.1">[3]Sheet4!$A$214</definedName>
    <definedName name="_4.2">[3]Sheet4!$O$112</definedName>
    <definedName name="_5" localSheetId="35">#REF!</definedName>
    <definedName name="_5" localSheetId="36">#REF!</definedName>
    <definedName name="_5" localSheetId="39">#REF!</definedName>
    <definedName name="_5" localSheetId="14">#REF!</definedName>
    <definedName name="_5">#REF!</definedName>
    <definedName name="_5.1">[3]Sheet4!$A$318</definedName>
    <definedName name="_5.2">[3]Sheet4!$O$216</definedName>
    <definedName name="_6" localSheetId="35">#REF!</definedName>
    <definedName name="_6" localSheetId="36">#REF!</definedName>
    <definedName name="_6" localSheetId="39">#REF!</definedName>
    <definedName name="_6" localSheetId="14">#REF!</definedName>
    <definedName name="_6">#REF!</definedName>
    <definedName name="_6.1">[3]Sheet4!$A$422</definedName>
    <definedName name="_6.2">[3]Sheet4!$O$320</definedName>
    <definedName name="_7" localSheetId="35">#REF!</definedName>
    <definedName name="_7" localSheetId="36">#REF!</definedName>
    <definedName name="_7" localSheetId="39">#REF!</definedName>
    <definedName name="_7" localSheetId="14">#REF!</definedName>
    <definedName name="_7">#REF!</definedName>
    <definedName name="_7.1">[3]Sheet4!$A$526</definedName>
    <definedName name="_7.2">[3]Sheet4!$O$424</definedName>
    <definedName name="_8" localSheetId="16">#REF!</definedName>
    <definedName name="_8" localSheetId="35">#REF!</definedName>
    <definedName name="_8" localSheetId="36">#REF!</definedName>
    <definedName name="_8" localSheetId="39">#REF!</definedName>
    <definedName name="_8">#REF!</definedName>
    <definedName name="_9" localSheetId="16">#REF!</definedName>
    <definedName name="_9" localSheetId="35">#REF!</definedName>
    <definedName name="_9" localSheetId="36">#REF!</definedName>
    <definedName name="_9" localSheetId="39">#REF!</definedName>
    <definedName name="_9">#REF!</definedName>
    <definedName name="_ASH1" localSheetId="14">[10]Sheet4!$B$524:$E$625</definedName>
    <definedName name="_ASH1">[3]Sheet4!$B$524:$E$625</definedName>
    <definedName name="_ASH2" localSheetId="14">[10]Sheet4!$P$422:$Q$523</definedName>
    <definedName name="_ASH2">[3]Sheet4!$P$422:$Q$523</definedName>
    <definedName name="_ASS1" localSheetId="16">#REF!</definedName>
    <definedName name="_ASS1" localSheetId="35">#REF!</definedName>
    <definedName name="_ASS1" localSheetId="36">#REF!</definedName>
    <definedName name="_ASS1" localSheetId="39">#REF!</definedName>
    <definedName name="_ASS1" localSheetId="14">'[11]Abu Dhabi'!#REF!</definedName>
    <definedName name="_ASS1" localSheetId="45">#REF!</definedName>
    <definedName name="_ASS1">#REF!</definedName>
    <definedName name="_ASS2" localSheetId="16">#REF!</definedName>
    <definedName name="_ASS2" localSheetId="35">#REF!</definedName>
    <definedName name="_ASS2" localSheetId="36">#REF!</definedName>
    <definedName name="_ASS2" localSheetId="39">#REF!</definedName>
    <definedName name="_ASS2" localSheetId="14">[12]BSDOMOVS!#REF!</definedName>
    <definedName name="_ASS2" localSheetId="45">#REF!</definedName>
    <definedName name="_ASS2">#REF!</definedName>
    <definedName name="_BSC1" localSheetId="35">#REF!</definedName>
    <definedName name="_BSC1" localSheetId="36">#REF!</definedName>
    <definedName name="_BSC1" localSheetId="39">#REF!</definedName>
    <definedName name="_BSC1">#REF!</definedName>
    <definedName name="_BSD1" localSheetId="16">#REF!</definedName>
    <definedName name="_BSD1" localSheetId="35">#REF!</definedName>
    <definedName name="_BSD1" localSheetId="36">#REF!</definedName>
    <definedName name="_BSD1" localSheetId="39">#REF!</definedName>
    <definedName name="_BSD1">#REF!</definedName>
    <definedName name="_BSH1" localSheetId="16">#REF!</definedName>
    <definedName name="_BSH1" localSheetId="35">#REF!</definedName>
    <definedName name="_BSH1" localSheetId="36">#REF!</definedName>
    <definedName name="_BSH1" localSheetId="39">#REF!</definedName>
    <definedName name="_BSH1">#REF!</definedName>
    <definedName name="_BSP1" localSheetId="16">#REF!</definedName>
    <definedName name="_BSP1" localSheetId="35">#REF!</definedName>
    <definedName name="_BSP1" localSheetId="36">#REF!</definedName>
    <definedName name="_BSP1" localSheetId="39">#REF!</definedName>
    <definedName name="_BSP1">#REF!</definedName>
    <definedName name="_BSS1" localSheetId="16">#REF!</definedName>
    <definedName name="_BSS1" localSheetId="35">#REF!</definedName>
    <definedName name="_BSS1" localSheetId="36">#REF!</definedName>
    <definedName name="_BSS1" localSheetId="39">#REF!</definedName>
    <definedName name="_BSS1">#REF!</definedName>
    <definedName name="_BST1" localSheetId="16">#REF!</definedName>
    <definedName name="_BST1" localSheetId="35">#REF!</definedName>
    <definedName name="_BST1" localSheetId="36">#REF!</definedName>
    <definedName name="_BST1" localSheetId="39">#REF!</definedName>
    <definedName name="_BST1">#REF!</definedName>
    <definedName name="_Col1" localSheetId="16">#REF!</definedName>
    <definedName name="_Col1" localSheetId="35">#REF!</definedName>
    <definedName name="_Col1" localSheetId="36">#REF!</definedName>
    <definedName name="_Col1" localSheetId="39">#REF!</definedName>
    <definedName name="_Col1">#REF!</definedName>
    <definedName name="_crt1">'[13]I-B'!$B$1:$B$65536</definedName>
    <definedName name="_crt2">'[13]I-BR'!$B$1:$B$65536</definedName>
    <definedName name="_EPZ1" localSheetId="14">[10]Sheet4!$F$428:$F$519</definedName>
    <definedName name="_EPZ1">[3]Sheet4!$F$428:$F$519</definedName>
    <definedName name="_EPZ2" localSheetId="14">[10]Sheet4!$S$326:$S$417</definedName>
    <definedName name="_EPZ2">[3]Sheet4!$S$326:$S$417</definedName>
    <definedName name="_Fill" hidden="1">[3]Sheet4!$F$300</definedName>
    <definedName name="_xlnm._FilterDatabase" localSheetId="16" hidden="1">#REF!</definedName>
    <definedName name="_xlnm._FilterDatabase" localSheetId="35" hidden="1">#REF!</definedName>
    <definedName name="_xlnm._FilterDatabase" localSheetId="36" hidden="1">#REF!</definedName>
    <definedName name="_xlnm._FilterDatabase" localSheetId="39" hidden="1">#REF!</definedName>
    <definedName name="_xlnm._FilterDatabase" localSheetId="45" hidden="1">#REF!</definedName>
    <definedName name="_xlnm._FilterDatabase" localSheetId="10" hidden="1">#REF!</definedName>
    <definedName name="_xlnm._FilterDatabase" hidden="1">#REF!</definedName>
    <definedName name="_FMT1">'[13]I-B'!$E$1:$E$65536</definedName>
    <definedName name="_FMT2">'[13]I-BR'!$E$1:$E$65536</definedName>
    <definedName name="_hub0207" localSheetId="16">[6]AL905!#REF!</definedName>
    <definedName name="_hub0207" localSheetId="35">[6]AL905!#REF!</definedName>
    <definedName name="_hub0207" localSheetId="36">[6]AL905!#REF!</definedName>
    <definedName name="_hub0207" localSheetId="39">[6]AL905!#REF!</definedName>
    <definedName name="_hub0207" localSheetId="14">[6]AL905!#REF!</definedName>
    <definedName name="_hub0207">[6]AL905!#REF!</definedName>
    <definedName name="_IEC1" localSheetId="16">#REF!</definedName>
    <definedName name="_IEC1" localSheetId="35">#REF!</definedName>
    <definedName name="_IEC1" localSheetId="36">#REF!</definedName>
    <definedName name="_IEC1" localSheetId="39">#REF!</definedName>
    <definedName name="_IEC1" localSheetId="14">#REF!</definedName>
    <definedName name="_IEC1">#REF!</definedName>
    <definedName name="_IED1" localSheetId="16">#REF!</definedName>
    <definedName name="_IED1" localSheetId="35">#REF!</definedName>
    <definedName name="_IED1" localSheetId="36">#REF!</definedName>
    <definedName name="_IED1" localSheetId="39">#REF!</definedName>
    <definedName name="_IED1">#REF!</definedName>
    <definedName name="_IEH1" localSheetId="16">#REF!</definedName>
    <definedName name="_IEH1" localSheetId="35">#REF!</definedName>
    <definedName name="_IEH1" localSheetId="36">#REF!</definedName>
    <definedName name="_IEH1" localSheetId="39">#REF!</definedName>
    <definedName name="_IEH1">#REF!</definedName>
    <definedName name="_IEP1" localSheetId="16">#REF!</definedName>
    <definedName name="_IEP1" localSheetId="35">#REF!</definedName>
    <definedName name="_IEP1" localSheetId="36">#REF!</definedName>
    <definedName name="_IEP1" localSheetId="39">#REF!</definedName>
    <definedName name="_IEP1">#REF!</definedName>
    <definedName name="_IES1" localSheetId="16">#REF!</definedName>
    <definedName name="_IES1" localSheetId="35">#REF!</definedName>
    <definedName name="_IES1" localSheetId="36">#REF!</definedName>
    <definedName name="_IES1" localSheetId="39">#REF!</definedName>
    <definedName name="_IES1">#REF!</definedName>
    <definedName name="_IET1" localSheetId="16">#REF!</definedName>
    <definedName name="_IET1" localSheetId="35">#REF!</definedName>
    <definedName name="_IET1" localSheetId="36">#REF!</definedName>
    <definedName name="_IET1" localSheetId="39">#REF!</definedName>
    <definedName name="_IET1">#REF!</definedName>
    <definedName name="_LIA1" localSheetId="16">#REF!</definedName>
    <definedName name="_LIA1" localSheetId="35">#REF!</definedName>
    <definedName name="_LIA1" localSheetId="36">#REF!</definedName>
    <definedName name="_LIA1" localSheetId="39">#REF!</definedName>
    <definedName name="_LIA1" localSheetId="45">#REF!</definedName>
    <definedName name="_LIA1">#REF!</definedName>
    <definedName name="_LIA2" localSheetId="16">#REF!</definedName>
    <definedName name="_LIA2" localSheetId="35">#REF!</definedName>
    <definedName name="_LIA2" localSheetId="36">#REF!</definedName>
    <definedName name="_LIA2" localSheetId="39">#REF!</definedName>
    <definedName name="_LIA2" localSheetId="45">#REF!</definedName>
    <definedName name="_LIA2">#REF!</definedName>
    <definedName name="_LMT1">'[13]I-B'!$G$1:$G$65536</definedName>
    <definedName name="_LMT2">'[13]I-BR'!$G$1:$G$65536</definedName>
    <definedName name="_PL1" localSheetId="16">#REF!</definedName>
    <definedName name="_PL1" localSheetId="35">#REF!</definedName>
    <definedName name="_PL1" localSheetId="36">#REF!</definedName>
    <definedName name="_PL1" localSheetId="39">#REF!</definedName>
    <definedName name="_PL1" localSheetId="45">#REF!</definedName>
    <definedName name="_PL1">#REF!</definedName>
    <definedName name="_PL2" localSheetId="16">#REF!</definedName>
    <definedName name="_PL2" localSheetId="35">#REF!</definedName>
    <definedName name="_PL2" localSheetId="36">#REF!</definedName>
    <definedName name="_PL2" localSheetId="39">#REF!</definedName>
    <definedName name="_PL2" localSheetId="45">#REF!</definedName>
    <definedName name="_PL2">#REF!</definedName>
    <definedName name="_pL3" localSheetId="35">#REF!</definedName>
    <definedName name="_pL3" localSheetId="36">#REF!</definedName>
    <definedName name="_pL3" localSheetId="39">#REF!</definedName>
    <definedName name="_pL3">#REF!</definedName>
    <definedName name="_PP2" localSheetId="16">#REF!</definedName>
    <definedName name="_PP2" localSheetId="35">#REF!</definedName>
    <definedName name="_PP2" localSheetId="36">#REF!</definedName>
    <definedName name="_PP2" localSheetId="39">#REF!</definedName>
    <definedName name="_PP2" localSheetId="45">#REF!</definedName>
    <definedName name="_PP2">#REF!</definedName>
    <definedName name="_PP3" localSheetId="16">#REF!</definedName>
    <definedName name="_PP3" localSheetId="35">#REF!</definedName>
    <definedName name="_PP3" localSheetId="36">#REF!</definedName>
    <definedName name="_PP3" localSheetId="39">#REF!</definedName>
    <definedName name="_PP3" localSheetId="45">#REF!</definedName>
    <definedName name="_PP3">#REF!</definedName>
    <definedName name="_REC1999">'[4]RC-0997'!$B$132:$Q$171</definedName>
    <definedName name="_TMO1" localSheetId="16">'[8]BS-OVS'!#REF!</definedName>
    <definedName name="_TMO1" localSheetId="35">'[8]BS-OVS'!#REF!</definedName>
    <definedName name="_TMO1" localSheetId="36">'[8]BS-OVS'!#REF!</definedName>
    <definedName name="_TMO1" localSheetId="39">'[8]BS-OVS'!#REF!</definedName>
    <definedName name="_TMO1" localSheetId="14">'[8]BS-OVS'!#REF!</definedName>
    <definedName name="_TMO1">'[8]BS-OVS'!#REF!</definedName>
    <definedName name="_UAE1" localSheetId="14">[10]Sheet4!$D$116:$D$207</definedName>
    <definedName name="_UAE1">[3]Sheet4!$D$116:$D$207</definedName>
    <definedName name="_UAE2" localSheetId="14">[10]Sheet4!$Q$14:$Q$105</definedName>
    <definedName name="_UAE2">[3]Sheet4!$Q$14:$Q$105</definedName>
    <definedName name="_UK1" localSheetId="14">[10]Sheet4!$F$324:$F$415</definedName>
    <definedName name="_UK1">[3]Sheet4!$F$324:$F$415</definedName>
    <definedName name="_UK2" localSheetId="14">[10]Sheet4!$S$222:$S$313</definedName>
    <definedName name="_UK2">[3]Sheet4!$S$222:$S$313</definedName>
    <definedName name="_USA1" localSheetId="14">[10]Sheet4!$D$428:$D$519</definedName>
    <definedName name="_USA1">[3]Sheet4!$D$428:$D$519</definedName>
    <definedName name="_USA2" localSheetId="14">[10]Sheet4!$Q$326:$Q$417</definedName>
    <definedName name="_USA2">[3]Sheet4!$Q$326:$Q$417</definedName>
    <definedName name="a" localSheetId="16">'[14]BS-OVS'!#REF!</definedName>
    <definedName name="a" localSheetId="35">'[14]BS-OVS'!#REF!</definedName>
    <definedName name="a" localSheetId="36">'[14]BS-OVS'!#REF!</definedName>
    <definedName name="a" localSheetId="39">'[14]BS-OVS'!#REF!</definedName>
    <definedName name="a" localSheetId="14">'[14]BS-OVS'!#REF!</definedName>
    <definedName name="a">'[14]BS-OVS'!#REF!</definedName>
    <definedName name="AA" localSheetId="35">#REF!</definedName>
    <definedName name="AA" localSheetId="36">#REF!</definedName>
    <definedName name="AA" localSheetId="39">#REF!</definedName>
    <definedName name="AA" localSheetId="14">#REF!</definedName>
    <definedName name="AA" localSheetId="45">#REF!</definedName>
    <definedName name="AA">#REF!</definedName>
    <definedName name="aaa" localSheetId="35">#REF!</definedName>
    <definedName name="aaa" localSheetId="36">#REF!</definedName>
    <definedName name="aaa" localSheetId="39">#REF!</definedName>
    <definedName name="aaa">#REF!</definedName>
    <definedName name="aaaaa" localSheetId="16">[9]Sheet3!#REF!</definedName>
    <definedName name="aaaaa" localSheetId="35">[9]Sheet3!#REF!</definedName>
    <definedName name="aaaaa" localSheetId="36">[9]Sheet3!#REF!</definedName>
    <definedName name="aaaaa" localSheetId="39">[9]Sheet3!#REF!</definedName>
    <definedName name="aaaaa" localSheetId="14">[9]Sheet3!#REF!</definedName>
    <definedName name="aaaaa">[9]Sheet3!#REF!</definedName>
    <definedName name="AB" localSheetId="35">#REF!</definedName>
    <definedName name="AB" localSheetId="36">#REF!</definedName>
    <definedName name="AB" localSheetId="39">#REF!</definedName>
    <definedName name="AB" localSheetId="14">#REF!</definedName>
    <definedName name="AB" localSheetId="45">#REF!</definedName>
    <definedName name="AB">#REF!</definedName>
    <definedName name="abc" localSheetId="16">#REF!</definedName>
    <definedName name="abc" localSheetId="35">#REF!</definedName>
    <definedName name="abc" localSheetId="36">#REF!</definedName>
    <definedName name="abc" localSheetId="39">#REF!</definedName>
    <definedName name="abc">#REF!</definedName>
    <definedName name="AC" localSheetId="35">#REF!</definedName>
    <definedName name="AC" localSheetId="36">#REF!</definedName>
    <definedName name="AC" localSheetId="39">#REF!</definedName>
    <definedName name="ac" localSheetId="14">[15]INPUT!$B$6:$G$83</definedName>
    <definedName name="AC">#REF!</definedName>
    <definedName name="Acc.Code" localSheetId="16">#REF!</definedName>
    <definedName name="Acc.Code" localSheetId="35">#REF!</definedName>
    <definedName name="Acc.Code" localSheetId="36">#REF!</definedName>
    <definedName name="Acc.Code" localSheetId="39">#REF!</definedName>
    <definedName name="Acc.Code">#REF!</definedName>
    <definedName name="ad">[16]A!$Q$604:$Q$639</definedName>
    <definedName name="adghs" localSheetId="35">#REF!</definedName>
    <definedName name="adghs" localSheetId="36">#REF!</definedName>
    <definedName name="adghs" localSheetId="39">#REF!</definedName>
    <definedName name="adghs">#REF!</definedName>
    <definedName name="ADV" localSheetId="16">[17]acct!#REF!</definedName>
    <definedName name="ADV" localSheetId="35">[17]acct!#REF!</definedName>
    <definedName name="ADV" localSheetId="36">[17]acct!#REF!</definedName>
    <definedName name="ADV" localSheetId="39">[17]acct!#REF!</definedName>
    <definedName name="ADV" localSheetId="14">[17]acct!#REF!</definedName>
    <definedName name="ADV">[17]acct!#REF!</definedName>
    <definedName name="AED" localSheetId="16">#REF!</definedName>
    <definedName name="AED" localSheetId="35">#REF!</definedName>
    <definedName name="AED" localSheetId="36">#REF!</definedName>
    <definedName name="AED" localSheetId="39">#REF!</definedName>
    <definedName name="AED">#REF!</definedName>
    <definedName name="affair" localSheetId="16">[18]BSDOMOVS!#REF!</definedName>
    <definedName name="affair" localSheetId="35">[18]BSDOMOVS!#REF!</definedName>
    <definedName name="affair" localSheetId="36">[18]BSDOMOVS!#REF!</definedName>
    <definedName name="affair" localSheetId="39">[18]BSDOMOVS!#REF!</definedName>
    <definedName name="affair" localSheetId="14">[18]BSDOMOVS!#REF!</definedName>
    <definedName name="affair">[18]BSDOMOVS!#REF!</definedName>
    <definedName name="AKK" localSheetId="6" hidden="1">{"'CALL MONEY'!$K$53"}</definedName>
    <definedName name="AKK" localSheetId="14" hidden="1">{"'CALL MONEY'!$K$53"}</definedName>
    <definedName name="AKK" localSheetId="45" hidden="1">{"'CALL MONEY'!$K$53"}</definedName>
    <definedName name="AKK" localSheetId="10" hidden="1">{"'CALL MONEY'!$K$53"}</definedName>
    <definedName name="AKK" hidden="1">{"'CALL MONEY'!$K$53"}</definedName>
    <definedName name="alco" localSheetId="16">#REF!</definedName>
    <definedName name="alco" localSheetId="35">#REF!</definedName>
    <definedName name="alco" localSheetId="36">#REF!</definedName>
    <definedName name="alco" localSheetId="39">#REF!</definedName>
    <definedName name="alco">#REF!</definedName>
    <definedName name="alijamall1" localSheetId="35">'[1]last qrt2001'!#REF!</definedName>
    <definedName name="alijamall1" localSheetId="39">'[1]last qrt2001'!#REF!</definedName>
    <definedName name="alijamall1">'[1]last qrt2001'!#REF!</definedName>
    <definedName name="Amount" localSheetId="16">#REF!</definedName>
    <definedName name="Amount" localSheetId="35">#REF!</definedName>
    <definedName name="Amount" localSheetId="36">#REF!</definedName>
    <definedName name="Amount" localSheetId="39">#REF!</definedName>
    <definedName name="Amount">#REF!</definedName>
    <definedName name="annex1" localSheetId="35">#REF!</definedName>
    <definedName name="annex1" localSheetId="39">#REF!</definedName>
    <definedName name="annex1">#REF!</definedName>
    <definedName name="APAGE1" localSheetId="35">#REF!</definedName>
    <definedName name="APAGE1" localSheetId="36">#REF!</definedName>
    <definedName name="APAGE1" localSheetId="39">#REF!</definedName>
    <definedName name="APAGE1">#REF!</definedName>
    <definedName name="APAGE2" localSheetId="35">#REF!</definedName>
    <definedName name="APAGE2" localSheetId="36">#REF!</definedName>
    <definedName name="APAGE2" localSheetId="39">#REF!</definedName>
    <definedName name="APAGE2">#REF!</definedName>
    <definedName name="APAGE3" localSheetId="35">#REF!</definedName>
    <definedName name="APAGE3" localSheetId="36">#REF!</definedName>
    <definedName name="APAGE3" localSheetId="39">#REF!</definedName>
    <definedName name="APAGE3">#REF!</definedName>
    <definedName name="APAGE4" localSheetId="35">#REF!</definedName>
    <definedName name="APAGE4" localSheetId="36">#REF!</definedName>
    <definedName name="APAGE4" localSheetId="39">#REF!</definedName>
    <definedName name="APAGE4">#REF!</definedName>
    <definedName name="ARA_Threshold" localSheetId="35">#REF!</definedName>
    <definedName name="ARA_Threshold" localSheetId="36">#REF!</definedName>
    <definedName name="ARA_Threshold" localSheetId="39">#REF!</definedName>
    <definedName name="ARA_Threshold" localSheetId="45">#REF!</definedName>
    <definedName name="ARA_Threshold">#REF!</definedName>
    <definedName name="ARP_Threshold" localSheetId="35">#REF!</definedName>
    <definedName name="ARP_Threshold" localSheetId="36">#REF!</definedName>
    <definedName name="ARP_Threshold" localSheetId="39">#REF!</definedName>
    <definedName name="ARP_Threshold" localSheetId="45">#REF!</definedName>
    <definedName name="ARP_Threshold">#REF!</definedName>
    <definedName name="as">[10]Sheet4!$A$421:$Q$523</definedName>
    <definedName name="AS2DocOpenMode" hidden="1">"AS2DocumentEdit"</definedName>
    <definedName name="AS2LinkLS" hidden="1">Links!A1</definedName>
    <definedName name="AS2ReportLS" hidden="1">1</definedName>
    <definedName name="AS2StaticLS" localSheetId="35" hidden="1">#REF!</definedName>
    <definedName name="AS2StaticLS" localSheetId="36" hidden="1">#REF!</definedName>
    <definedName name="AS2StaticLS" localSheetId="39" hidden="1">#REF!</definedName>
    <definedName name="AS2StaticLS" localSheetId="45" hidden="1">#REF!</definedName>
    <definedName name="AS2StaticLS" hidden="1">#REF!</definedName>
    <definedName name="AS2SyncStepLS" hidden="1">0</definedName>
    <definedName name="AS2TickmarkLS" localSheetId="35" hidden="1">#REF!</definedName>
    <definedName name="AS2TickmarkLS" localSheetId="36" hidden="1">#REF!</definedName>
    <definedName name="AS2TickmarkLS" localSheetId="39" hidden="1">#REF!</definedName>
    <definedName name="AS2TickmarkLS" localSheetId="14" hidden="1">#REF!</definedName>
    <definedName name="AS2TickmarkLS" localSheetId="45" hidden="1">#REF!</definedName>
    <definedName name="AS2TickmarkLS" hidden="1">#REF!</definedName>
    <definedName name="AS2VersionLS" hidden="1">300</definedName>
    <definedName name="asd" localSheetId="35">#REF!</definedName>
    <definedName name="asd" localSheetId="36">#REF!</definedName>
    <definedName name="asd" localSheetId="39">#REF!</definedName>
    <definedName name="asd">#REF!</definedName>
    <definedName name="asdf" localSheetId="6" hidden="1">{"'CALL MONEY'!$K$53"}</definedName>
    <definedName name="asdf" localSheetId="14" hidden="1">{"'CALL MONEY'!$K$53"}</definedName>
    <definedName name="asdf" localSheetId="45" hidden="1">{"'CALL MONEY'!$K$53"}</definedName>
    <definedName name="asdf" localSheetId="10" hidden="1">{"'CALL MONEY'!$K$53"}</definedName>
    <definedName name="asdf" hidden="1">{"'CALL MONEY'!$K$53"}</definedName>
    <definedName name="ashdah" localSheetId="35">#REF!</definedName>
    <definedName name="ashdah" localSheetId="36">#REF!</definedName>
    <definedName name="ashdah" localSheetId="39">#REF!</definedName>
    <definedName name="ashdah">#REF!</definedName>
    <definedName name="ASHRAF" localSheetId="35">#REF!</definedName>
    <definedName name="ASHRAF" localSheetId="36">#REF!</definedName>
    <definedName name="ASHRAF" localSheetId="39">#REF!</definedName>
    <definedName name="ASHRAF" localSheetId="14">#REF!</definedName>
    <definedName name="ASHRAF">#REF!</definedName>
    <definedName name="ASSE" localSheetId="16">[9]Sheet3!#REF!</definedName>
    <definedName name="ASSE" localSheetId="35">[9]Sheet3!#REF!</definedName>
    <definedName name="ASSE" localSheetId="36">[9]Sheet3!#REF!</definedName>
    <definedName name="ASSE" localSheetId="39">[9]Sheet3!#REF!</definedName>
    <definedName name="ASSE" localSheetId="14">[9]Sheet3!#REF!</definedName>
    <definedName name="ASSE">[9]Sheet3!#REF!</definedName>
    <definedName name="ASSET1" localSheetId="35">#REF!</definedName>
    <definedName name="ASSET1" localSheetId="36">#REF!</definedName>
    <definedName name="ASSET1" localSheetId="39">#REF!</definedName>
    <definedName name="ASSET1" localSheetId="14">#REF!</definedName>
    <definedName name="ASSET1">#REF!</definedName>
    <definedName name="ASSET2" localSheetId="35">#REF!</definedName>
    <definedName name="ASSET2" localSheetId="36">#REF!</definedName>
    <definedName name="ASSET2" localSheetId="39">#REF!</definedName>
    <definedName name="ASSET2">#REF!</definedName>
    <definedName name="ASSET3" localSheetId="35">#REF!</definedName>
    <definedName name="ASSET3" localSheetId="36">#REF!</definedName>
    <definedName name="ASSET3" localSheetId="39">#REF!</definedName>
    <definedName name="ASSET3">#REF!</definedName>
    <definedName name="ASSET4" localSheetId="35">#REF!</definedName>
    <definedName name="ASSET4" localSheetId="36">#REF!</definedName>
    <definedName name="ASSET4" localSheetId="39">#REF!</definedName>
    <definedName name="ASSET4">#REF!</definedName>
    <definedName name="aug" localSheetId="16">#REF!</definedName>
    <definedName name="aug" localSheetId="35">#REF!</definedName>
    <definedName name="aug" localSheetId="36">#REF!</definedName>
    <definedName name="aug" localSheetId="39">#REF!</definedName>
    <definedName name="aug">#REF!</definedName>
    <definedName name="B" localSheetId="16">#REF!</definedName>
    <definedName name="B" localSheetId="35">#REF!</definedName>
    <definedName name="B" localSheetId="36">#REF!</definedName>
    <definedName name="B" localSheetId="39">#REF!</definedName>
    <definedName name="B">#REF!</definedName>
    <definedName name="bahrain">[19]BAHRAIN!$A$14:$F$23</definedName>
    <definedName name="BAHRAIN1">[3]Sheet4!$L$14:$L$105</definedName>
    <definedName name="BAHRAIN2">[3]Sheet4!$Y$14:$Y$105</definedName>
    <definedName name="BalanceSheetDates" localSheetId="35">#REF!</definedName>
    <definedName name="BalanceSheetDates" localSheetId="36">#REF!</definedName>
    <definedName name="BalanceSheetDates" localSheetId="39">#REF!</definedName>
    <definedName name="BalanceSheetDates">#REF!</definedName>
    <definedName name="BalType" localSheetId="0" hidden="1">TRUE</definedName>
    <definedName name="bela" localSheetId="35">#REF!</definedName>
    <definedName name="bela" localSheetId="36">#REF!</definedName>
    <definedName name="bela" localSheetId="39">#REF!</definedName>
    <definedName name="bela" localSheetId="45">#REF!</definedName>
    <definedName name="bela">#REF!</definedName>
    <definedName name="BELOW" localSheetId="16">#REF!</definedName>
    <definedName name="BELOW" localSheetId="35">#REF!</definedName>
    <definedName name="BELOW" localSheetId="36">#REF!</definedName>
    <definedName name="BELOW" localSheetId="39">#REF!</definedName>
    <definedName name="BELOW">#REF!</definedName>
    <definedName name="BG_Del" hidden="1">15</definedName>
    <definedName name="BG_Ins" hidden="1">4</definedName>
    <definedName name="BG_Mod" hidden="1">6</definedName>
    <definedName name="BOOK" localSheetId="35">#REF!</definedName>
    <definedName name="BOOK" localSheetId="36">#REF!</definedName>
    <definedName name="BOOK" localSheetId="39">#REF!</definedName>
    <definedName name="BOOK">#REF!</definedName>
    <definedName name="BOTTOM" localSheetId="35">#REF!</definedName>
    <definedName name="BOTTOM" localSheetId="36">#REF!</definedName>
    <definedName name="BOTTOM" localSheetId="39">#REF!</definedName>
    <definedName name="BOTTOM">#REF!</definedName>
    <definedName name="BS">[20]woRKING!$A$177:$D$346</definedName>
    <definedName name="BSC" localSheetId="16">#REF!</definedName>
    <definedName name="BSC" localSheetId="35">#REF!</definedName>
    <definedName name="BSC" localSheetId="36">#REF!</definedName>
    <definedName name="BSC" localSheetId="39">#REF!</definedName>
    <definedName name="BSC">#REF!</definedName>
    <definedName name="BSCO" localSheetId="16">#REF!</definedName>
    <definedName name="BSCO" localSheetId="35">#REF!</definedName>
    <definedName name="BSCO" localSheetId="36">#REF!</definedName>
    <definedName name="BSCO" localSheetId="39">#REF!</definedName>
    <definedName name="BSCO">#REF!</definedName>
    <definedName name="BSCO1" localSheetId="16">#REF!</definedName>
    <definedName name="BSCO1" localSheetId="35">#REF!</definedName>
    <definedName name="BSCO1" localSheetId="36">#REF!</definedName>
    <definedName name="BSCO1" localSheetId="39">#REF!</definedName>
    <definedName name="BSCO1">#REF!</definedName>
    <definedName name="BSCOMB" localSheetId="35">#REF!</definedName>
    <definedName name="BSCOMB" localSheetId="36">#REF!</definedName>
    <definedName name="BSCOMB" localSheetId="39">#REF!</definedName>
    <definedName name="BSCOMB">#REF!</definedName>
    <definedName name="BSD" localSheetId="16">#REF!</definedName>
    <definedName name="BSD" localSheetId="35">#REF!</definedName>
    <definedName name="BSD" localSheetId="36">#REF!</definedName>
    <definedName name="BSD" localSheetId="39">#REF!</definedName>
    <definedName name="BSD">#REF!</definedName>
    <definedName name="bsdec">'[21]December 06'!$A$93:$D$158</definedName>
    <definedName name="bsdec06" localSheetId="16">#REF!</definedName>
    <definedName name="bsdec06" localSheetId="35">#REF!</definedName>
    <definedName name="bsdec06" localSheetId="36">#REF!</definedName>
    <definedName name="bsdec06" localSheetId="39">#REF!</definedName>
    <definedName name="bsdec06">#REF!</definedName>
    <definedName name="BSH" localSheetId="16">#REF!</definedName>
    <definedName name="BSH" localSheetId="35">#REF!</definedName>
    <definedName name="BSH" localSheetId="36">#REF!</definedName>
    <definedName name="BSH" localSheetId="39">#REF!</definedName>
    <definedName name="BSH">#REF!</definedName>
    <definedName name="bsmarch">[22]MarchSL904!$A$102:$C$191</definedName>
    <definedName name="bsmarch07">'[23]March 110'!$A$84:$C$153</definedName>
    <definedName name="bsn" localSheetId="16">#REF!</definedName>
    <definedName name="bsn" localSheetId="35">#REF!</definedName>
    <definedName name="bsn" localSheetId="36">#REF!</definedName>
    <definedName name="bsn" localSheetId="39">#REF!</definedName>
    <definedName name="bsn">#REF!</definedName>
    <definedName name="BSP" localSheetId="16">#REF!</definedName>
    <definedName name="BSP" localSheetId="35">#REF!</definedName>
    <definedName name="BSP" localSheetId="36">#REF!</definedName>
    <definedName name="BSP" localSheetId="39">#REF!</definedName>
    <definedName name="BSP">#REF!</definedName>
    <definedName name="BSS" localSheetId="16">#REF!</definedName>
    <definedName name="BSS" localSheetId="35">#REF!</definedName>
    <definedName name="BSS" localSheetId="36">#REF!</definedName>
    <definedName name="BSS" localSheetId="39">#REF!</definedName>
    <definedName name="BSS">#REF!</definedName>
    <definedName name="BST" localSheetId="16">#REF!</definedName>
    <definedName name="BST" localSheetId="35">#REF!</definedName>
    <definedName name="BST" localSheetId="36">#REF!</definedName>
    <definedName name="BST" localSheetId="39">#REF!</definedName>
    <definedName name="BST">#REF!</definedName>
    <definedName name="BuiltIn_AutoFilter___2" localSheetId="35">#REF!</definedName>
    <definedName name="BuiltIn_AutoFilter___2" localSheetId="36">#REF!</definedName>
    <definedName name="BuiltIn_AutoFilter___2" localSheetId="39">#REF!</definedName>
    <definedName name="BuiltIn_AutoFilter___2" localSheetId="45">#REF!</definedName>
    <definedName name="BuiltIn_AutoFilter___2">#REF!</definedName>
    <definedName name="CC" localSheetId="16">'[1]last qrt2001'!#REF!</definedName>
    <definedName name="CC" localSheetId="35">'[1]last qrt2001'!#REF!</definedName>
    <definedName name="CC" localSheetId="36">'[1]last qrt2001'!#REF!</definedName>
    <definedName name="CC" localSheetId="39">'[1]last qrt2001'!#REF!</definedName>
    <definedName name="CC" localSheetId="14">[9]Sheet3!#REF!</definedName>
    <definedName name="CC">'[1]last qrt2001'!#REF!</definedName>
    <definedName name="CH.IN.EQUIT" localSheetId="16">[17]acct!#REF!</definedName>
    <definedName name="CH.IN.EQUIT" localSheetId="35">[17]acct!#REF!</definedName>
    <definedName name="CH.IN.EQUIT" localSheetId="36">[17]acct!#REF!</definedName>
    <definedName name="CH.IN.EQUIT" localSheetId="39">[17]acct!#REF!</definedName>
    <definedName name="CH.IN.EQUIT">[17]acct!#REF!</definedName>
    <definedName name="cHECK" localSheetId="16">[17]acct!#REF!</definedName>
    <definedName name="cHECK" localSheetId="35">[17]acct!#REF!</definedName>
    <definedName name="cHECK" localSheetId="36">[17]acct!#REF!</definedName>
    <definedName name="cHECK" localSheetId="39">[17]acct!#REF!</definedName>
    <definedName name="cHECK">[17]acct!#REF!</definedName>
    <definedName name="chk" localSheetId="16">#REF!</definedName>
    <definedName name="chk" localSheetId="35">#REF!</definedName>
    <definedName name="chk" localSheetId="36">#REF!</definedName>
    <definedName name="chk" localSheetId="39">#REF!</definedName>
    <definedName name="chk">#REF!</definedName>
    <definedName name="Classified" localSheetId="16">#REF!</definedName>
    <definedName name="Classified" localSheetId="35">#REF!</definedName>
    <definedName name="Classified" localSheetId="36">#REF!</definedName>
    <definedName name="Classified" localSheetId="39">#REF!</definedName>
    <definedName name="Classified">#REF!</definedName>
    <definedName name="closing" localSheetId="16">[12]BSDOMOVS!#REF!</definedName>
    <definedName name="closing" localSheetId="35">[12]BSDOMOVS!#REF!</definedName>
    <definedName name="closing" localSheetId="36">[12]BSDOMOVS!#REF!</definedName>
    <definedName name="closing" localSheetId="39">[12]BSDOMOVS!#REF!</definedName>
    <definedName name="closing" localSheetId="14">[12]BSDOMOVS!#REF!</definedName>
    <definedName name="closing">[12]BSDOMOVS!#REF!</definedName>
    <definedName name="ColorNames" localSheetId="35">#REF!</definedName>
    <definedName name="ColorNames" localSheetId="36">#REF!</definedName>
    <definedName name="ColorNames" localSheetId="39">#REF!</definedName>
    <definedName name="ColorNames" localSheetId="14">#REF!</definedName>
    <definedName name="ColorNames">#REF!</definedName>
    <definedName name="Commentary" localSheetId="16">#REF!</definedName>
    <definedName name="Commentary" localSheetId="35">#REF!</definedName>
    <definedName name="Commentary" localSheetId="36">#REF!</definedName>
    <definedName name="Commentary" localSheetId="39">#REF!</definedName>
    <definedName name="Commentary">#REF!</definedName>
    <definedName name="cons" localSheetId="6" hidden="1">{"'CALL MONEY'!$K$53"}</definedName>
    <definedName name="cons" localSheetId="14" hidden="1">{"'CALL MONEY'!$K$53"}</definedName>
    <definedName name="cons" localSheetId="10" hidden="1">{"'CALL MONEY'!$K$53"}</definedName>
    <definedName name="cons" hidden="1">{"'CALL MONEY'!$K$53"}</definedName>
    <definedName name="Conventions" localSheetId="35">#REF!</definedName>
    <definedName name="Conventions" localSheetId="36">#REF!</definedName>
    <definedName name="Conventions" localSheetId="39">#REF!</definedName>
    <definedName name="Conventions">#REF!</definedName>
    <definedName name="Copy" localSheetId="6" hidden="1">{"'CALL MONEY'!$K$53"}</definedName>
    <definedName name="Copy" localSheetId="14" hidden="1">{"'CALL MONEY'!$K$53"}</definedName>
    <definedName name="Copy" localSheetId="45" hidden="1">{"'CALL MONEY'!$K$53"}</definedName>
    <definedName name="Copy" localSheetId="10" hidden="1">{"'CALL MONEY'!$K$53"}</definedName>
    <definedName name="Copy" hidden="1">{"'CALL MONEY'!$K$53"}</definedName>
    <definedName name="CRED" localSheetId="16">[17]acct!#REF!</definedName>
    <definedName name="CRED" localSheetId="35">[17]acct!#REF!</definedName>
    <definedName name="CRED" localSheetId="36">[17]acct!#REF!</definedName>
    <definedName name="CRED" localSheetId="39">[17]acct!#REF!</definedName>
    <definedName name="CRED">[17]acct!#REF!</definedName>
    <definedName name="Currency" localSheetId="35">#REF!</definedName>
    <definedName name="Currency" localSheetId="36">#REF!</definedName>
    <definedName name="Currency" localSheetId="39">#REF!</definedName>
    <definedName name="Currency" localSheetId="14">#REF!</definedName>
    <definedName name="Currency">#REF!</definedName>
    <definedName name="d" localSheetId="16">#REF!</definedName>
    <definedName name="d" localSheetId="35">#REF!</definedName>
    <definedName name="d" localSheetId="36">#REF!</definedName>
    <definedName name="d" localSheetId="39">#REF!</definedName>
    <definedName name="d">#REF!</definedName>
    <definedName name="da" localSheetId="35">#REF!</definedName>
    <definedName name="da" localSheetId="36">#REF!</definedName>
    <definedName name="da" localSheetId="39">#REF!</definedName>
    <definedName name="da">#REF!</definedName>
    <definedName name="Dbase" localSheetId="16">#REF!</definedName>
    <definedName name="Dbase" localSheetId="35">#REF!</definedName>
    <definedName name="Dbase" localSheetId="36">#REF!</definedName>
    <definedName name="Dbase" localSheetId="39">#REF!</definedName>
    <definedName name="Dbase">#REF!</definedName>
    <definedName name="DD" localSheetId="16">'[1]last qrt2001'!#REF!</definedName>
    <definedName name="DD" localSheetId="35">'[1]last qrt2001'!#REF!</definedName>
    <definedName name="DD" localSheetId="36">'[1]last qrt2001'!#REF!</definedName>
    <definedName name="DD" localSheetId="39">'[1]last qrt2001'!#REF!</definedName>
    <definedName name="DD" localSheetId="14">'[1]last qrt2001'!#REF!</definedName>
    <definedName name="DD">'[1]last qrt2001'!#REF!</definedName>
    <definedName name="dddd" localSheetId="16">'[24]BS-OVS'!#REF!</definedName>
    <definedName name="dddd" localSheetId="35">'[24]BS-OVS'!#REF!</definedName>
    <definedName name="dddd" localSheetId="36">'[24]BS-OVS'!#REF!</definedName>
    <definedName name="dddd" localSheetId="39">'[24]BS-OVS'!#REF!</definedName>
    <definedName name="dddd">'[24]BS-OVS'!#REF!</definedName>
    <definedName name="dEFF.LIA" localSheetId="16">[17]acct!#REF!</definedName>
    <definedName name="dEFF.LIA" localSheetId="35">[17]acct!#REF!</definedName>
    <definedName name="dEFF.LIA" localSheetId="36">[17]acct!#REF!</definedName>
    <definedName name="dEFF.LIA" localSheetId="39">[17]acct!#REF!</definedName>
    <definedName name="dEFF.LIA">[17]acct!#REF!</definedName>
    <definedName name="Description" localSheetId="16">#REF!</definedName>
    <definedName name="Description" localSheetId="35">#REF!</definedName>
    <definedName name="Description" localSheetId="36">#REF!</definedName>
    <definedName name="Description" localSheetId="39">#REF!</definedName>
    <definedName name="Description">#REF!</definedName>
    <definedName name="dfaf" localSheetId="35">#REF!</definedName>
    <definedName name="dfaf" localSheetId="36">#REF!</definedName>
    <definedName name="dfaf" localSheetId="39">#REF!</definedName>
    <definedName name="dfaf">#REF!</definedName>
    <definedName name="DFD" localSheetId="16">'[25]Abu Dhabi'!#REF!</definedName>
    <definedName name="DFD" localSheetId="35">'[25]Abu Dhabi'!#REF!</definedName>
    <definedName name="DFD" localSheetId="36">'[25]Abu Dhabi'!#REF!</definedName>
    <definedName name="DFD" localSheetId="39">'[25]Abu Dhabi'!#REF!</definedName>
    <definedName name="DFD" localSheetId="14">'[25]Abu Dhabi'!#REF!</definedName>
    <definedName name="DFD">'[25]Abu Dhabi'!#REF!</definedName>
    <definedName name="Differences" localSheetId="35">#REF!</definedName>
    <definedName name="Differences" localSheetId="36">#REF!</definedName>
    <definedName name="Differences" localSheetId="39">#REF!</definedName>
    <definedName name="Differences" localSheetId="14">#REF!</definedName>
    <definedName name="Differences">#REF!</definedName>
    <definedName name="Differnces" localSheetId="16">'[26]Notes1-5'!#REF!</definedName>
    <definedName name="Differnces" localSheetId="35">'[26]Notes1-5'!#REF!</definedName>
    <definedName name="Differnces" localSheetId="36">'[26]Notes1-5'!#REF!</definedName>
    <definedName name="Differnces" localSheetId="39">'[26]Notes1-5'!#REF!</definedName>
    <definedName name="Differnces" localSheetId="14">'[26]Notes1-5'!#REF!</definedName>
    <definedName name="Differnces">'[26]Notes1-5'!#REF!</definedName>
    <definedName name="doha">'[19]DOHA QATAR '!$A$14:$P$33</definedName>
    <definedName name="dom" localSheetId="16">#REF!</definedName>
    <definedName name="dom" localSheetId="35">#REF!</definedName>
    <definedName name="dom" localSheetId="36">#REF!</definedName>
    <definedName name="dom" localSheetId="39">#REF!</definedName>
    <definedName name="dom">#REF!</definedName>
    <definedName name="dombs" localSheetId="16">#REF!</definedName>
    <definedName name="dombs" localSheetId="35">#REF!</definedName>
    <definedName name="dombs" localSheetId="36">#REF!</definedName>
    <definedName name="dombs" localSheetId="39">#REF!</definedName>
    <definedName name="dombs">#REF!</definedName>
    <definedName name="DOMOVS" localSheetId="35">#REF!</definedName>
    <definedName name="DOMOVS" localSheetId="36">#REF!</definedName>
    <definedName name="DOMOVS" localSheetId="39">#REF!</definedName>
    <definedName name="DOMOVS">#REF!</definedName>
    <definedName name="dr" localSheetId="35">#REF!</definedName>
    <definedName name="dr" localSheetId="36">#REF!</definedName>
    <definedName name="dr" localSheetId="39">#REF!</definedName>
    <definedName name="dr">#REF!</definedName>
    <definedName name="dx" localSheetId="16">#REF!</definedName>
    <definedName name="dx" localSheetId="35">#REF!</definedName>
    <definedName name="dx" localSheetId="36">#REF!</definedName>
    <definedName name="dx" localSheetId="39">#REF!</definedName>
    <definedName name="dx">#REF!</definedName>
    <definedName name="E" localSheetId="35">#REF!</definedName>
    <definedName name="E" localSheetId="36">#REF!</definedName>
    <definedName name="E" localSheetId="39">#REF!</definedName>
    <definedName name="E">#REF!</definedName>
    <definedName name="EPAGE1" localSheetId="35">#REF!</definedName>
    <definedName name="EPAGE1" localSheetId="36">#REF!</definedName>
    <definedName name="EPAGE1" localSheetId="39">#REF!</definedName>
    <definedName name="EPAGE1">#REF!</definedName>
    <definedName name="EXP" localSheetId="16">'[1]last qrt2001'!#REF!</definedName>
    <definedName name="EXP" localSheetId="35">'[1]last qrt2001'!#REF!</definedName>
    <definedName name="EXP" localSheetId="36">'[1]last qrt2001'!#REF!</definedName>
    <definedName name="EXP" localSheetId="39">'[1]last qrt2001'!#REF!</definedName>
    <definedName name="EXP" localSheetId="14">#REF!</definedName>
    <definedName name="EXP">'[1]last qrt2001'!#REF!</definedName>
    <definedName name="F" localSheetId="16">'[27]FINANCE CODE'!#REF!</definedName>
    <definedName name="F" localSheetId="35">'[27]FINANCE CODE'!#REF!</definedName>
    <definedName name="F" localSheetId="36">'[27]FINANCE CODE'!#REF!</definedName>
    <definedName name="F" localSheetId="39">'[27]FINANCE CODE'!#REF!</definedName>
    <definedName name="F" localSheetId="14">'[27]FINANCE CODE'!#REF!</definedName>
    <definedName name="F">'[27]FINANCE CODE'!#REF!</definedName>
    <definedName name="f_name">'[28]A-C CODE &amp; NAME'!$B$1:$C$193</definedName>
    <definedName name="FA" localSheetId="16">[17]acct!#REF!</definedName>
    <definedName name="FA" localSheetId="35">[17]acct!#REF!</definedName>
    <definedName name="FA" localSheetId="36">[17]acct!#REF!</definedName>
    <definedName name="FA" localSheetId="39">[17]acct!#REF!</definedName>
    <definedName name="FA" localSheetId="14">[17]acct!#REF!</definedName>
    <definedName name="FA">[17]acct!#REF!</definedName>
    <definedName name="Fcy" localSheetId="16">#REF!</definedName>
    <definedName name="Fcy" localSheetId="35">#REF!</definedName>
    <definedName name="Fcy" localSheetId="36">#REF!</definedName>
    <definedName name="Fcy" localSheetId="39">#REF!</definedName>
    <definedName name="Fcy">#REF!</definedName>
    <definedName name="FDE" localSheetId="16">'[29]Notes1-5'!#REF!</definedName>
    <definedName name="FDE" localSheetId="35">'[29]Notes1-5'!#REF!</definedName>
    <definedName name="FDE" localSheetId="36">'[29]Notes1-5'!#REF!</definedName>
    <definedName name="FDE" localSheetId="39">'[29]Notes1-5'!#REF!</definedName>
    <definedName name="FDE" localSheetId="14">'[29]Notes1-5'!#REF!</definedName>
    <definedName name="FDE">'[29]Notes1-5'!#REF!</definedName>
    <definedName name="FinancialGraphs" localSheetId="16">#REF!</definedName>
    <definedName name="FinancialGraphs" localSheetId="35">#REF!</definedName>
    <definedName name="FinancialGraphs" localSheetId="36">#REF!</definedName>
    <definedName name="FinancialGraphs" localSheetId="39">#REF!</definedName>
    <definedName name="FinancialGraphs" localSheetId="14">#REF!</definedName>
    <definedName name="FinancialGraphs">#REF!</definedName>
    <definedName name="FINASSET" localSheetId="16">[17]acct!#REF!</definedName>
    <definedName name="FINASSET" localSheetId="35">[17]acct!#REF!</definedName>
    <definedName name="FINASSET" localSheetId="36">[17]acct!#REF!</definedName>
    <definedName name="FINASSET" localSheetId="39">[17]acct!#REF!</definedName>
    <definedName name="FINASSET" localSheetId="14">[17]acct!#REF!</definedName>
    <definedName name="FINASSET">[17]acct!#REF!</definedName>
    <definedName name="flegtcher123" hidden="1">{"'CALL MONEY'!$K$53"}</definedName>
    <definedName name="fletcher" hidden="1">{"'CALL MONEY'!$K$53"}</definedName>
    <definedName name="Foreign" localSheetId="16">#REF!</definedName>
    <definedName name="Foreign" localSheetId="35">#REF!</definedName>
    <definedName name="Foreign" localSheetId="36">#REF!</definedName>
    <definedName name="Foreign" localSheetId="39">#REF!</definedName>
    <definedName name="Foreign">#REF!</definedName>
    <definedName name="FORM" localSheetId="16">#REF!</definedName>
    <definedName name="FORM" localSheetId="35">#REF!</definedName>
    <definedName name="FORM" localSheetId="36">#REF!</definedName>
    <definedName name="FORM" localSheetId="39">#REF!</definedName>
    <definedName name="FORM">#REF!</definedName>
    <definedName name="FP_EU_0206__00246_04" localSheetId="16">#REF!</definedName>
    <definedName name="FP_EU_0206__00246_04" localSheetId="35">#REF!</definedName>
    <definedName name="FP_EU_0206__00246_04" localSheetId="36">#REF!</definedName>
    <definedName name="FP_EU_0206__00246_04" localSheetId="39">#REF!</definedName>
    <definedName name="FP_EU_0206__00246_04">#REF!</definedName>
    <definedName name="FSA" localSheetId="35">#REF!</definedName>
    <definedName name="FSA" localSheetId="36">#REF!</definedName>
    <definedName name="FSA" localSheetId="39">#REF!</definedName>
    <definedName name="FSA">#REF!</definedName>
    <definedName name="G" localSheetId="35">#REF!</definedName>
    <definedName name="G" localSheetId="36">#REF!</definedName>
    <definedName name="G" localSheetId="39">#REF!</definedName>
    <definedName name="G">#REF!</definedName>
    <definedName name="g54." localSheetId="16">#REF!</definedName>
    <definedName name="g54." localSheetId="35">#REF!</definedName>
    <definedName name="g54." localSheetId="36">#REF!</definedName>
    <definedName name="g54." localSheetId="39">#REF!</definedName>
    <definedName name="g54.">#REF!</definedName>
    <definedName name="GrpAcct1" localSheetId="0" hidden="1">"5110"</definedName>
    <definedName name="GrpAcct10" localSheetId="0" hidden="1">"6210"</definedName>
    <definedName name="GrpAcct11" localSheetId="0" hidden="1">"6310"</definedName>
    <definedName name="GrpAcct12" localSheetId="0" hidden="1">"6410"</definedName>
    <definedName name="GrpAcct13" localSheetId="0" hidden="1">"6510"</definedName>
    <definedName name="GrpAcct14" localSheetId="0" hidden="1">"6710"</definedName>
    <definedName name="GrpAcct15" localSheetId="0" hidden="1">"7110"</definedName>
    <definedName name="GrpAcct16" localSheetId="0" hidden="1">"7210"</definedName>
    <definedName name="GrpAcct17" localSheetId="0" hidden="1">"7410"</definedName>
    <definedName name="GrpAcct18" localSheetId="0" hidden="1">"8110"</definedName>
    <definedName name="GrpAcct19" localSheetId="0" hidden="1">"8120"</definedName>
    <definedName name="GrpAcct2" localSheetId="0" hidden="1">"5210"</definedName>
    <definedName name="GrpAcct20" localSheetId="0" hidden="1">"8130"</definedName>
    <definedName name="GrpAcct21" localSheetId="0" hidden="1">"8140"</definedName>
    <definedName name="GrpAcct22" localSheetId="0" hidden="1">"8150"</definedName>
    <definedName name="GrpAcct23" localSheetId="0" hidden="1">"8210"</definedName>
    <definedName name="GrpAcct24" localSheetId="0" hidden="1">"8220"</definedName>
    <definedName name="GrpAcct25" localSheetId="0" hidden="1">"8230"</definedName>
    <definedName name="GrpAcct26" localSheetId="0" hidden="1">"8240"</definedName>
    <definedName name="GrpAcct27" localSheetId="0" hidden="1">"8250"</definedName>
    <definedName name="GrpAcct28" localSheetId="0" hidden="1">"8260"</definedName>
    <definedName name="GrpAcct29" localSheetId="0" hidden="1">"8260A"</definedName>
    <definedName name="GrpAcct3" localSheetId="0" hidden="1">"5310"</definedName>
    <definedName name="GrpAcct30" localSheetId="0" hidden="1">"8271"</definedName>
    <definedName name="GrpAcct31" localSheetId="0" hidden="1">"8272"</definedName>
    <definedName name="GrpAcct32" localSheetId="0" hidden="1">"8273"</definedName>
    <definedName name="GrpAcct33" localSheetId="0" hidden="1">"8274"</definedName>
    <definedName name="GrpAcct34" localSheetId="0" hidden="1">"8275"</definedName>
    <definedName name="GrpAcct35" localSheetId="0" hidden="1">"8276"</definedName>
    <definedName name="GrpAcct4" localSheetId="0" hidden="1">"5410"</definedName>
    <definedName name="GrpAcct5" localSheetId="0" hidden="1">"5510"</definedName>
    <definedName name="GrpAcct6" localSheetId="0" hidden="1">"5610"</definedName>
    <definedName name="GrpAcct7" localSheetId="0" hidden="1">"5710"</definedName>
    <definedName name="GrpAcct8" localSheetId="0" hidden="1">"5810"</definedName>
    <definedName name="GrpAcct9" localSheetId="0" hidden="1">"6110"</definedName>
    <definedName name="GrpLevel" localSheetId="0" hidden="1">2</definedName>
    <definedName name="Hamid" localSheetId="35">#REF!</definedName>
    <definedName name="Hamid" localSheetId="36">#REF!</definedName>
    <definedName name="Hamid" localSheetId="39">#REF!</definedName>
    <definedName name="Hamid">#REF!</definedName>
    <definedName name="hh" localSheetId="6" hidden="1">{"'CALL MONEY'!$K$53"}</definedName>
    <definedName name="hh" localSheetId="14" hidden="1">{"'CALL MONEY'!$K$53"}</definedName>
    <definedName name="hh" localSheetId="10" hidden="1">{"'CALL MONEY'!$K$53"}</definedName>
    <definedName name="hh" hidden="1">{"'CALL MONEY'!$K$53"}</definedName>
    <definedName name="html" localSheetId="6" hidden="1">{"'CALL MONEY'!$K$53"}</definedName>
    <definedName name="html" localSheetId="14" hidden="1">{"'CALL MONEY'!$K$53"}</definedName>
    <definedName name="html" localSheetId="45" hidden="1">{"'CALL MONEY'!$K$53"}</definedName>
    <definedName name="html" localSheetId="10" hidden="1">{"'CALL MONEY'!$K$53"}</definedName>
    <definedName name="html" hidden="1">{"'CALL MONEY'!$K$53"}</definedName>
    <definedName name="html_cntrl" localSheetId="6" hidden="1">{"'CALL MONEY'!$K$53"}</definedName>
    <definedName name="html_cntrl" localSheetId="14" hidden="1">{"'CALL MONEY'!$K$53"}</definedName>
    <definedName name="html_cntrl" localSheetId="45" hidden="1">{"'CALL MONEY'!$K$53"}</definedName>
    <definedName name="html_cntrl" localSheetId="10" hidden="1">{"'CALL MONEY'!$K$53"}</definedName>
    <definedName name="html_cntrl" hidden="1">{"'CALL MONEY'!$K$53"}</definedName>
    <definedName name="html_cntrl465454" localSheetId="6" hidden="1">{"'CALL MONEY'!$K$53"}</definedName>
    <definedName name="html_cntrl465454" localSheetId="14" hidden="1">{"'CALL MONEY'!$K$53"}</definedName>
    <definedName name="html_cntrl465454" localSheetId="45" hidden="1">{"'CALL MONEY'!$K$53"}</definedName>
    <definedName name="html_cntrl465454" localSheetId="10" hidden="1">{"'CALL MONEY'!$K$53"}</definedName>
    <definedName name="html_cntrl465454" hidden="1">{"'CALL MONEY'!$K$53"}</definedName>
    <definedName name="HTML_CodePage" hidden="1">1252</definedName>
    <definedName name="HTML_Control" localSheetId="6" hidden="1">{"'CALL MONEY'!$K$53"}</definedName>
    <definedName name="HTML_Control" localSheetId="14" hidden="1">{"'CALL MONEY'!$K$53"}</definedName>
    <definedName name="HTML_Control" localSheetId="45" hidden="1">{"'CALL MONEY'!$K$53"}</definedName>
    <definedName name="HTML_Control" localSheetId="10" hidden="1">{"'CALL MONEY'!$K$53"}</definedName>
    <definedName name="HTML_Control" hidden="1">{"'CALL MONEY'!$K$53"}</definedName>
    <definedName name="html_ctl78" localSheetId="6" hidden="1">{"'CALL MONEY'!$K$53"}</definedName>
    <definedName name="html_ctl78" localSheetId="14" hidden="1">{"'CALL MONEY'!$K$53"}</definedName>
    <definedName name="html_ctl78" localSheetId="45" hidden="1">{"'CALL MONEY'!$K$53"}</definedName>
    <definedName name="html_ctl78" localSheetId="10"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35">#REF!</definedName>
    <definedName name="I" localSheetId="36">#REF!</definedName>
    <definedName name="I" localSheetId="39">#REF!</definedName>
    <definedName name="I" localSheetId="14">#REF!</definedName>
    <definedName name="I">#REF!</definedName>
    <definedName name="IDFUIU" localSheetId="35">#REF!</definedName>
    <definedName name="IDFUIU" localSheetId="36">#REF!</definedName>
    <definedName name="IDFUIU" localSheetId="39">#REF!</definedName>
    <definedName name="IDFUIU">#REF!</definedName>
    <definedName name="IEC" localSheetId="16">#REF!</definedName>
    <definedName name="IEC" localSheetId="35">#REF!</definedName>
    <definedName name="IEC" localSheetId="36">#REF!</definedName>
    <definedName name="IEC" localSheetId="39">#REF!</definedName>
    <definedName name="IEC">#REF!</definedName>
    <definedName name="IECO" localSheetId="16">#REF!</definedName>
    <definedName name="IECO" localSheetId="35">#REF!</definedName>
    <definedName name="IECO" localSheetId="36">#REF!</definedName>
    <definedName name="IECO" localSheetId="39">#REF!</definedName>
    <definedName name="IECO">#REF!</definedName>
    <definedName name="IECO1" localSheetId="16">#REF!</definedName>
    <definedName name="IECO1" localSheetId="35">#REF!</definedName>
    <definedName name="IECO1" localSheetId="36">#REF!</definedName>
    <definedName name="IECO1" localSheetId="39">#REF!</definedName>
    <definedName name="IECO1">#REF!</definedName>
    <definedName name="IED" localSheetId="16">#REF!</definedName>
    <definedName name="IED" localSheetId="35">#REF!</definedName>
    <definedName name="IED" localSheetId="36">#REF!</definedName>
    <definedName name="IED" localSheetId="39">#REF!</definedName>
    <definedName name="IED">#REF!</definedName>
    <definedName name="IEH" localSheetId="16">#REF!</definedName>
    <definedName name="IEH" localSheetId="35">#REF!</definedName>
    <definedName name="IEH" localSheetId="36">#REF!</definedName>
    <definedName name="IEH" localSheetId="39">#REF!</definedName>
    <definedName name="IEH">#REF!</definedName>
    <definedName name="IEP" localSheetId="16">#REF!</definedName>
    <definedName name="IEP" localSheetId="35">#REF!</definedName>
    <definedName name="IEP" localSheetId="36">#REF!</definedName>
    <definedName name="IEP" localSheetId="39">#REF!</definedName>
    <definedName name="IEP">#REF!</definedName>
    <definedName name="IES" localSheetId="16">#REF!</definedName>
    <definedName name="IES" localSheetId="35">#REF!</definedName>
    <definedName name="IES" localSheetId="36">#REF!</definedName>
    <definedName name="IES" localSheetId="39">#REF!</definedName>
    <definedName name="IES">#REF!</definedName>
    <definedName name="IET" localSheetId="16">#REF!</definedName>
    <definedName name="IET" localSheetId="35">#REF!</definedName>
    <definedName name="IET" localSheetId="36">#REF!</definedName>
    <definedName name="IET" localSheetId="39">#REF!</definedName>
    <definedName name="IET">#REF!</definedName>
    <definedName name="INC" localSheetId="16">'[1]last qrt2001'!#REF!</definedName>
    <definedName name="INC" localSheetId="35">'[1]last qrt2001'!#REF!</definedName>
    <definedName name="INC" localSheetId="36">'[1]last qrt2001'!#REF!</definedName>
    <definedName name="INC" localSheetId="39">'[1]last qrt2001'!#REF!</definedName>
    <definedName name="INC" localSheetId="14">#REF!</definedName>
    <definedName name="INC">'[1]last qrt2001'!#REF!</definedName>
    <definedName name="IncomeStatementDates" localSheetId="35">#REF!</definedName>
    <definedName name="IncomeStatementDates" localSheetId="36">#REF!</definedName>
    <definedName name="IncomeStatementDates" localSheetId="39">#REF!</definedName>
    <definedName name="IncomeStatementDates" localSheetId="14">#REF!</definedName>
    <definedName name="IncomeStatementDates">#REF!</definedName>
    <definedName name="INVEST" localSheetId="16">[17]acct!#REF!</definedName>
    <definedName name="INVEST" localSheetId="35">[17]acct!#REF!</definedName>
    <definedName name="INVEST" localSheetId="36">[17]acct!#REF!</definedName>
    <definedName name="INVEST" localSheetId="39">[17]acct!#REF!</definedName>
    <definedName name="INVEST" localSheetId="14">[17]acct!#REF!</definedName>
    <definedName name="INVEST">[17]acct!#REF!</definedName>
    <definedName name="IPAGE1" localSheetId="35">#REF!</definedName>
    <definedName name="IPAGE1" localSheetId="36">#REF!</definedName>
    <definedName name="IPAGE1" localSheetId="39">#REF!</definedName>
    <definedName name="IPAGE1" localSheetId="14">#REF!</definedName>
    <definedName name="IPAGE1">#REF!</definedName>
    <definedName name="iqbal" localSheetId="16">[30]Sheet2!#REF!</definedName>
    <definedName name="iqbal" localSheetId="35">[30]Sheet2!#REF!</definedName>
    <definedName name="iqbal" localSheetId="36">[30]Sheet2!#REF!</definedName>
    <definedName name="iqbal" localSheetId="39">[30]Sheet2!#REF!</definedName>
    <definedName name="iqbal" localSheetId="14">[30]Sheet2!#REF!</definedName>
    <definedName name="iqbal">[30]Sheet2!#REF!</definedName>
    <definedName name="iu" localSheetId="16">#REF!</definedName>
    <definedName name="iu" localSheetId="35">#REF!</definedName>
    <definedName name="iu" localSheetId="36">#REF!</definedName>
    <definedName name="iu" localSheetId="39">#REF!</definedName>
    <definedName name="iu">#REF!</definedName>
    <definedName name="J" localSheetId="35">#REF!</definedName>
    <definedName name="J" localSheetId="36">#REF!</definedName>
    <definedName name="J" localSheetId="39">#REF!</definedName>
    <definedName name="J">#REF!</definedName>
    <definedName name="kauser" localSheetId="16">#REF!</definedName>
    <definedName name="kauser" localSheetId="35">#REF!</definedName>
    <definedName name="kauser" localSheetId="36">#REF!</definedName>
    <definedName name="kauser" localSheetId="39">#REF!</definedName>
    <definedName name="kauser">#REF!</definedName>
    <definedName name="L" localSheetId="35">#REF!</definedName>
    <definedName name="L" localSheetId="36">#REF!</definedName>
    <definedName name="L" localSheetId="39">#REF!</definedName>
    <definedName name="L">#REF!</definedName>
    <definedName name="L_AcctDes">Links!$E:$E</definedName>
    <definedName name="L_Adjust">Links!$H:$H</definedName>
    <definedName name="L_Adjust_GT">Links!$H$147</definedName>
    <definedName name="L_AJE_Tot">Links!$G:$G</definedName>
    <definedName name="L_AJE_Tot_GT">Links!$G$147</definedName>
    <definedName name="L_CompNum">Links!$B:$B</definedName>
    <definedName name="L_CY_Beg">Links!$F:$F</definedName>
    <definedName name="L_CY_Beg_GT">Links!$F$147</definedName>
    <definedName name="L_CY_End">Links!$J:$J</definedName>
    <definedName name="L_CY_End_GT">Links!$J$147</definedName>
    <definedName name="L_GrpNum">Links!$C:$C</definedName>
    <definedName name="L_Headings">Links!$1:$1</definedName>
    <definedName name="L_KeyValue">Links!$A:$A</definedName>
    <definedName name="L_PY_End">Links!$K:$K</definedName>
    <definedName name="L_PY_End_GT">Links!$K$147</definedName>
    <definedName name="L_RJE_Tot">Links!$I:$I</definedName>
    <definedName name="L_RJE_Tot_GT">Links!$I$147</definedName>
    <definedName name="L_RowNum">Links!$D:$D</definedName>
    <definedName name="LIAB1" localSheetId="35">#REF!</definedName>
    <definedName name="LIAB1" localSheetId="36">#REF!</definedName>
    <definedName name="LIAB1" localSheetId="39">#REF!</definedName>
    <definedName name="LIAB1" localSheetId="14">#REF!</definedName>
    <definedName name="LIAB1">#REF!</definedName>
    <definedName name="LIAB2" localSheetId="35">#REF!</definedName>
    <definedName name="LIAB2" localSheetId="36">#REF!</definedName>
    <definedName name="LIAB2" localSheetId="39">#REF!</definedName>
    <definedName name="LIAB2">#REF!</definedName>
    <definedName name="LIAB3" localSheetId="35">#REF!</definedName>
    <definedName name="LIAB3" localSheetId="36">#REF!</definedName>
    <definedName name="LIAB3" localSheetId="39">#REF!</definedName>
    <definedName name="LIAB3">#REF!</definedName>
    <definedName name="LIAB4" localSheetId="35">#REF!</definedName>
    <definedName name="LIAB4" localSheetId="36">#REF!</definedName>
    <definedName name="LIAB4" localSheetId="39">#REF!</definedName>
    <definedName name="LIAB4">#REF!</definedName>
    <definedName name="LIBAST" localSheetId="35">#REF!</definedName>
    <definedName name="LIBAST" localSheetId="36">#REF!</definedName>
    <definedName name="LIBAST" localSheetId="39">#REF!</definedName>
    <definedName name="LIBAST">#REF!</definedName>
    <definedName name="lkup">[31]Ranges!$B$3:$C$12</definedName>
    <definedName name="LOANS" localSheetId="16">[17]acct!#REF!</definedName>
    <definedName name="LOANS" localSheetId="35">[17]acct!#REF!</definedName>
    <definedName name="LOANS" localSheetId="36">[17]acct!#REF!</definedName>
    <definedName name="LOANS" localSheetId="39">[17]acct!#REF!</definedName>
    <definedName name="LOANS" localSheetId="14">[17]acct!#REF!</definedName>
    <definedName name="LOANS">[17]acct!#REF!</definedName>
    <definedName name="longterm" localSheetId="16">#REF!</definedName>
    <definedName name="longterm" localSheetId="35">#REF!</definedName>
    <definedName name="longterm" localSheetId="36">#REF!</definedName>
    <definedName name="longterm" localSheetId="39">#REF!</definedName>
    <definedName name="longterm">#REF!</definedName>
    <definedName name="LPAGE1" localSheetId="35">#REF!</definedName>
    <definedName name="LPAGE1" localSheetId="36">#REF!</definedName>
    <definedName name="LPAGE1" localSheetId="39">#REF!</definedName>
    <definedName name="LPAGE1">#REF!</definedName>
    <definedName name="LPAGE2" localSheetId="35">#REF!</definedName>
    <definedName name="LPAGE2" localSheetId="36">#REF!</definedName>
    <definedName name="LPAGE2" localSheetId="39">#REF!</definedName>
    <definedName name="LPAGE2">#REF!</definedName>
    <definedName name="LPAGE3" localSheetId="35">#REF!</definedName>
    <definedName name="LPAGE3" localSheetId="36">#REF!</definedName>
    <definedName name="LPAGE3" localSheetId="39">#REF!</definedName>
    <definedName name="LPAGE3">#REF!</definedName>
    <definedName name="LPAGE4" localSheetId="35">#REF!</definedName>
    <definedName name="LPAGE4" localSheetId="36">#REF!</definedName>
    <definedName name="LPAGE4" localSheetId="39">#REF!</definedName>
    <definedName name="LPAGE4">#REF!</definedName>
    <definedName name="M" localSheetId="35">#REF!</definedName>
    <definedName name="M" localSheetId="36">#REF!</definedName>
    <definedName name="M" localSheetId="39">#REF!</definedName>
    <definedName name="M" localSheetId="45">#REF!</definedName>
    <definedName name="M">#REF!</definedName>
    <definedName name="main" localSheetId="35">#REF!</definedName>
    <definedName name="main" localSheetId="36">#REF!</definedName>
    <definedName name="main" localSheetId="39">#REF!</definedName>
    <definedName name="main">#REF!</definedName>
    <definedName name="MANAMABS" localSheetId="16">#REF!</definedName>
    <definedName name="MANAMABS" localSheetId="35">#REF!</definedName>
    <definedName name="MANAMABS" localSheetId="36">#REF!</definedName>
    <definedName name="MANAMABS" localSheetId="39">#REF!</definedName>
    <definedName name="MANAMABS">#REF!</definedName>
    <definedName name="manamabs0207">[32]Sheet3!$A$157:$C$321</definedName>
    <definedName name="Manamapl" localSheetId="16">#REF!</definedName>
    <definedName name="Manamapl" localSheetId="35">#REF!</definedName>
    <definedName name="Manamapl" localSheetId="36">#REF!</definedName>
    <definedName name="Manamapl" localSheetId="39">#REF!</definedName>
    <definedName name="Manamapl">#REF!</definedName>
    <definedName name="manamapl0207">[32]Sheet3!$A$5:$C$153</definedName>
    <definedName name="Manamapl5" localSheetId="16">#REF!</definedName>
    <definedName name="Manamapl5" localSheetId="35">#REF!</definedName>
    <definedName name="Manamapl5" localSheetId="36">#REF!</definedName>
    <definedName name="Manamapl5" localSheetId="39">#REF!</definedName>
    <definedName name="Manamapl5">#REF!</definedName>
    <definedName name="masroor" localSheetId="16">#REF!</definedName>
    <definedName name="masroor" localSheetId="35">#REF!</definedName>
    <definedName name="masroor" localSheetId="36">#REF!</definedName>
    <definedName name="masroor" localSheetId="39">#REF!</definedName>
    <definedName name="masroor">#REF!</definedName>
    <definedName name="MAZ" localSheetId="16">'[33]T-BILL'!#REF!</definedName>
    <definedName name="MAZ" localSheetId="35">'[33]T-BILL'!#REF!</definedName>
    <definedName name="MAZ" localSheetId="36">'[33]T-BILL'!#REF!</definedName>
    <definedName name="MAZ" localSheetId="39">'[33]T-BILL'!#REF!</definedName>
    <definedName name="MAZ" localSheetId="14">'[33]T-BILL'!#REF!</definedName>
    <definedName name="MAZ">'[33]T-BILL'!#REF!</definedName>
    <definedName name="MLNTREGISTER" localSheetId="35">#REF!</definedName>
    <definedName name="MLNTREGISTER" localSheetId="36">#REF!</definedName>
    <definedName name="MLNTREGISTER" localSheetId="39">#REF!</definedName>
    <definedName name="MLNTREGISTER" localSheetId="14">#REF!</definedName>
    <definedName name="MLNTREGISTER" localSheetId="45">#REF!</definedName>
    <definedName name="MLNTREGISTER">#REF!</definedName>
    <definedName name="MR">'[34]Market Rates'!$B$1:$G$65536</definedName>
    <definedName name="N" localSheetId="35">#REF!</definedName>
    <definedName name="N" localSheetId="36">#REF!</definedName>
    <definedName name="N" localSheetId="39">#REF!</definedName>
    <definedName name="N" localSheetId="14">#REF!</definedName>
    <definedName name="N" localSheetId="45">#REF!</definedName>
    <definedName name="N">#REF!</definedName>
    <definedName name="NEW">'[35]Implied Rate'!$B$49:$BC$408</definedName>
    <definedName name="note" localSheetId="14" hidden="1">{"'CALL MONEY'!$K$53"}</definedName>
    <definedName name="note" hidden="1">{"'CALL MONEY'!$K$53"}</definedName>
    <definedName name="Note55" localSheetId="16">'[36]BS-OVS'!#REF!</definedName>
    <definedName name="Note55" localSheetId="35">'[36]BS-OVS'!#REF!</definedName>
    <definedName name="Note55" localSheetId="36">'[36]BS-OVS'!#REF!</definedName>
    <definedName name="Note55" localSheetId="39">'[36]BS-OVS'!#REF!</definedName>
    <definedName name="Note55" localSheetId="14">'[36]BS-OVS'!#REF!</definedName>
    <definedName name="Note55">'[36]BS-OVS'!#REF!</definedName>
    <definedName name="Note58" localSheetId="16">'[24]BS-OVS'!#REF!</definedName>
    <definedName name="Note58" localSheetId="35">'[24]BS-OVS'!#REF!</definedName>
    <definedName name="Note58" localSheetId="36">'[24]BS-OVS'!#REF!</definedName>
    <definedName name="Note58" localSheetId="39">'[24]BS-OVS'!#REF!</definedName>
    <definedName name="Note58">'[24]BS-OVS'!#REF!</definedName>
    <definedName name="npl" localSheetId="35">#REF!</definedName>
    <definedName name="npl" localSheetId="36">#REF!</definedName>
    <definedName name="npl" localSheetId="39">#REF!</definedName>
    <definedName name="npl" localSheetId="14">#REF!</definedName>
    <definedName name="npl">#REF!</definedName>
    <definedName name="nplsum" localSheetId="35">#REF!</definedName>
    <definedName name="nplsum" localSheetId="36">#REF!</definedName>
    <definedName name="nplsum" localSheetId="39">#REF!</definedName>
    <definedName name="nplsum">#REF!</definedName>
    <definedName name="NumofGrpAccts" localSheetId="0" hidden="1">35</definedName>
    <definedName name="O" localSheetId="35">#REF!</definedName>
    <definedName name="O" localSheetId="36">#REF!</definedName>
    <definedName name="O" localSheetId="39">#REF!</definedName>
    <definedName name="O" localSheetId="14">#REF!</definedName>
    <definedName name="O" localSheetId="45">#REF!</definedName>
    <definedName name="O">#REF!</definedName>
    <definedName name="os" localSheetId="16">#REF!</definedName>
    <definedName name="os" localSheetId="35">#REF!</definedName>
    <definedName name="os" localSheetId="36">#REF!</definedName>
    <definedName name="os" localSheetId="39">#REF!</definedName>
    <definedName name="os">#REF!</definedName>
    <definedName name="OSAL" localSheetId="35">#REF!</definedName>
    <definedName name="OSAL" localSheetId="36">#REF!</definedName>
    <definedName name="OSAL" localSheetId="39">#REF!</definedName>
    <definedName name="OSAL">#REF!</definedName>
    <definedName name="osbs" localSheetId="16">#REF!</definedName>
    <definedName name="osbs" localSheetId="35">#REF!</definedName>
    <definedName name="osbs" localSheetId="36">#REF!</definedName>
    <definedName name="osbs" localSheetId="39">#REF!</definedName>
    <definedName name="osbs">#REF!</definedName>
    <definedName name="OVER" localSheetId="16">#REF!</definedName>
    <definedName name="OVER" localSheetId="35">#REF!</definedName>
    <definedName name="OVER" localSheetId="36">#REF!</definedName>
    <definedName name="OVER" localSheetId="39">#REF!</definedName>
    <definedName name="OVER">#REF!</definedName>
    <definedName name="P" localSheetId="35">#REF!</definedName>
    <definedName name="P" localSheetId="36">#REF!</definedName>
    <definedName name="P" localSheetId="39">#REF!</definedName>
    <definedName name="P">#REF!</definedName>
    <definedName name="PAGE2" localSheetId="35">#REF!</definedName>
    <definedName name="PAGE2" localSheetId="36">#REF!</definedName>
    <definedName name="PAGE2" localSheetId="39">#REF!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6">#REF!</definedName>
    <definedName name="pld" localSheetId="35">#REF!</definedName>
    <definedName name="pld" localSheetId="36">#REF!</definedName>
    <definedName name="pld" localSheetId="39">#REF!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6">#REF!</definedName>
    <definedName name="pln" localSheetId="35">#REF!</definedName>
    <definedName name="pln" localSheetId="36">#REF!</definedName>
    <definedName name="pln" localSheetId="39">#REF!</definedName>
    <definedName name="pln">#REF!</definedName>
    <definedName name="plnov" localSheetId="16">#REF!</definedName>
    <definedName name="plnov" localSheetId="35">#REF!</definedName>
    <definedName name="plnov" localSheetId="36">#REF!</definedName>
    <definedName name="plnov" localSheetId="39">#REF!</definedName>
    <definedName name="plnov">#REF!</definedName>
    <definedName name="plnov06">'[21]November 06'!$A$5:$D$87</definedName>
    <definedName name="plw" localSheetId="35">#REF!</definedName>
    <definedName name="plw" localSheetId="36">#REF!</definedName>
    <definedName name="plw" localSheetId="39">#REF!</definedName>
    <definedName name="plw">#REF!</definedName>
    <definedName name="po" localSheetId="16">[39]BSDOMOVS!#REF!</definedName>
    <definedName name="po" localSheetId="35">[39]BSDOMOVS!#REF!</definedName>
    <definedName name="po" localSheetId="36">[39]BSDOMOVS!#REF!</definedName>
    <definedName name="po" localSheetId="39">[39]BSDOMOVS!#REF!</definedName>
    <definedName name="po" localSheetId="14">[39]BSDOMOVS!#REF!</definedName>
    <definedName name="po">[39]BSDOMOVS!#REF!</definedName>
    <definedName name="PP" localSheetId="35">#REF!</definedName>
    <definedName name="PP" localSheetId="36">#REF!</definedName>
    <definedName name="PP" localSheetId="39">#REF!</definedName>
    <definedName name="PP" localSheetId="14">#REF!</definedName>
    <definedName name="PP">#REF!</definedName>
    <definedName name="_xlnm.Print_Area" localSheetId="16">'1'!$A$1:$H$97</definedName>
    <definedName name="_xlnm.Print_Area" localSheetId="35">'11'!$A$1:$K$66</definedName>
    <definedName name="_xlnm.Print_Area" localSheetId="36">'12'!$A$1:$K$85</definedName>
    <definedName name="_xlnm.Print_Area" localSheetId="39">'13'!$A$2:$K$102</definedName>
    <definedName name="_xlnm.Print_Area" localSheetId="26">'2'!$A$1:$J$79</definedName>
    <definedName name="_xlnm.Print_Area" localSheetId="27">'3'!$A$1:$M$111</definedName>
    <definedName name="_xlnm.Print_Area" localSheetId="34">'9'!$A$1:$L$60</definedName>
    <definedName name="_xlnm.Print_Area" localSheetId="23">'AFS5'!$B$1:$AF$386</definedName>
    <definedName name="_xlnm.Print_Area" localSheetId="24">'AFS6'!$A$1:$T$452</definedName>
    <definedName name="_xlnm.Print_Area" localSheetId="37">Annexure1!$A$1:$S$169</definedName>
    <definedName name="_xlnm.Print_Area" localSheetId="38">Annexure2!$D$1:$Q$472</definedName>
    <definedName name="_xlnm.Print_Area" localSheetId="3">BS!$A$1:$H$53</definedName>
    <definedName name="_xlnm.Print_Area" localSheetId="12">'cash flow'!$A$1:$H$68</definedName>
    <definedName name="_xlnm.Print_Area" localSheetId="15">'cash flow working'!$A$1:$E$98</definedName>
    <definedName name="_xlnm.Print_Area" localSheetId="8">Distri!$A$1:$H$54</definedName>
    <definedName name="_xlnm.Print_Area" localSheetId="18">'HFT2'!$A$1:$T$127</definedName>
    <definedName name="_xlnm.Print_Area" localSheetId="6">'Other Comp Income'!$A$1:$L$32</definedName>
    <definedName name="_xlnm.Print_Area" localSheetId="4">'P&amp;L'!$A$1:$L$67</definedName>
    <definedName name="_xlnm.Print_Area" localSheetId="5">'Qtr - PnL'!$A$1:$H$52</definedName>
    <definedName name="_xlnm.Print_Area" localSheetId="11">'Qtr - UHF'!$A$1:$H$46</definedName>
    <definedName name="_xlnm.Print_Area" localSheetId="13">'Qtr -cashflow'!$A$1:$E$57</definedName>
    <definedName name="_xlnm.Print_Area" localSheetId="14">[10]Sheet4!$A$421:$Q$523</definedName>
    <definedName name="_xlnm.Print_Area" localSheetId="43">Sheet9!$A$1:$P$123</definedName>
    <definedName name="_xlnm.Print_Area" localSheetId="44">'T-Bill'!$A$1:$K$19</definedName>
    <definedName name="_xlnm.Print_Area" localSheetId="25">TFC!$A$1:$S$48</definedName>
    <definedName name="_xlnm.Print_Area" localSheetId="45">TFCold!$A$1:$F$47</definedName>
    <definedName name="_xlnm.Print_Area" localSheetId="10">UHF!$A$1:$H$62</definedName>
    <definedName name="_xlnm.Print_Area">#REF!</definedName>
    <definedName name="PRINT_AREA_MI">[3]Sheet4!$A$421:$Q$523</definedName>
    <definedName name="_xlnm.Print_Titles" localSheetId="37">Annexure1!$6:$7</definedName>
    <definedName name="_xlnm.Print_Titles" localSheetId="38">Annexure2!$6:$7</definedName>
    <definedName name="_xlnm.Print_Titles" localSheetId="15">'cash flow working'!$1:$3</definedName>
    <definedName name="_xlnm.Print_Titles" localSheetId="0">Links!$B:$D,Links!$1:$1</definedName>
    <definedName name="PROFIT1" localSheetId="35">#REF!</definedName>
    <definedName name="PROFIT1" localSheetId="36">#REF!</definedName>
    <definedName name="PROFIT1" localSheetId="39">#REF!</definedName>
    <definedName name="PROFIT1" localSheetId="14">#REF!</definedName>
    <definedName name="PROFIT1">#REF!</definedName>
    <definedName name="PROFIT2" localSheetId="35">#REF!</definedName>
    <definedName name="PROFIT2" localSheetId="36">#REF!</definedName>
    <definedName name="PROFIT2" localSheetId="39">#REF!</definedName>
    <definedName name="PROFIT2">#REF!</definedName>
    <definedName name="Q" localSheetId="35">#REF!</definedName>
    <definedName name="Q" localSheetId="36">#REF!</definedName>
    <definedName name="Q" localSheetId="39">#REF!</definedName>
    <definedName name="Q">#REF!</definedName>
    <definedName name="QATAR1">[3]Sheet4!$H$428:$H$519</definedName>
    <definedName name="QATAR2">[3]Sheet4!$U$326:$U$417</definedName>
    <definedName name="rate">'[19]rate '!$B$4:$C$31</definedName>
    <definedName name="Recover">[40]Macro1!$A$170</definedName>
    <definedName name="REDCAP" localSheetId="16">[17]acct!#REF!</definedName>
    <definedName name="REDCAP" localSheetId="35">[17]acct!#REF!</definedName>
    <definedName name="REDCAP" localSheetId="36">[17]acct!#REF!</definedName>
    <definedName name="REDCAP" localSheetId="39">[17]acct!#REF!</definedName>
    <definedName name="REDCAP">[17]acct!#REF!</definedName>
    <definedName name="RF" localSheetId="16">[17]acct!#REF!</definedName>
    <definedName name="RF" localSheetId="35">[17]acct!#REF!</definedName>
    <definedName name="RF" localSheetId="36">[17]acct!#REF!</definedName>
    <definedName name="RF" localSheetId="39">[17]acct!#REF!</definedName>
    <definedName name="RF">[17]acct!#REF!</definedName>
    <definedName name="RowLevel" localSheetId="0" hidden="1">1</definedName>
    <definedName name="RRRR" localSheetId="35">#REF!</definedName>
    <definedName name="RRRR" localSheetId="36">#REF!</definedName>
    <definedName name="RRRR" localSheetId="39">#REF!</definedName>
    <definedName name="RRRR" localSheetId="14">#REF!</definedName>
    <definedName name="RRRR">#REF!</definedName>
    <definedName name="S_AcctDes" localSheetId="35">#REF!</definedName>
    <definedName name="S_AcctDes" localSheetId="36">#REF!</definedName>
    <definedName name="S_AcctDes" localSheetId="39">#REF!</definedName>
    <definedName name="S_AcctDes" localSheetId="45">#REF!</definedName>
    <definedName name="S_AcctDes">#REF!</definedName>
    <definedName name="S_Adjust" localSheetId="35">#REF!</definedName>
    <definedName name="S_Adjust" localSheetId="36">#REF!</definedName>
    <definedName name="S_Adjust" localSheetId="39">#REF!</definedName>
    <definedName name="S_Adjust" localSheetId="45">#REF!</definedName>
    <definedName name="S_Adjust">#REF!</definedName>
    <definedName name="S_Adjust_Data" localSheetId="35">#REF!</definedName>
    <definedName name="S_Adjust_Data" localSheetId="36">#REF!</definedName>
    <definedName name="S_Adjust_Data" localSheetId="39">#REF!</definedName>
    <definedName name="S_Adjust_Data" localSheetId="45">#REF!</definedName>
    <definedName name="S_Adjust_Data">#REF!</definedName>
    <definedName name="S_Adjust_GT" localSheetId="35">#REF!</definedName>
    <definedName name="S_Adjust_GT" localSheetId="36">#REF!</definedName>
    <definedName name="S_Adjust_GT" localSheetId="39">#REF!</definedName>
    <definedName name="S_Adjust_GT" localSheetId="45">#REF!</definedName>
    <definedName name="S_Adjust_GT">#REF!</definedName>
    <definedName name="S_AJE_Tot" localSheetId="35">#REF!</definedName>
    <definedName name="S_AJE_Tot" localSheetId="36">#REF!</definedName>
    <definedName name="S_AJE_Tot" localSheetId="39">#REF!</definedName>
    <definedName name="S_AJE_Tot" localSheetId="45">#REF!</definedName>
    <definedName name="S_AJE_Tot">#REF!</definedName>
    <definedName name="S_AJE_Tot_Data" localSheetId="35">#REF!</definedName>
    <definedName name="S_AJE_Tot_Data" localSheetId="36">#REF!</definedName>
    <definedName name="S_AJE_Tot_Data" localSheetId="39">#REF!</definedName>
    <definedName name="S_AJE_Tot_Data" localSheetId="45">#REF!</definedName>
    <definedName name="S_AJE_Tot_Data">#REF!</definedName>
    <definedName name="S_AJE_Tot_GT" localSheetId="35">#REF!</definedName>
    <definedName name="S_AJE_Tot_GT" localSheetId="36">#REF!</definedName>
    <definedName name="S_AJE_Tot_GT" localSheetId="39">#REF!</definedName>
    <definedName name="S_AJE_Tot_GT" localSheetId="45">#REF!</definedName>
    <definedName name="S_AJE_Tot_GT">#REF!</definedName>
    <definedName name="S_CompNum" localSheetId="35">#REF!</definedName>
    <definedName name="S_CompNum" localSheetId="36">#REF!</definedName>
    <definedName name="S_CompNum" localSheetId="39">#REF!</definedName>
    <definedName name="S_CompNum" localSheetId="45">#REF!</definedName>
    <definedName name="S_CompNum">#REF!</definedName>
    <definedName name="S_CY_Beg" localSheetId="35">#REF!</definedName>
    <definedName name="S_CY_Beg" localSheetId="36">#REF!</definedName>
    <definedName name="S_CY_Beg" localSheetId="39">#REF!</definedName>
    <definedName name="S_CY_Beg" localSheetId="45">#REF!</definedName>
    <definedName name="S_CY_Beg">#REF!</definedName>
    <definedName name="S_CY_Beg_Data" localSheetId="35">#REF!</definedName>
    <definedName name="S_CY_Beg_Data" localSheetId="36">#REF!</definedName>
    <definedName name="S_CY_Beg_Data" localSheetId="39">#REF!</definedName>
    <definedName name="S_CY_Beg_Data" localSheetId="45">#REF!</definedName>
    <definedName name="S_CY_Beg_Data">#REF!</definedName>
    <definedName name="S_CY_Beg_GT" localSheetId="35">#REF!</definedName>
    <definedName name="S_CY_Beg_GT" localSheetId="36">#REF!</definedName>
    <definedName name="S_CY_Beg_GT" localSheetId="39">#REF!</definedName>
    <definedName name="S_CY_Beg_GT" localSheetId="45">#REF!</definedName>
    <definedName name="S_CY_Beg_GT">#REF!</definedName>
    <definedName name="S_CY_End" localSheetId="35">#REF!</definedName>
    <definedName name="S_CY_End" localSheetId="36">#REF!</definedName>
    <definedName name="S_CY_End" localSheetId="39">#REF!</definedName>
    <definedName name="S_CY_End" localSheetId="45">#REF!</definedName>
    <definedName name="S_CY_End">#REF!</definedName>
    <definedName name="S_CY_End_Data" localSheetId="35">#REF!</definedName>
    <definedName name="S_CY_End_Data" localSheetId="36">#REF!</definedName>
    <definedName name="S_CY_End_Data" localSheetId="39">#REF!</definedName>
    <definedName name="S_CY_End_Data" localSheetId="45">#REF!</definedName>
    <definedName name="S_CY_End_Data">#REF!</definedName>
    <definedName name="S_CY_End_GT" localSheetId="35">#REF!</definedName>
    <definedName name="S_CY_End_GT" localSheetId="36">#REF!</definedName>
    <definedName name="S_CY_End_GT" localSheetId="39">#REF!</definedName>
    <definedName name="S_CY_End_GT" localSheetId="45">#REF!</definedName>
    <definedName name="S_CY_End_GT">#REF!</definedName>
    <definedName name="S_Diff_Amt" localSheetId="35">#REF!</definedName>
    <definedName name="S_Diff_Amt" localSheetId="36">#REF!</definedName>
    <definedName name="S_Diff_Amt" localSheetId="39">#REF!</definedName>
    <definedName name="S_Diff_Amt" localSheetId="45">#REF!</definedName>
    <definedName name="S_Diff_Amt">#REF!</definedName>
    <definedName name="S_Diff_Pct" localSheetId="35">#REF!</definedName>
    <definedName name="S_Diff_Pct" localSheetId="36">#REF!</definedName>
    <definedName name="S_Diff_Pct" localSheetId="39">#REF!</definedName>
    <definedName name="S_Diff_Pct" localSheetId="45">#REF!</definedName>
    <definedName name="S_Diff_Pct">#REF!</definedName>
    <definedName name="S_GrpNum" localSheetId="35">#REF!</definedName>
    <definedName name="S_GrpNum" localSheetId="36">#REF!</definedName>
    <definedName name="S_GrpNum" localSheetId="39">#REF!</definedName>
    <definedName name="S_GrpNum" localSheetId="45">#REF!</definedName>
    <definedName name="S_GrpNum">#REF!</definedName>
    <definedName name="S_Headings" localSheetId="35">#REF!</definedName>
    <definedName name="S_Headings" localSheetId="36">#REF!</definedName>
    <definedName name="S_Headings" localSheetId="39">#REF!</definedName>
    <definedName name="S_Headings" localSheetId="45">#REF!</definedName>
    <definedName name="S_Headings">#REF!</definedName>
    <definedName name="S_KeyValue" localSheetId="35">#REF!</definedName>
    <definedName name="S_KeyValue" localSheetId="36">#REF!</definedName>
    <definedName name="S_KeyValue" localSheetId="39">#REF!</definedName>
    <definedName name="S_KeyValue" localSheetId="45">#REF!</definedName>
    <definedName name="S_KeyValue">#REF!</definedName>
    <definedName name="S_PY_End" localSheetId="35">#REF!</definedName>
    <definedName name="S_PY_End" localSheetId="36">#REF!</definedName>
    <definedName name="S_PY_End" localSheetId="39">#REF!</definedName>
    <definedName name="S_PY_End" localSheetId="45">#REF!</definedName>
    <definedName name="S_PY_End">#REF!</definedName>
    <definedName name="S_PY_End_Data" localSheetId="35">#REF!</definedName>
    <definedName name="S_PY_End_Data" localSheetId="36">#REF!</definedName>
    <definedName name="S_PY_End_Data" localSheetId="39">#REF!</definedName>
    <definedName name="S_PY_End_Data" localSheetId="45">#REF!</definedName>
    <definedName name="S_PY_End_Data">#REF!</definedName>
    <definedName name="S_PY_End_GT" localSheetId="35">#REF!</definedName>
    <definedName name="S_PY_End_GT" localSheetId="36">#REF!</definedName>
    <definedName name="S_PY_End_GT" localSheetId="39">#REF!</definedName>
    <definedName name="S_PY_End_GT" localSheetId="45">#REF!</definedName>
    <definedName name="S_PY_End_GT">#REF!</definedName>
    <definedName name="S_RJE_Tot" localSheetId="35">#REF!</definedName>
    <definedName name="S_RJE_Tot" localSheetId="36">#REF!</definedName>
    <definedName name="S_RJE_Tot" localSheetId="39">#REF!</definedName>
    <definedName name="S_RJE_Tot" localSheetId="45">#REF!</definedName>
    <definedName name="S_RJE_Tot">#REF!</definedName>
    <definedName name="S_RJE_Tot_Data" localSheetId="35">#REF!</definedName>
    <definedName name="S_RJE_Tot_Data" localSheetId="36">#REF!</definedName>
    <definedName name="S_RJE_Tot_Data" localSheetId="39">#REF!</definedName>
    <definedName name="S_RJE_Tot_Data" localSheetId="45">#REF!</definedName>
    <definedName name="S_RJE_Tot_Data">#REF!</definedName>
    <definedName name="S_RJE_Tot_GT" localSheetId="35">#REF!</definedName>
    <definedName name="S_RJE_Tot_GT" localSheetId="36">#REF!</definedName>
    <definedName name="S_RJE_Tot_GT" localSheetId="39">#REF!</definedName>
    <definedName name="S_RJE_Tot_GT" localSheetId="45">#REF!</definedName>
    <definedName name="S_RJE_Tot_GT">#REF!</definedName>
    <definedName name="S_RowNum" localSheetId="35">#REF!</definedName>
    <definedName name="S_RowNum" localSheetId="36">#REF!</definedName>
    <definedName name="S_RowNum" localSheetId="39">#REF!</definedName>
    <definedName name="S_RowNum" localSheetId="45">#REF!</definedName>
    <definedName name="S_RowNum">#REF!</definedName>
    <definedName name="sa">[41]Sheet4!$A$421:$Q$523</definedName>
    <definedName name="sad" localSheetId="14" hidden="1">{"'CALL MONEY'!$K$53"}</definedName>
    <definedName name="sad" hidden="1">{"'CALL MONEY'!$K$53"}</definedName>
    <definedName name="SALES" localSheetId="16">[17]acct!#REF!</definedName>
    <definedName name="SALES" localSheetId="35">[17]acct!#REF!</definedName>
    <definedName name="SALES" localSheetId="36">[17]acct!#REF!</definedName>
    <definedName name="SALES" localSheetId="39">[17]acct!#REF!</definedName>
    <definedName name="SALES" localSheetId="14">[17]acct!#REF!</definedName>
    <definedName name="SALES">[17]acct!#REF!</definedName>
    <definedName name="sam" localSheetId="35">#REF!</definedName>
    <definedName name="sam" localSheetId="36">#REF!</definedName>
    <definedName name="sam" localSheetId="39">#REF!</definedName>
    <definedName name="sam" localSheetId="14">#REF!</definedName>
    <definedName name="sam">#REF!</definedName>
    <definedName name="SBP" localSheetId="16">'[42]Notes1-5'!#REF!</definedName>
    <definedName name="SBP" localSheetId="35">'[42]Notes1-5'!#REF!</definedName>
    <definedName name="SBP" localSheetId="36">'[42]Notes1-5'!#REF!</definedName>
    <definedName name="SBP" localSheetId="39">'[42]Notes1-5'!#REF!</definedName>
    <definedName name="SBP" localSheetId="14">'[42]Notes1-5'!#REF!</definedName>
    <definedName name="SBP">'[42]Notes1-5'!#REF!</definedName>
    <definedName name="sdsa">[43]A!$AX$5:$AX$129</definedName>
    <definedName name="sectionNames" localSheetId="35">#REF!</definedName>
    <definedName name="sectionNames" localSheetId="36">#REF!</definedName>
    <definedName name="sectionNames" localSheetId="39">#REF!</definedName>
    <definedName name="sectionNames" localSheetId="14">#REF!</definedName>
    <definedName name="sectionNames">#REF!</definedName>
    <definedName name="shehzad" localSheetId="16">[44]Sheet2!#REF!</definedName>
    <definedName name="shehzad" localSheetId="35">[44]Sheet2!#REF!</definedName>
    <definedName name="shehzad" localSheetId="36">[44]Sheet2!#REF!</definedName>
    <definedName name="shehzad" localSheetId="39">[44]Sheet2!#REF!</definedName>
    <definedName name="shehzad" localSheetId="14">[44]Sheet2!#REF!</definedName>
    <definedName name="shehzad">[44]Sheet2!#REF!</definedName>
    <definedName name="shortterm" localSheetId="16">#REF!</definedName>
    <definedName name="shortterm" localSheetId="35">#REF!</definedName>
    <definedName name="shortterm" localSheetId="36">#REF!</definedName>
    <definedName name="shortterm" localSheetId="39">#REF!</definedName>
    <definedName name="shortterm">#REF!</definedName>
    <definedName name="sma">[10]Sheet4!$A$421:$Q$523</definedName>
    <definedName name="SNS" localSheetId="16">[17]acct!#REF!</definedName>
    <definedName name="SNS" localSheetId="35">[17]acct!#REF!</definedName>
    <definedName name="SNS" localSheetId="36">[17]acct!#REF!</definedName>
    <definedName name="SNS" localSheetId="39">[17]acct!#REF!</definedName>
    <definedName name="SNS" localSheetId="14">[17]acct!#REF!</definedName>
    <definedName name="SNS">[17]acct!#REF!</definedName>
    <definedName name="SR" localSheetId="16">#REF!</definedName>
    <definedName name="SR" localSheetId="35">#REF!</definedName>
    <definedName name="SR" localSheetId="36">#REF!</definedName>
    <definedName name="SR" localSheetId="39">#REF!</definedName>
    <definedName name="SR">#REF!</definedName>
    <definedName name="STT" localSheetId="16" hidden="1">#REF!</definedName>
    <definedName name="STT" localSheetId="35" hidden="1">#REF!</definedName>
    <definedName name="STT" localSheetId="36" hidden="1">#REF!</definedName>
    <definedName name="STT" localSheetId="39" hidden="1">#REF!</definedName>
    <definedName name="STT" hidden="1">#REF!</definedName>
    <definedName name="sum" localSheetId="35">#REF!</definedName>
    <definedName name="sum" localSheetId="36">#REF!</definedName>
    <definedName name="sum" localSheetId="39">#REF!</definedName>
    <definedName name="sum">#REF!</definedName>
    <definedName name="T_BILLREPO" localSheetId="16">'[45]T-BILL'!#REF!</definedName>
    <definedName name="T_BILLREPO" localSheetId="35">'[45]T-BILL'!#REF!</definedName>
    <definedName name="T_BILLREPO" localSheetId="36">'[45]T-BILL'!#REF!</definedName>
    <definedName name="T_BILLREPO" localSheetId="39">'[45]T-BILL'!#REF!</definedName>
    <definedName name="T_BILLREPO" localSheetId="14">'[45]T-BILL'!#REF!</definedName>
    <definedName name="T_BILLREPO">'[45]T-BILL'!#REF!</definedName>
    <definedName name="TableName">"Dummy"</definedName>
    <definedName name="talha" localSheetId="6" hidden="1">{"'CALL MONEY'!$K$53"}</definedName>
    <definedName name="talha" localSheetId="14" hidden="1">{"'CALL MONEY'!$K$53"}</definedName>
    <definedName name="talha" localSheetId="10" hidden="1">{"'CALL MONEY'!$K$53"}</definedName>
    <definedName name="talha" hidden="1">{"'CALL MONEY'!$K$53"}</definedName>
    <definedName name="tAX" localSheetId="16">[17]acct!#REF!</definedName>
    <definedName name="tAX" localSheetId="35">[17]acct!#REF!</definedName>
    <definedName name="tAX" localSheetId="36">[17]acct!#REF!</definedName>
    <definedName name="tAX" localSheetId="39">[17]acct!#REF!</definedName>
    <definedName name="tAX" localSheetId="14">[17]acct!#REF!</definedName>
    <definedName name="tAX">[17]acct!#REF!</definedName>
    <definedName name="TBdbName" localSheetId="0" hidden="1">"179891DB5E784558B8B90A45D5BBF885.mdb"</definedName>
    <definedName name="TextRefCopy1" localSheetId="35">#REF!</definedName>
    <definedName name="TextRefCopy1" localSheetId="36">#REF!</definedName>
    <definedName name="TextRefCopy1" localSheetId="39">#REF!</definedName>
    <definedName name="TextRefCopy1" localSheetId="14">#REF!</definedName>
    <definedName name="TextRefCopy1">#REF!</definedName>
    <definedName name="TextRefCopyRangeCount" hidden="1">2</definedName>
    <definedName name="TOTAL" localSheetId="16">#REF!</definedName>
    <definedName name="TOTAL" localSheetId="35">#REF!</definedName>
    <definedName name="TOTAL" localSheetId="36">#REF!</definedName>
    <definedName name="TOTAL" localSheetId="39">#REF!</definedName>
    <definedName name="TOTAL">#REF!</definedName>
    <definedName name="TRF" localSheetId="16">'[1]last qrt2001'!#REF!</definedName>
    <definedName name="TRF" localSheetId="35">'[1]last qrt2001'!#REF!</definedName>
    <definedName name="TRF" localSheetId="36">'[1]last qrt2001'!#REF!</definedName>
    <definedName name="TRF" localSheetId="39">'[1]last qrt2001'!#REF!</definedName>
    <definedName name="TRF" localSheetId="14">'[1]last qrt2001'!#REF!</definedName>
    <definedName name="TRF">'[1]last qrt2001'!#REF!</definedName>
    <definedName name="ttt" localSheetId="16" hidden="1">#REF!</definedName>
    <definedName name="ttt" localSheetId="35" hidden="1">#REF!</definedName>
    <definedName name="ttt" localSheetId="36" hidden="1">#REF!</definedName>
    <definedName name="ttt" localSheetId="39" hidden="1">#REF!</definedName>
    <definedName name="ttt" localSheetId="14" hidden="1">#REF!</definedName>
    <definedName name="ttt" hidden="1">#REF!</definedName>
    <definedName name="uae">[19]UAE!$A$8:$G$29</definedName>
    <definedName name="ubl" localSheetId="16">#REF!</definedName>
    <definedName name="ubl" localSheetId="35">#REF!</definedName>
    <definedName name="ubl" localSheetId="36">#REF!</definedName>
    <definedName name="ubl" localSheetId="39">#REF!</definedName>
    <definedName name="ubl">#REF!</definedName>
    <definedName name="ublbs" localSheetId="16">#REF!</definedName>
    <definedName name="ublbs" localSheetId="35">#REF!</definedName>
    <definedName name="ublbs" localSheetId="36">#REF!</definedName>
    <definedName name="ublbs" localSheetId="39">#REF!</definedName>
    <definedName name="ublbs">#REF!</definedName>
    <definedName name="Units" localSheetId="35">#REF!</definedName>
    <definedName name="Units" localSheetId="36">#REF!</definedName>
    <definedName name="Units" localSheetId="39">#REF!</definedName>
    <definedName name="Units">#REF!</definedName>
    <definedName name="W" localSheetId="35">#REF!</definedName>
    <definedName name="W" localSheetId="36">#REF!</definedName>
    <definedName name="W" localSheetId="39">#REF!</definedName>
    <definedName name="W">#REF!</definedName>
    <definedName name="X" localSheetId="35">#REF!</definedName>
    <definedName name="X" localSheetId="36">#REF!</definedName>
    <definedName name="X" localSheetId="39">#REF!</definedName>
    <definedName name="X">#REF!</definedName>
    <definedName name="XX" localSheetId="16">'[1]last qrt2001'!#REF!</definedName>
    <definedName name="XX" localSheetId="35">'[1]last qrt2001'!#REF!</definedName>
    <definedName name="XX" localSheetId="36">'[1]last qrt2001'!#REF!</definedName>
    <definedName name="XX" localSheetId="39">'[1]last qrt2001'!#REF!</definedName>
    <definedName name="XX" localSheetId="14">'[1]last qrt2001'!#REF!</definedName>
    <definedName name="XX">'[1]last qrt2001'!#REF!</definedName>
    <definedName name="YCAB" localSheetId="16">#REF!</definedName>
    <definedName name="YCAB" localSheetId="35">#REF!</definedName>
    <definedName name="YCAB" localSheetId="36">#REF!</definedName>
    <definedName name="YCAB" localSheetId="39">#REF!</definedName>
    <definedName name="YCAB">#REF!</definedName>
    <definedName name="ycab1" localSheetId="16">#REF!</definedName>
    <definedName name="ycab1" localSheetId="35">#REF!</definedName>
    <definedName name="ycab1" localSheetId="36">#REF!</definedName>
    <definedName name="ycab1" localSheetId="39">#REF!</definedName>
    <definedName name="ycab1">#REF!</definedName>
    <definedName name="YEMEN1">[3]Sheet4!$L$222:$L$313</definedName>
    <definedName name="YEMEN2">[3]Sheet4!$Y$222:$Y$313</definedName>
    <definedName name="Z_84FBBE83_FF6F_4C76_A58E_D04643F715A5_.wvu.Cols" localSheetId="37" hidden="1">Annexure1!$A:$B,Annexure1!$D:$D</definedName>
    <definedName name="Z_84FBBE83_FF6F_4C76_A58E_D04643F715A5_.wvu.Cols" localSheetId="38" hidden="1">Annexure2!$A:$B,Annexure2!$D:$D</definedName>
    <definedName name="Z_84FBBE83_FF6F_4C76_A58E_D04643F715A5_.wvu.Cols" localSheetId="15" hidden="1">'cash flow working'!$B:$C,'cash flow working'!$H:$I</definedName>
    <definedName name="Z_84FBBE83_FF6F_4C76_A58E_D04643F715A5_.wvu.Cols" localSheetId="0" hidden="1">Links!$A:$C,Links!$G:$I</definedName>
    <definedName name="Z_84FBBE83_FF6F_4C76_A58E_D04643F715A5_.wvu.PrintArea" localSheetId="16" hidden="1">'1'!$A$1:$H$34</definedName>
    <definedName name="Z_84FBBE83_FF6F_4C76_A58E_D04643F715A5_.wvu.PrintArea" localSheetId="35" hidden="1">'11'!#REF!</definedName>
    <definedName name="Z_84FBBE83_FF6F_4C76_A58E_D04643F715A5_.wvu.PrintArea" localSheetId="36" hidden="1">'12'!#REF!</definedName>
    <definedName name="Z_84FBBE83_FF6F_4C76_A58E_D04643F715A5_.wvu.PrintArea" localSheetId="39" hidden="1">'13'!#REF!</definedName>
    <definedName name="Z_84FBBE83_FF6F_4C76_A58E_D04643F715A5_.wvu.PrintArea" localSheetId="26" hidden="1">'2'!#REF!</definedName>
    <definedName name="Z_84FBBE83_FF6F_4C76_A58E_D04643F715A5_.wvu.PrintArea" localSheetId="37" hidden="1">Annexure1!$E$1:$Q$172</definedName>
    <definedName name="Z_84FBBE83_FF6F_4C76_A58E_D04643F715A5_.wvu.PrintArea" localSheetId="38" hidden="1">Annexure2!$D$1:$Q$476</definedName>
    <definedName name="Z_84FBBE83_FF6F_4C76_A58E_D04643F715A5_.wvu.PrintArea" localSheetId="3" hidden="1">BS!$A$1:$H$54</definedName>
    <definedName name="Z_84FBBE83_FF6F_4C76_A58E_D04643F715A5_.wvu.PrintArea" localSheetId="12" hidden="1">'cash flow'!$A$1:$H$68</definedName>
    <definedName name="Z_84FBBE83_FF6F_4C76_A58E_D04643F715A5_.wvu.PrintArea" localSheetId="15" hidden="1">'cash flow working'!$A$1:$E$98</definedName>
    <definedName name="Z_84FBBE83_FF6F_4C76_A58E_D04643F715A5_.wvu.PrintArea" localSheetId="8" hidden="1">Distri!$A$1:$H$55</definedName>
    <definedName name="Z_84FBBE83_FF6F_4C76_A58E_D04643F715A5_.wvu.PrintArea" localSheetId="6" hidden="1">'Other Comp Income'!$A$1:$H$35</definedName>
    <definedName name="Z_84FBBE83_FF6F_4C76_A58E_D04643F715A5_.wvu.PrintArea" localSheetId="4" hidden="1">'P&amp;L'!$A$1:$H$67</definedName>
    <definedName name="Z_84FBBE83_FF6F_4C76_A58E_D04643F715A5_.wvu.PrintArea" localSheetId="5" hidden="1">'Qtr - PnL'!$A$1:$H$52</definedName>
    <definedName name="Z_84FBBE83_FF6F_4C76_A58E_D04643F715A5_.wvu.PrintArea" localSheetId="11" hidden="1">'Qtr - UHF'!$A$1:$H$46</definedName>
    <definedName name="Z_84FBBE83_FF6F_4C76_A58E_D04643F715A5_.wvu.PrintArea" localSheetId="13" hidden="1">'Qtr -cashflow'!$A$1:$E$57</definedName>
    <definedName name="Z_84FBBE83_FF6F_4C76_A58E_D04643F715A5_.wvu.PrintArea" localSheetId="45" hidden="1">TFCold!$A$1:$F$47</definedName>
    <definedName name="Z_84FBBE83_FF6F_4C76_A58E_D04643F715A5_.wvu.PrintArea" localSheetId="10" hidden="1">UHF!$A$1:$H$62</definedName>
    <definedName name="Z_84FBBE83_FF6F_4C76_A58E_D04643F715A5_.wvu.PrintTitles" localSheetId="37" hidden="1">Annexure1!$6:$7</definedName>
    <definedName name="Z_84FBBE83_FF6F_4C76_A58E_D04643F715A5_.wvu.PrintTitles" localSheetId="38" hidden="1">Annexure2!$6:$7</definedName>
    <definedName name="Z_84FBBE83_FF6F_4C76_A58E_D04643F715A5_.wvu.PrintTitles" localSheetId="15" hidden="1">'cash flow working'!$1:$3</definedName>
    <definedName name="Z_84FBBE83_FF6F_4C76_A58E_D04643F715A5_.wvu.PrintTitles" localSheetId="0" hidden="1">Links!$B:$D,Links!$1:$1</definedName>
    <definedName name="Z_84FBBE83_FF6F_4C76_A58E_D04643F715A5_.wvu.Rows" localSheetId="35" hidden="1">'11'!#REF!</definedName>
    <definedName name="Z_84FBBE83_FF6F_4C76_A58E_D04643F715A5_.wvu.Rows" localSheetId="36" hidden="1">'12'!#REF!</definedName>
    <definedName name="Z_84FBBE83_FF6F_4C76_A58E_D04643F715A5_.wvu.Rows" localSheetId="39" hidden="1">'13'!#REF!</definedName>
    <definedName name="Z_84FBBE83_FF6F_4C76_A58E_D04643F715A5_.wvu.Rows" localSheetId="26" hidden="1">'2'!#REF!</definedName>
    <definedName name="Z_84FBBE83_FF6F_4C76_A58E_D04643F715A5_.wvu.Rows" localSheetId="3" hidden="1">BS!$13:$13</definedName>
    <definedName name="Z_84FBBE83_FF6F_4C76_A58E_D04643F715A5_.wvu.Rows" localSheetId="12" hidden="1">'cash flow'!$33:$33</definedName>
    <definedName name="Z_84FBBE83_FF6F_4C76_A58E_D04643F715A5_.wvu.Rows" localSheetId="15" hidden="1">'cash flow working'!$29:$29,'cash flow working'!$32:$32</definedName>
    <definedName name="Z_84FBBE83_FF6F_4C76_A58E_D04643F715A5_.wvu.Rows" localSheetId="4" hidden="1">'P&amp;L'!$29:$29</definedName>
    <definedName name="Z_84FBBE83_FF6F_4C76_A58E_D04643F715A5_.wvu.Rows" localSheetId="13" hidden="1">'Qtr -cashflow'!$20:$20,'Qtr -cashflow'!$54:$57</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D27" i="5" l="1"/>
  <c r="D19" i="27" l="1"/>
  <c r="D9" i="27"/>
  <c r="A123" i="77" l="1"/>
  <c r="A120" i="77"/>
  <c r="A119" i="77"/>
  <c r="P22" i="77"/>
  <c r="P20" i="77"/>
  <c r="P16" i="77"/>
  <c r="P13" i="77"/>
  <c r="P10" i="77"/>
  <c r="P7" i="77"/>
  <c r="A99" i="77"/>
  <c r="A93" i="77"/>
  <c r="A106" i="77" s="1"/>
  <c r="A111" i="77" s="1"/>
  <c r="B79" i="77"/>
  <c r="B81" i="77" s="1"/>
  <c r="B83" i="77" s="1"/>
  <c r="B85" i="77" s="1"/>
  <c r="B87" i="77" s="1"/>
  <c r="B89" i="77" s="1"/>
  <c r="B91" i="77" s="1"/>
  <c r="A31" i="77"/>
  <c r="A72" i="77" s="1"/>
  <c r="A28" i="77"/>
  <c r="A1" i="77"/>
  <c r="A150" i="78"/>
  <c r="A168" i="78" s="1"/>
  <c r="I148" i="78"/>
  <c r="E148" i="78"/>
  <c r="I147" i="78"/>
  <c r="G147" i="78"/>
  <c r="I144" i="78"/>
  <c r="G144" i="78"/>
  <c r="E144" i="78"/>
  <c r="I142" i="78"/>
  <c r="G142" i="78"/>
  <c r="A98" i="78"/>
  <c r="A115" i="78" s="1"/>
  <c r="K96" i="78"/>
  <c r="G94" i="78"/>
  <c r="G93" i="78"/>
  <c r="G91" i="78"/>
  <c r="G90" i="78"/>
  <c r="E96" i="78"/>
  <c r="K80" i="78"/>
  <c r="I80" i="78"/>
  <c r="A42" i="78"/>
  <c r="I29" i="78"/>
  <c r="I28" i="78"/>
  <c r="I27" i="78"/>
  <c r="I24" i="78"/>
  <c r="I23" i="78"/>
  <c r="I22" i="78"/>
  <c r="I21" i="78"/>
  <c r="A1" i="78"/>
  <c r="A88" i="79"/>
  <c r="O82" i="79"/>
  <c r="M82" i="79"/>
  <c r="K82" i="79"/>
  <c r="I82" i="79"/>
  <c r="G82" i="79"/>
  <c r="M76" i="79"/>
  <c r="O75" i="79"/>
  <c r="O74" i="79"/>
  <c r="O73" i="79"/>
  <c r="O70" i="79"/>
  <c r="K67" i="79"/>
  <c r="K76" i="79" s="1"/>
  <c r="I67" i="79"/>
  <c r="I76" i="79" s="1"/>
  <c r="K64" i="79"/>
  <c r="I64" i="79"/>
  <c r="G64" i="79"/>
  <c r="K63" i="79"/>
  <c r="I63" i="79"/>
  <c r="G63" i="79"/>
  <c r="K62" i="79"/>
  <c r="I62" i="79"/>
  <c r="G62" i="79"/>
  <c r="M65" i="79"/>
  <c r="M78" i="79" s="1"/>
  <c r="K61" i="79"/>
  <c r="I61" i="79"/>
  <c r="K60" i="79"/>
  <c r="I60" i="79"/>
  <c r="O60" i="79"/>
  <c r="O46" i="79"/>
  <c r="M46" i="79"/>
  <c r="K46" i="79"/>
  <c r="I46" i="79"/>
  <c r="G46" i="79"/>
  <c r="M31" i="79"/>
  <c r="K31" i="79"/>
  <c r="K40" i="79" s="1"/>
  <c r="I31" i="79"/>
  <c r="I40" i="79" s="1"/>
  <c r="G31" i="79"/>
  <c r="G40" i="79" s="1"/>
  <c r="K28" i="79"/>
  <c r="I28" i="79"/>
  <c r="G28" i="79"/>
  <c r="K27" i="79"/>
  <c r="I27" i="79"/>
  <c r="G27" i="79"/>
  <c r="K26" i="79"/>
  <c r="I26" i="79"/>
  <c r="G26" i="79"/>
  <c r="K25" i="79"/>
  <c r="I25" i="79"/>
  <c r="K24" i="79"/>
  <c r="I24" i="79"/>
  <c r="G37" i="80"/>
  <c r="G36" i="80"/>
  <c r="G35" i="80"/>
  <c r="G34" i="80"/>
  <c r="I38" i="80"/>
  <c r="I40" i="80" s="1"/>
  <c r="G33" i="80"/>
  <c r="G22" i="80"/>
  <c r="G17" i="80"/>
  <c r="G13" i="80"/>
  <c r="G12" i="80"/>
  <c r="G11" i="80"/>
  <c r="I14" i="80"/>
  <c r="I26" i="80" s="1"/>
  <c r="G10" i="80"/>
  <c r="A5" i="80"/>
  <c r="A42" i="80" s="1"/>
  <c r="A46" i="80" s="1"/>
  <c r="K144" i="78" l="1"/>
  <c r="I29" i="79"/>
  <c r="I42" i="79" s="1"/>
  <c r="K65" i="79"/>
  <c r="K78" i="79" s="1"/>
  <c r="K84" i="79" s="1"/>
  <c r="G38" i="80"/>
  <c r="G40" i="80" s="1"/>
  <c r="G14" i="80"/>
  <c r="G26" i="80" s="1"/>
  <c r="A33" i="77"/>
  <c r="A115" i="77"/>
  <c r="A113" i="77"/>
  <c r="G96" i="78"/>
  <c r="K27" i="78"/>
  <c r="I31" i="78"/>
  <c r="K23" i="78" s="1"/>
  <c r="I88" i="78"/>
  <c r="I96" i="78" s="1"/>
  <c r="A152" i="78"/>
  <c r="I65" i="79"/>
  <c r="I78" i="79" s="1"/>
  <c r="I84" i="79" s="1"/>
  <c r="O63" i="79"/>
  <c r="O67" i="79"/>
  <c r="O76" i="79" s="1"/>
  <c r="K29" i="79"/>
  <c r="K42" i="79" s="1"/>
  <c r="K48" i="79" s="1"/>
  <c r="O61" i="79"/>
  <c r="O62" i="79"/>
  <c r="O64" i="79"/>
  <c r="I48" i="79"/>
  <c r="M84" i="79"/>
  <c r="O31" i="79"/>
  <c r="G65" i="79"/>
  <c r="G76" i="79"/>
  <c r="A63" i="80"/>
  <c r="A57" i="80"/>
  <c r="A7" i="80"/>
  <c r="A28" i="80" s="1"/>
  <c r="K29" i="78" l="1"/>
  <c r="O65" i="79"/>
  <c r="O78" i="79"/>
  <c r="O84" i="79" s="1"/>
  <c r="K24" i="78"/>
  <c r="K21" i="78"/>
  <c r="K28" i="78"/>
  <c r="K22" i="78"/>
  <c r="G78" i="79"/>
  <c r="G84" i="79" s="1"/>
  <c r="G86" i="79" s="1"/>
  <c r="I86" i="79" s="1"/>
  <c r="K86" i="79" s="1"/>
  <c r="K31" i="78" l="1"/>
  <c r="I57" i="75" l="1"/>
  <c r="G57" i="75"/>
  <c r="G59" i="75" s="1"/>
  <c r="H53" i="75"/>
  <c r="H54" i="75" s="1"/>
  <c r="G52" i="75"/>
  <c r="I52" i="75" s="1"/>
  <c r="I50" i="75"/>
  <c r="G48" i="75"/>
  <c r="G53" i="75" s="1"/>
  <c r="I46" i="75"/>
  <c r="J41" i="75"/>
  <c r="G41" i="75"/>
  <c r="I40" i="75"/>
  <c r="G35" i="75"/>
  <c r="I32" i="75"/>
  <c r="I30" i="75"/>
  <c r="I28" i="75"/>
  <c r="I17" i="75"/>
  <c r="H17" i="75"/>
  <c r="F17" i="75"/>
  <c r="E17" i="75"/>
  <c r="D17" i="75"/>
  <c r="G15" i="75"/>
  <c r="G14" i="75"/>
  <c r="J13" i="75"/>
  <c r="G13" i="75"/>
  <c r="J12" i="75"/>
  <c r="G12" i="75"/>
  <c r="J11" i="75"/>
  <c r="G11" i="75"/>
  <c r="J10" i="75"/>
  <c r="G10" i="75"/>
  <c r="J9" i="75"/>
  <c r="G9" i="75"/>
  <c r="J17" i="75" l="1"/>
  <c r="J52" i="75"/>
  <c r="G17" i="75"/>
  <c r="J30" i="75"/>
  <c r="J46" i="75"/>
  <c r="J50" i="75"/>
  <c r="J40" i="75"/>
  <c r="I59" i="75"/>
  <c r="G54" i="75"/>
  <c r="G55" i="75" s="1"/>
  <c r="J28" i="75"/>
  <c r="J32" i="75"/>
  <c r="I34" i="75"/>
  <c r="I42" i="75"/>
  <c r="H55" i="75"/>
  <c r="J57" i="75"/>
  <c r="I48" i="75"/>
  <c r="J59" i="75" l="1"/>
  <c r="J48" i="75"/>
  <c r="J34" i="75"/>
  <c r="I35" i="75"/>
  <c r="I53" i="75"/>
  <c r="I36" i="75" l="1"/>
  <c r="I54" i="75"/>
  <c r="J53" i="75"/>
  <c r="J35" i="75"/>
  <c r="J54" i="75" l="1"/>
  <c r="I55" i="75"/>
  <c r="H19" i="24" l="1"/>
  <c r="G19" i="24"/>
  <c r="E19" i="24"/>
  <c r="D19" i="24"/>
  <c r="C19" i="24"/>
  <c r="F16" i="24"/>
  <c r="F17" i="24"/>
  <c r="I15" i="24" l="1"/>
  <c r="F15" i="24"/>
  <c r="C44" i="25"/>
  <c r="C46" i="25" s="1"/>
  <c r="E44" i="25"/>
  <c r="E46" i="25" s="1"/>
  <c r="A3" i="25" l="1"/>
  <c r="A3" i="24" s="1"/>
  <c r="I14" i="24"/>
  <c r="F14" i="24"/>
  <c r="I13" i="24"/>
  <c r="F13" i="24"/>
  <c r="I12" i="24"/>
  <c r="F12" i="24"/>
  <c r="I11" i="24"/>
  <c r="I19" i="24" s="1"/>
  <c r="F11" i="24"/>
  <c r="F19" i="24" s="1"/>
  <c r="D40" i="25" l="1"/>
  <c r="C35" i="25"/>
  <c r="M24" i="79"/>
  <c r="G24" i="79"/>
  <c r="O24" i="79" l="1"/>
  <c r="D41" i="25"/>
  <c r="D42" i="25" s="1"/>
  <c r="D42" i="27" l="1"/>
  <c r="D58" i="27"/>
  <c r="E142" i="78" l="1"/>
  <c r="K142" i="78" s="1"/>
  <c r="M26" i="79" l="1"/>
  <c r="O26" i="79" s="1"/>
  <c r="D10" i="27"/>
  <c r="E147" i="78" l="1"/>
  <c r="K147" i="78" s="1"/>
  <c r="M25" i="79"/>
  <c r="N17" i="75"/>
  <c r="G148" i="78"/>
  <c r="K148" i="78" s="1"/>
  <c r="G25" i="79"/>
  <c r="O25" i="79" l="1"/>
  <c r="G29" i="79"/>
  <c r="G42" i="79" s="1"/>
  <c r="G48" i="79" s="1"/>
  <c r="G50" i="79" s="1"/>
  <c r="I50" i="79" s="1"/>
  <c r="K50" i="79" s="1"/>
  <c r="K23" i="27"/>
  <c r="M19" i="24"/>
  <c r="M27" i="79" l="1"/>
  <c r="O27" i="79" s="1"/>
  <c r="M28" i="79"/>
  <c r="O28" i="79" s="1"/>
  <c r="E72" i="78"/>
  <c r="G72" i="78" s="1"/>
  <c r="O29" i="79" l="1"/>
  <c r="E75" i="78"/>
  <c r="G75" i="78" s="1"/>
  <c r="M37" i="79"/>
  <c r="O37" i="79" s="1"/>
  <c r="M39" i="79"/>
  <c r="O39" i="79" s="1"/>
  <c r="E78" i="78"/>
  <c r="G78" i="78" s="1"/>
  <c r="M29" i="79"/>
  <c r="M34" i="79"/>
  <c r="E74" i="78"/>
  <c r="D43" i="27"/>
  <c r="D44" i="27" s="1"/>
  <c r="G74" i="78" l="1"/>
  <c r="O34" i="79"/>
  <c r="E77" i="78" l="1"/>
  <c r="M38" i="79"/>
  <c r="G77" i="78" l="1"/>
  <c r="G80" i="78" s="1"/>
  <c r="E80" i="78"/>
  <c r="O38" i="79"/>
  <c r="O40" i="79" s="1"/>
  <c r="O42" i="79" s="1"/>
  <c r="O48" i="79" s="1"/>
  <c r="M40" i="79"/>
  <c r="M42" i="79" s="1"/>
  <c r="M48" i="79" s="1"/>
  <c r="D85" i="27" l="1"/>
  <c r="F28" i="6" l="1"/>
  <c r="H28" i="6" s="1"/>
  <c r="L10" i="26" l="1"/>
  <c r="I10" i="26"/>
  <c r="F10" i="26"/>
  <c r="E10" i="26"/>
  <c r="D10" i="26"/>
  <c r="B10" i="26"/>
  <c r="I12" i="26" l="1"/>
  <c r="M12" i="26"/>
  <c r="L12" i="26"/>
  <c r="F12" i="26"/>
  <c r="E12" i="26"/>
  <c r="D12" i="26"/>
  <c r="B12" i="26"/>
  <c r="M16" i="26"/>
  <c r="L16" i="26"/>
  <c r="N14" i="26"/>
  <c r="I16" i="26"/>
  <c r="H16" i="26"/>
  <c r="F16" i="26"/>
  <c r="E16" i="26"/>
  <c r="D16" i="26"/>
  <c r="C16" i="26"/>
  <c r="B16" i="26"/>
  <c r="N10" i="26" l="1"/>
  <c r="G14" i="26"/>
  <c r="G16" i="26" l="1"/>
  <c r="J14" i="26"/>
  <c r="J16" i="26" l="1"/>
  <c r="O14" i="26"/>
  <c r="P14" i="26" l="1"/>
  <c r="Q14" i="26"/>
  <c r="Q16" i="26" s="1"/>
  <c r="P16" i="26" l="1"/>
  <c r="R14" i="26"/>
  <c r="R16" i="26" s="1"/>
  <c r="C39" i="25" l="1"/>
  <c r="C40" i="25" s="1"/>
  <c r="D78" i="27" l="1"/>
  <c r="H10" i="26"/>
  <c r="H12" i="26" s="1"/>
  <c r="E17" i="15"/>
  <c r="E16" i="15"/>
  <c r="J26" i="6"/>
  <c r="J27" i="6" s="1"/>
  <c r="F27" i="6"/>
  <c r="H27" i="6" s="1"/>
  <c r="J29" i="6" l="1"/>
  <c r="J30" i="6" s="1"/>
  <c r="J32" i="6" s="1"/>
  <c r="C17" i="15" l="1"/>
  <c r="G17" i="15" s="1"/>
  <c r="C22" i="14"/>
  <c r="E22" i="14" s="1"/>
  <c r="G18" i="15" l="1"/>
  <c r="G15" i="15"/>
  <c r="G37" i="15"/>
  <c r="G36" i="15"/>
  <c r="G35" i="15"/>
  <c r="G32" i="15"/>
  <c r="G31" i="15"/>
  <c r="G30" i="15"/>
  <c r="G26" i="15"/>
  <c r="G25" i="15"/>
  <c r="G21" i="15"/>
  <c r="G22" i="15" l="1"/>
  <c r="A2" i="15"/>
  <c r="G14" i="12" l="1"/>
  <c r="D23" i="14"/>
  <c r="F15" i="10" l="1"/>
  <c r="G8" i="10" s="1"/>
  <c r="E8" i="10"/>
  <c r="A3" i="10"/>
  <c r="A1" i="10"/>
  <c r="A3" i="8"/>
  <c r="A1" i="8"/>
  <c r="G17" i="12" l="1"/>
  <c r="G38" i="6" l="1"/>
  <c r="D12" i="2"/>
  <c r="D15" i="2"/>
  <c r="H19" i="6"/>
  <c r="D71" i="27"/>
  <c r="C5" i="2"/>
  <c r="D6" i="2" s="1"/>
  <c r="C8" i="2"/>
  <c r="D9" i="2" s="1"/>
  <c r="E15" i="14"/>
  <c r="D30" i="14"/>
  <c r="D37" i="14"/>
  <c r="D45" i="14"/>
  <c r="A1" i="14"/>
  <c r="D26" i="27"/>
  <c r="D101" i="27" s="1"/>
  <c r="G34" i="12"/>
  <c r="G36" i="12" s="1"/>
  <c r="H9" i="12" s="1"/>
  <c r="A1" i="6"/>
  <c r="G15" i="6"/>
  <c r="G20" i="6"/>
  <c r="J47" i="6"/>
  <c r="A1" i="12"/>
  <c r="D57" i="27"/>
  <c r="D52" i="27"/>
  <c r="D47" i="27"/>
  <c r="D76" i="27"/>
  <c r="D95" i="27"/>
  <c r="D91" i="27"/>
  <c r="D69" i="27"/>
  <c r="C50" i="14"/>
  <c r="E39" i="25"/>
  <c r="E37" i="25"/>
  <c r="E35" i="25"/>
  <c r="E33" i="25"/>
  <c r="E27" i="25"/>
  <c r="E19" i="25"/>
  <c r="E17" i="25"/>
  <c r="E15" i="25"/>
  <c r="C41" i="25"/>
  <c r="C42" i="25" s="1"/>
  <c r="C28" i="25"/>
  <c r="C22" i="25"/>
  <c r="F33" i="27"/>
  <c r="F48" i="27"/>
  <c r="F22" i="27"/>
  <c r="I22" i="27" s="1"/>
  <c r="F30" i="27"/>
  <c r="F20" i="27"/>
  <c r="F77" i="27"/>
  <c r="F86" i="27"/>
  <c r="F85" i="27"/>
  <c r="F79" i="27"/>
  <c r="I79" i="27" s="1"/>
  <c r="I77" i="27"/>
  <c r="I20" i="27"/>
  <c r="I21" i="27" s="1"/>
  <c r="H76" i="27"/>
  <c r="D15" i="27"/>
  <c r="H14" i="27"/>
  <c r="F11" i="27"/>
  <c r="F16" i="27"/>
  <c r="F19" i="27"/>
  <c r="F101" i="27" s="1"/>
  <c r="F28" i="27"/>
  <c r="F39" i="27"/>
  <c r="F47" i="27"/>
  <c r="F54" i="27"/>
  <c r="F60" i="27"/>
  <c r="F65" i="27"/>
  <c r="F66" i="27" s="1"/>
  <c r="F73" i="27"/>
  <c r="F76" i="27"/>
  <c r="F91" i="27"/>
  <c r="F95" i="27"/>
  <c r="H31" i="27"/>
  <c r="F102" i="27"/>
  <c r="E29" i="25"/>
  <c r="H20" i="27"/>
  <c r="H21" i="27" s="1"/>
  <c r="E20" i="14"/>
  <c r="D21" i="27"/>
  <c r="H35" i="6"/>
  <c r="H34" i="6"/>
  <c r="H14" i="6"/>
  <c r="D11" i="27"/>
  <c r="H10" i="27"/>
  <c r="H11" i="27" s="1"/>
  <c r="C26" i="14"/>
  <c r="E26" i="14" s="1"/>
  <c r="D102" i="27" l="1"/>
  <c r="H15" i="27"/>
  <c r="H16" i="27" s="1"/>
  <c r="D64" i="27"/>
  <c r="D86" i="27" s="1"/>
  <c r="D63" i="27"/>
  <c r="D79" i="27" s="1"/>
  <c r="E11" i="10"/>
  <c r="G11" i="10" s="1"/>
  <c r="F6" i="26"/>
  <c r="F8" i="26" s="1"/>
  <c r="D53" i="27"/>
  <c r="H53" i="27" s="1"/>
  <c r="H54" i="27" s="1"/>
  <c r="D77" i="27"/>
  <c r="F33" i="6"/>
  <c r="H33" i="6" s="1"/>
  <c r="E6" i="26"/>
  <c r="E8" i="26" s="1"/>
  <c r="F33" i="12"/>
  <c r="H33" i="12" s="1"/>
  <c r="L6" i="26"/>
  <c r="M6" i="26"/>
  <c r="M8" i="26" s="1"/>
  <c r="C10" i="26"/>
  <c r="D39" i="14"/>
  <c r="D48" i="14" s="1"/>
  <c r="D52" i="14" s="1"/>
  <c r="E50" i="14" s="1"/>
  <c r="F87" i="27"/>
  <c r="F97" i="27" s="1"/>
  <c r="E21" i="25"/>
  <c r="D16" i="27"/>
  <c r="F21" i="27"/>
  <c r="F23" i="27" s="1"/>
  <c r="F103" i="27"/>
  <c r="F34" i="27"/>
  <c r="F49" i="27"/>
  <c r="E40" i="25"/>
  <c r="G22" i="6"/>
  <c r="G40" i="6" s="1"/>
  <c r="G47" i="6" s="1"/>
  <c r="G51" i="6" s="1"/>
  <c r="F15" i="8" s="1"/>
  <c r="I80" i="27"/>
  <c r="F80" i="27"/>
  <c r="F16" i="12"/>
  <c r="D60" i="27"/>
  <c r="D70" i="27"/>
  <c r="D84" i="27"/>
  <c r="F13" i="12"/>
  <c r="H13" i="12" s="1"/>
  <c r="I23" i="27"/>
  <c r="E22" i="25"/>
  <c r="F104" i="27"/>
  <c r="D33" i="27"/>
  <c r="E41" i="25" l="1"/>
  <c r="F26" i="6"/>
  <c r="H26" i="6" s="1"/>
  <c r="D54" i="27"/>
  <c r="C35" i="14" s="1"/>
  <c r="E35" i="14" s="1"/>
  <c r="C6" i="26"/>
  <c r="C8" i="26" s="1"/>
  <c r="F36" i="6"/>
  <c r="H36" i="6" s="1"/>
  <c r="C29" i="14"/>
  <c r="E29" i="14" s="1"/>
  <c r="D72" i="27"/>
  <c r="H72" i="27" s="1"/>
  <c r="H73" i="27" s="1"/>
  <c r="B6" i="26"/>
  <c r="B8" i="26" s="1"/>
  <c r="C56" i="14"/>
  <c r="C19" i="14"/>
  <c r="E19" i="14" s="1"/>
  <c r="F25" i="6"/>
  <c r="H25" i="6" s="1"/>
  <c r="F10" i="6"/>
  <c r="H10" i="6" s="1"/>
  <c r="F11" i="6"/>
  <c r="H11" i="6" s="1"/>
  <c r="F12" i="6"/>
  <c r="H12" i="6" s="1"/>
  <c r="D22" i="27"/>
  <c r="C16" i="15"/>
  <c r="G16" i="15" s="1"/>
  <c r="F31" i="6"/>
  <c r="H31" i="6" s="1"/>
  <c r="F30" i="6"/>
  <c r="H30" i="6" s="1"/>
  <c r="D6" i="26"/>
  <c r="D8" i="26" s="1"/>
  <c r="I6" i="26"/>
  <c r="I8" i="26" s="1"/>
  <c r="F29" i="6"/>
  <c r="H29" i="6" s="1"/>
  <c r="F37" i="6"/>
  <c r="H37" i="6" s="1"/>
  <c r="N6" i="26"/>
  <c r="L8" i="26"/>
  <c r="C12" i="26"/>
  <c r="G10" i="26"/>
  <c r="D48" i="27"/>
  <c r="H48" i="27" s="1"/>
  <c r="H49" i="27" s="1"/>
  <c r="D80" i="27"/>
  <c r="G30" i="27"/>
  <c r="G31" i="27" s="1"/>
  <c r="E42" i="25"/>
  <c r="D83" i="27"/>
  <c r="D87" i="27" s="1"/>
  <c r="D97" i="27" s="1"/>
  <c r="F11" i="12"/>
  <c r="F32" i="6"/>
  <c r="H32" i="6" s="1"/>
  <c r="F9" i="6"/>
  <c r="H16" i="12"/>
  <c r="F13" i="6"/>
  <c r="H13" i="6" s="1"/>
  <c r="E23" i="25"/>
  <c r="F45" i="6"/>
  <c r="H45" i="6" s="1"/>
  <c r="H22" i="27" l="1"/>
  <c r="H23" i="27" s="1"/>
  <c r="F9" i="12"/>
  <c r="D73" i="27"/>
  <c r="D38" i="27"/>
  <c r="D39" i="27" s="1"/>
  <c r="C21" i="14"/>
  <c r="E21" i="14" s="1"/>
  <c r="F25" i="12"/>
  <c r="H25" i="12" s="1"/>
  <c r="D23" i="27"/>
  <c r="L23" i="27" s="1"/>
  <c r="G6" i="26"/>
  <c r="G8" i="26" s="1"/>
  <c r="D49" i="27"/>
  <c r="H6" i="26"/>
  <c r="G12" i="26"/>
  <c r="J10" i="26"/>
  <c r="C38" i="14"/>
  <c r="E38" i="14" s="1"/>
  <c r="H38" i="6"/>
  <c r="J38" i="6" s="1"/>
  <c r="H11" i="12"/>
  <c r="F14" i="12"/>
  <c r="C43" i="14"/>
  <c r="F38" i="6"/>
  <c r="H9" i="6"/>
  <c r="F15" i="6"/>
  <c r="K9" i="24" l="1"/>
  <c r="K16" i="24" s="1"/>
  <c r="L7" i="75"/>
  <c r="F17" i="12"/>
  <c r="C36" i="14"/>
  <c r="E36" i="14" s="1"/>
  <c r="D62" i="27"/>
  <c r="D65" i="27" s="1"/>
  <c r="D66" i="27" s="1"/>
  <c r="C33" i="14" s="1"/>
  <c r="C55" i="14"/>
  <c r="C57" i="14" s="1"/>
  <c r="C28" i="14"/>
  <c r="E28" i="14" s="1"/>
  <c r="J12" i="26"/>
  <c r="O10" i="26"/>
  <c r="H8" i="26"/>
  <c r="J6" i="26"/>
  <c r="H15" i="6"/>
  <c r="E43" i="14"/>
  <c r="H14" i="12"/>
  <c r="H17" i="12" s="1"/>
  <c r="K17" i="24" l="1"/>
  <c r="K19" i="24" s="1"/>
  <c r="C44" i="14"/>
  <c r="E44" i="14" s="1"/>
  <c r="E45" i="14" s="1"/>
  <c r="L15" i="75"/>
  <c r="L14" i="75"/>
  <c r="E13" i="8"/>
  <c r="G13" i="8" s="1"/>
  <c r="D104" i="27"/>
  <c r="F23" i="12"/>
  <c r="H23" i="12" s="1"/>
  <c r="D31" i="27"/>
  <c r="F18" i="6"/>
  <c r="J8" i="26"/>
  <c r="O6" i="26"/>
  <c r="P10" i="26"/>
  <c r="Q10" i="26"/>
  <c r="Q12" i="26" s="1"/>
  <c r="C37" i="14"/>
  <c r="E33" i="14"/>
  <c r="C45" i="14" l="1"/>
  <c r="F45" i="14" s="1"/>
  <c r="L17" i="75"/>
  <c r="D30" i="27"/>
  <c r="Q6" i="26"/>
  <c r="Q8" i="26" s="1"/>
  <c r="P6" i="26"/>
  <c r="P12" i="26"/>
  <c r="R10" i="26"/>
  <c r="R12" i="26" s="1"/>
  <c r="H18" i="6"/>
  <c r="F20" i="6"/>
  <c r="F22" i="6" s="1"/>
  <c r="F40" i="6" s="1"/>
  <c r="D27" i="27"/>
  <c r="E37" i="14"/>
  <c r="D103" i="27" l="1"/>
  <c r="F28" i="12"/>
  <c r="H28" i="12" s="1"/>
  <c r="H20" i="6"/>
  <c r="H22" i="6" s="1"/>
  <c r="H40" i="6" s="1"/>
  <c r="C14" i="14"/>
  <c r="E14" i="14" s="1"/>
  <c r="P8" i="26"/>
  <c r="R6" i="26"/>
  <c r="R8" i="26" s="1"/>
  <c r="H27" i="27"/>
  <c r="H28" i="27" s="1"/>
  <c r="D28" i="27"/>
  <c r="D34" i="27" s="1"/>
  <c r="L60" i="75" l="1"/>
  <c r="L41" i="75"/>
  <c r="K7" i="75"/>
  <c r="L32" i="75"/>
  <c r="L52" i="75"/>
  <c r="L28" i="75"/>
  <c r="L30" i="75"/>
  <c r="L46" i="75"/>
  <c r="L50" i="75"/>
  <c r="L40" i="75"/>
  <c r="L57" i="75"/>
  <c r="L34" i="75"/>
  <c r="L48" i="75"/>
  <c r="L59" i="75"/>
  <c r="L53" i="75"/>
  <c r="L35" i="75"/>
  <c r="L36" i="75"/>
  <c r="L54" i="75"/>
  <c r="L55" i="75"/>
  <c r="J9" i="24"/>
  <c r="H30" i="27"/>
  <c r="H34" i="27" s="1"/>
  <c r="H6" i="25"/>
  <c r="H39" i="25" s="1"/>
  <c r="H5" i="25"/>
  <c r="F19" i="25" s="1"/>
  <c r="C27" i="14"/>
  <c r="K14" i="75" l="1"/>
  <c r="K15" i="75"/>
  <c r="J17" i="24"/>
  <c r="J16" i="24"/>
  <c r="F44" i="25"/>
  <c r="H28" i="25"/>
  <c r="H22" i="25"/>
  <c r="H21" i="25"/>
  <c r="H46" i="25"/>
  <c r="F21" i="25"/>
  <c r="H41" i="25"/>
  <c r="H35" i="25"/>
  <c r="H19" i="25"/>
  <c r="H15" i="25"/>
  <c r="H44" i="25"/>
  <c r="H27" i="25"/>
  <c r="H17" i="25"/>
  <c r="H40" i="25"/>
  <c r="H9" i="25"/>
  <c r="H33" i="25"/>
  <c r="H37" i="25"/>
  <c r="F40" i="25"/>
  <c r="F37" i="25"/>
  <c r="F39" i="25"/>
  <c r="F33" i="25"/>
  <c r="F27" i="25"/>
  <c r="F22" i="25"/>
  <c r="F17" i="25"/>
  <c r="F41" i="25"/>
  <c r="F35" i="25"/>
  <c r="F15" i="25"/>
  <c r="F28" i="25"/>
  <c r="F46" i="25"/>
  <c r="C30" i="14"/>
  <c r="F30" i="14" s="1"/>
  <c r="E27" i="14"/>
  <c r="K17" i="75" l="1"/>
  <c r="J19" i="24"/>
  <c r="G13" i="10"/>
  <c r="G15" i="10" s="1"/>
  <c r="E30" i="14"/>
  <c r="G7" i="8" l="1"/>
  <c r="G15" i="8" s="1"/>
  <c r="C17" i="14" l="1"/>
  <c r="E17" i="14" s="1"/>
  <c r="F43" i="6"/>
  <c r="F20" i="12" l="1"/>
  <c r="H20" i="12" s="1"/>
  <c r="H43" i="6"/>
  <c r="H47" i="6" s="1"/>
  <c r="F47" i="6"/>
  <c r="F51" i="6" s="1"/>
  <c r="F55" i="6" l="1"/>
  <c r="H51" i="6"/>
  <c r="I48" i="6"/>
  <c r="E7" i="8" l="1"/>
  <c r="E15" i="8" s="1"/>
  <c r="C9" i="14"/>
  <c r="E13" i="10"/>
  <c r="E15" i="10" s="1"/>
  <c r="F30" i="12"/>
  <c r="H30" i="12" l="1"/>
  <c r="H34" i="12" s="1"/>
  <c r="H36" i="12" s="1"/>
  <c r="F34" i="12"/>
  <c r="F36" i="12" s="1"/>
  <c r="E9" i="14"/>
  <c r="E23" i="14" s="1"/>
  <c r="E39" i="14" s="1"/>
  <c r="E48" i="14" s="1"/>
  <c r="E52" i="14" s="1"/>
  <c r="C23" i="14"/>
  <c r="C39" i="14" l="1"/>
  <c r="F23" i="14"/>
  <c r="F39" i="14" l="1"/>
  <c r="C48" i="14"/>
  <c r="C52" i="14" l="1"/>
  <c r="C59" i="14" s="1"/>
  <c r="F48" i="14"/>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comments2.xml><?xml version="1.0" encoding="utf-8"?>
<comments xmlns="http://schemas.openxmlformats.org/spreadsheetml/2006/main">
  <authors>
    <author>Muhammad Idris</author>
  </authors>
  <commentList>
    <comment ref="G433" authorId="0">
      <text>
        <r>
          <rPr>
            <b/>
            <sz val="9"/>
            <color indexed="81"/>
            <rFont val="Tahoma"/>
            <family val="2"/>
          </rPr>
          <t>Muhammad Idris:</t>
        </r>
        <r>
          <rPr>
            <sz val="9"/>
            <color indexed="81"/>
            <rFont val="Tahoma"/>
            <family val="2"/>
          </rPr>
          <t xml:space="preserve">
Agritech Right</t>
        </r>
      </text>
    </comment>
    <comment ref="H433" authorId="0">
      <text>
        <r>
          <rPr>
            <b/>
            <sz val="9"/>
            <color indexed="81"/>
            <rFont val="Tahoma"/>
            <family val="2"/>
          </rPr>
          <t>Muhammad Idris:</t>
        </r>
        <r>
          <rPr>
            <sz val="9"/>
            <color indexed="81"/>
            <rFont val="Tahoma"/>
            <family val="2"/>
          </rPr>
          <t xml:space="preserve">
Agritech Right</t>
        </r>
      </text>
    </comment>
    <comment ref="I433" authorId="0">
      <text>
        <r>
          <rPr>
            <b/>
            <sz val="9"/>
            <color indexed="81"/>
            <rFont val="Tahoma"/>
            <family val="2"/>
          </rPr>
          <t>Muhammad Idris:</t>
        </r>
        <r>
          <rPr>
            <sz val="9"/>
            <color indexed="81"/>
            <rFont val="Tahoma"/>
            <family val="2"/>
          </rPr>
          <t xml:space="preserve">
Agritech Right</t>
        </r>
      </text>
    </comment>
    <comment ref="J433" authorId="0">
      <text>
        <r>
          <rPr>
            <b/>
            <sz val="9"/>
            <color indexed="81"/>
            <rFont val="Tahoma"/>
            <family val="2"/>
          </rPr>
          <t>Muhammad Idris:</t>
        </r>
        <r>
          <rPr>
            <sz val="9"/>
            <color indexed="81"/>
            <rFont val="Tahoma"/>
            <family val="2"/>
          </rPr>
          <t xml:space="preserve">
Agritech Right</t>
        </r>
      </text>
    </comment>
    <comment ref="K433" authorId="0">
      <text>
        <r>
          <rPr>
            <b/>
            <sz val="9"/>
            <color indexed="81"/>
            <rFont val="Tahoma"/>
            <family val="2"/>
          </rPr>
          <t>Muhammad Idris:</t>
        </r>
        <r>
          <rPr>
            <sz val="9"/>
            <color indexed="81"/>
            <rFont val="Tahoma"/>
            <family val="2"/>
          </rPr>
          <t xml:space="preserve">
Agritech Right</t>
        </r>
      </text>
    </comment>
    <comment ref="L433" authorId="0">
      <text>
        <r>
          <rPr>
            <b/>
            <sz val="9"/>
            <color indexed="81"/>
            <rFont val="Tahoma"/>
            <family val="2"/>
          </rPr>
          <t>Muhammad Idris:</t>
        </r>
        <r>
          <rPr>
            <sz val="9"/>
            <color indexed="81"/>
            <rFont val="Tahoma"/>
            <family val="2"/>
          </rPr>
          <t xml:space="preserve">
Agritech Right</t>
        </r>
      </text>
    </comment>
    <comment ref="M433" authorId="0">
      <text>
        <r>
          <rPr>
            <b/>
            <sz val="9"/>
            <color indexed="81"/>
            <rFont val="Tahoma"/>
            <family val="2"/>
          </rPr>
          <t>Muhammad Idris:</t>
        </r>
        <r>
          <rPr>
            <sz val="9"/>
            <color indexed="81"/>
            <rFont val="Tahoma"/>
            <family val="2"/>
          </rPr>
          <t xml:space="preserve">
Agritech Right</t>
        </r>
      </text>
    </comment>
    <comment ref="N433" authorId="0">
      <text>
        <r>
          <rPr>
            <b/>
            <sz val="9"/>
            <color indexed="81"/>
            <rFont val="Tahoma"/>
            <family val="2"/>
          </rPr>
          <t>Muhammad Idris:</t>
        </r>
        <r>
          <rPr>
            <sz val="9"/>
            <color indexed="81"/>
            <rFont val="Tahoma"/>
            <family val="2"/>
          </rPr>
          <t xml:space="preserve">
Agritech Right</t>
        </r>
      </text>
    </comment>
    <comment ref="O433" authorId="0">
      <text>
        <r>
          <rPr>
            <b/>
            <sz val="9"/>
            <color indexed="81"/>
            <rFont val="Tahoma"/>
            <family val="2"/>
          </rPr>
          <t>Muhammad Idris:</t>
        </r>
        <r>
          <rPr>
            <sz val="9"/>
            <color indexed="81"/>
            <rFont val="Tahoma"/>
            <family val="2"/>
          </rPr>
          <t xml:space="preserve">
Agritech Right</t>
        </r>
      </text>
    </comment>
  </commentList>
</comments>
</file>

<file path=xl/sharedStrings.xml><?xml version="1.0" encoding="utf-8"?>
<sst xmlns="http://schemas.openxmlformats.org/spreadsheetml/2006/main" count="20986" uniqueCount="2689">
  <si>
    <t>Add: Sales during the period</t>
  </si>
  <si>
    <t xml:space="preserve">      Plan (CIP) during the period</t>
  </si>
  <si>
    <t>Less: Repurchases during the period</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</si>
  <si>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</si>
  <si>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</si>
  <si>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</si>
  <si>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</si>
  <si>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</si>
  <si>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TB Total - Return deposit account with banks</t>
  </si>
  <si>
    <t>TB Total - Others</t>
  </si>
  <si>
    <t>TB Total - Fee to investment adviser</t>
  </si>
  <si>
    <t>Impairment</t>
  </si>
  <si>
    <t>_/_6510_/_2500300003</t>
  </si>
  <si>
    <t>_/_6510_/_2500300005</t>
  </si>
  <si>
    <t>_/_6510_/_2500300050</t>
  </si>
  <si>
    <t>_/_6510_/_</t>
  </si>
  <si>
    <t>Dividend distributed during the period</t>
  </si>
  <si>
    <t>Net income from operating activities</t>
  </si>
  <si>
    <t>Provision for Workers' Welfare Fund</t>
  </si>
  <si>
    <t>_/_8240_/_5050100002</t>
  </si>
  <si>
    <t>_/_8240_/_5050100003</t>
  </si>
  <si>
    <t>_/_8240_/_</t>
  </si>
  <si>
    <t>_/_8250_/_</t>
  </si>
  <si>
    <t>_/_8260_/_505027</t>
  </si>
  <si>
    <t>_/_8260_/_</t>
  </si>
  <si>
    <t>_/_8260A_/_5040010001</t>
  </si>
  <si>
    <t>_/_8260A_/_</t>
  </si>
  <si>
    <t>_/_8271_/_5050020002</t>
  </si>
  <si>
    <t>Target Grouping</t>
  </si>
  <si>
    <t>#</t>
  </si>
  <si>
    <t>Name</t>
  </si>
  <si>
    <t>Preliminary</t>
  </si>
  <si>
    <t>AJE</t>
  </si>
  <si>
    <t>Adjusted</t>
  </si>
  <si>
    <t>RJE</t>
  </si>
  <si>
    <t>Company</t>
  </si>
  <si>
    <t>5110</t>
  </si>
  <si>
    <t/>
  </si>
  <si>
    <t>150090000200001</t>
  </si>
  <si>
    <t>Metropolitan Bank (A/c 115334)</t>
  </si>
  <si>
    <t>TRANSACTIONS WITH CONNECTED PERSONS</t>
  </si>
  <si>
    <t>Distribution during the period</t>
  </si>
  <si>
    <t>(Increase) / decrease in assets</t>
  </si>
  <si>
    <t>TAXATION</t>
  </si>
  <si>
    <t>NATIONAL INVESTMENT (UNIT) TRUST</t>
  </si>
  <si>
    <t>250010</t>
  </si>
  <si>
    <t>Account Payable against Purchase of Sec.</t>
  </si>
  <si>
    <t>6510</t>
  </si>
  <si>
    <t>Directors and key management personnel</t>
  </si>
  <si>
    <t>2500300003</t>
  </si>
  <si>
    <t>CDS Charges Payable</t>
  </si>
  <si>
    <t>2500300005</t>
  </si>
  <si>
    <t>DIVIDEND &amp; OTHER RECEIVABLES</t>
  </si>
  <si>
    <t>Net Assets</t>
  </si>
  <si>
    <t>National Investment Trust Limited - Management Company</t>
  </si>
  <si>
    <t xml:space="preserve">remeasurement of investments classified as </t>
  </si>
  <si>
    <t>'available for sale'</t>
  </si>
  <si>
    <t>Income from government securities</t>
  </si>
  <si>
    <t>Impairment loss on equity securities classified as 'available for sale'</t>
  </si>
  <si>
    <t>Others</t>
  </si>
  <si>
    <t xml:space="preserve">investments classified as financial assets 'at fair </t>
  </si>
  <si>
    <t>value through profit or loss'-net</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</si>
  <si>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</si>
  <si>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Investment in government securities</t>
  </si>
  <si>
    <t>Units outstanding as at period end</t>
  </si>
  <si>
    <t>less: Payable on account of redemption of units</t>
  </si>
  <si>
    <t xml:space="preserve">Impairment against equity securities classified as 'available for sale' </t>
  </si>
  <si>
    <t>Annexure 4</t>
  </si>
  <si>
    <t>Audit Remuneration Payable</t>
  </si>
  <si>
    <t>2500300050</t>
  </si>
  <si>
    <t>_/_8120_/_</t>
  </si>
  <si>
    <t>_/_8130_/_405002</t>
  </si>
  <si>
    <t>_/_8130_/_</t>
  </si>
  <si>
    <t>_/_8140_/_450005</t>
  </si>
  <si>
    <t>_/_8140_/_</t>
  </si>
  <si>
    <t>_/_8150_/_450050</t>
  </si>
  <si>
    <t>_/_8150_/_</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</si>
  <si>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</si>
  <si>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</si>
  <si>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</si>
  <si>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</si>
  <si>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</si>
  <si>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</si>
  <si>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</si>
  <si>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Payable to NITL</t>
  </si>
  <si>
    <t>Income on issue of units</t>
  </si>
  <si>
    <t>WWF expense</t>
  </si>
  <si>
    <t>Creditors - WWF</t>
  </si>
  <si>
    <t>Rupees in 000'</t>
  </si>
  <si>
    <t>Tenor</t>
  </si>
  <si>
    <t>Face value</t>
  </si>
  <si>
    <t>Appreciation / (Diminution)</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</si>
  <si>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</si>
  <si>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</si>
  <si>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</si>
  <si>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</si>
  <si>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</si>
  <si>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</si>
  <si>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</si>
  <si>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</si>
  <si>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</si>
  <si>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</si>
  <si>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</si>
  <si>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</si>
  <si>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</si>
  <si>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</si>
  <si>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</si>
  <si>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</si>
  <si>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</si>
  <si>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</si>
  <si>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</si>
  <si>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</si>
  <si>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</si>
  <si>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</si>
  <si>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</si>
  <si>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</si>
  <si>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</si>
  <si>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</si>
  <si>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-----------Rupees in '000-----------</t>
  </si>
  <si>
    <t>Dividend income</t>
  </si>
  <si>
    <t>Dividend paid</t>
  </si>
  <si>
    <t>Total</t>
  </si>
  <si>
    <t>Investments</t>
  </si>
  <si>
    <t>_/_8210_/_501001</t>
  </si>
  <si>
    <t>_/_8210_/_</t>
  </si>
  <si>
    <t>_/_8220_/_501010</t>
  </si>
  <si>
    <t>_/_8220_/_</t>
  </si>
  <si>
    <t>Opening balance</t>
  </si>
  <si>
    <t>Closing balance</t>
  </si>
  <si>
    <t>Net asset value per unit</t>
  </si>
  <si>
    <t>less: Payable on account of issue of units</t>
  </si>
  <si>
    <t>Increase / (decrease) in payable</t>
  </si>
  <si>
    <t>Dividend Paid</t>
  </si>
  <si>
    <t>Opening unclaimed distribution</t>
  </si>
  <si>
    <t>Issue of CIP units</t>
  </si>
  <si>
    <t>Management fee paid</t>
  </si>
  <si>
    <t>150040000300005</t>
  </si>
  <si>
    <t>Advance Tax u/s 233 A-Sale of Sec (2005)</t>
  </si>
  <si>
    <t>Bank Alfalah Ltd Div. Distribution A/c</t>
  </si>
  <si>
    <t>5210</t>
  </si>
  <si>
    <t>1500030001</t>
  </si>
  <si>
    <t>Cost of Investment - HFT</t>
  </si>
  <si>
    <t>1500030002</t>
  </si>
  <si>
    <t>Prov against Investment - HFT</t>
  </si>
  <si>
    <t>5310</t>
  </si>
  <si>
    <t>150010</t>
  </si>
  <si>
    <t>Accounts Receivable against sale of sec.</t>
  </si>
  <si>
    <t>5410</t>
  </si>
  <si>
    <t>150055000100002</t>
  </si>
  <si>
    <t>Prepaid Listing Fee of LSE</t>
  </si>
  <si>
    <t>5510</t>
  </si>
  <si>
    <t>150015</t>
  </si>
  <si>
    <t>Dividends Receivable</t>
  </si>
  <si>
    <t>5610</t>
  </si>
  <si>
    <t>1500400001</t>
  </si>
  <si>
    <t>Advance Tax - Year 2003 and Prior</t>
  </si>
  <si>
    <t>5710</t>
  </si>
  <si>
    <t>150050000100001</t>
  </si>
  <si>
    <t>CDC Security Deposit Money</t>
  </si>
  <si>
    <t>5810</t>
  </si>
  <si>
    <t>150030000100001</t>
  </si>
  <si>
    <t>Profit  Receivables on Metropolitan Bank</t>
  </si>
  <si>
    <t>150030000100003</t>
  </si>
  <si>
    <t>Profit Receivable on Alfalah</t>
  </si>
  <si>
    <t>1500750002</t>
  </si>
  <si>
    <t>Other Rece - Zakat Refund</t>
  </si>
  <si>
    <t>6110</t>
  </si>
  <si>
    <t>2500200001</t>
  </si>
  <si>
    <t>Unrealised gain on letters of rights</t>
  </si>
  <si>
    <t>Net assets at the end of the period</t>
  </si>
  <si>
    <t>BANK BALANCES</t>
  </si>
  <si>
    <t>BASIS OF PREPARATION</t>
  </si>
  <si>
    <t>TB Total - Accrued Expenses</t>
  </si>
  <si>
    <t>TB Total - Dividend Payable</t>
  </si>
  <si>
    <t>TB Total - Share Capital</t>
  </si>
  <si>
    <t>TB Total - Premium on issue of certificates</t>
  </si>
  <si>
    <t>TB Total - Unappropriated profit</t>
  </si>
  <si>
    <t>TB Total - Capital gain on sales of investment</t>
  </si>
  <si>
    <t>TB Total - Dividend Income</t>
  </si>
  <si>
    <t>NUMBER OF UNITS IN ISSUE</t>
  </si>
  <si>
    <t>Bearer</t>
  </si>
  <si>
    <t xml:space="preserve">Registered  </t>
  </si>
  <si>
    <t>Units issued under Cumulative Investment</t>
  </si>
  <si>
    <t xml:space="preserve">   - Morabaha arrangements</t>
  </si>
  <si>
    <t>Less: Provision for impairment loss on held to maturity investments</t>
  </si>
  <si>
    <t>Income on issue and repurchase of units</t>
  </si>
  <si>
    <t>Management participation fee</t>
  </si>
  <si>
    <t>Financial charges</t>
  </si>
  <si>
    <t>EXPENSES</t>
  </si>
  <si>
    <t xml:space="preserve">Undistributed income carried forward </t>
  </si>
  <si>
    <t>Excess dividend received</t>
  </si>
  <si>
    <t xml:space="preserve">CONTINGENCIES AND COMMITMENTS </t>
  </si>
  <si>
    <t>Contingencies and commitments</t>
  </si>
  <si>
    <t xml:space="preserve">Increase / (decrease) in liabilities </t>
  </si>
  <si>
    <t>CASH FLOW FROM FINANCING ACTIVITIES</t>
  </si>
  <si>
    <t>Dividend and other receivable</t>
  </si>
  <si>
    <t>Less: provision against doubtful receivables</t>
  </si>
  <si>
    <t>Investment</t>
  </si>
  <si>
    <t>Less: Carrying value of investments</t>
  </si>
  <si>
    <t>Less: Carrying value of investments - net of impairment</t>
  </si>
  <si>
    <t>INVESTMENTS - HELD TO MATURITY</t>
  </si>
  <si>
    <t>Investment in shares / units of mutual funds</t>
  </si>
  <si>
    <t xml:space="preserve">Held to maturity </t>
  </si>
  <si>
    <t xml:space="preserve">   - Participation term certificates</t>
  </si>
  <si>
    <t xml:space="preserve">   - Term finance certificates</t>
  </si>
  <si>
    <t>TB Total - Remuneration to trustee</t>
  </si>
  <si>
    <t>TB Total - Fee to SECP</t>
  </si>
  <si>
    <t>TB Total - Auditors remuneration</t>
  </si>
  <si>
    <t>TB Total - Financial charges</t>
  </si>
  <si>
    <t>TB Total - Right issue expenses</t>
  </si>
  <si>
    <t>TB Total - Brokerage &amp; Commission</t>
  </si>
  <si>
    <t>DATE OF AUTHORISATION FOR ISSUE</t>
  </si>
  <si>
    <t>150040000200002</t>
  </si>
  <si>
    <t>Advance Tax u/s 150-Dividend (2004)</t>
  </si>
  <si>
    <t>150040000300002</t>
  </si>
  <si>
    <t>Advance Tax u/s 150-Dividend (2005)</t>
  </si>
  <si>
    <t>INVESTMENTS</t>
  </si>
  <si>
    <t>Creditors, accrued and other liabilities</t>
  </si>
  <si>
    <t>(Number of units in '000)</t>
  </si>
  <si>
    <t>At fair value through profit or loss - held for trading</t>
  </si>
  <si>
    <t>LIABILITIES</t>
  </si>
  <si>
    <t>NET ASSETS</t>
  </si>
  <si>
    <t>INCOME</t>
  </si>
  <si>
    <t>Taxation</t>
  </si>
  <si>
    <t>CASH FLOWS FROM OPERATING ACTIVITIES</t>
  </si>
  <si>
    <t>Payable to National Investment Trust Limited - Management Company</t>
  </si>
  <si>
    <t xml:space="preserve">                                                                    For National Investment Trust Limited</t>
  </si>
  <si>
    <t xml:space="preserve">Adjustments: </t>
  </si>
  <si>
    <t>Management Participation fee paid</t>
  </si>
  <si>
    <t>Net cash inflow / (outflow) from operating activities</t>
  </si>
  <si>
    <t>TB Total - Unrealized gain on remeasurement of investment</t>
  </si>
  <si>
    <t>Deposit with National Clearing Company of Pakistan Limited</t>
  </si>
  <si>
    <t>Opening payable</t>
  </si>
  <si>
    <t>Closing payable</t>
  </si>
  <si>
    <t>5050030003</t>
  </si>
  <si>
    <t>CDS Connection Charges</t>
  </si>
  <si>
    <t>5050030004</t>
  </si>
  <si>
    <t>CDS Shares Withdrawal Fee</t>
  </si>
  <si>
    <t>Debit</t>
  </si>
  <si>
    <t>Credit</t>
  </si>
  <si>
    <t>COST</t>
  </si>
  <si>
    <t>TB Total - Security deposits</t>
  </si>
  <si>
    <t>TB Total - Other receivable</t>
  </si>
  <si>
    <t>5050100002</t>
  </si>
  <si>
    <t>Other Charges</t>
  </si>
  <si>
    <t>5050100003</t>
  </si>
  <si>
    <t xml:space="preserve">                                                                                (Management Company)</t>
  </si>
  <si>
    <t>EARNINGS PER UNIT</t>
  </si>
  <si>
    <t>Net (payments)/receipts made against repurchase of units</t>
  </si>
  <si>
    <t>Out of Pocket Charges</t>
  </si>
  <si>
    <t>8250</t>
  </si>
  <si>
    <t>8260</t>
  </si>
  <si>
    <t>505027</t>
  </si>
  <si>
    <t>Right Issue Expenses</t>
  </si>
  <si>
    <t>8260A</t>
  </si>
  <si>
    <t>5040010001</t>
  </si>
  <si>
    <t>Brokerage on Purchase &amp; Sale of Sec.</t>
  </si>
  <si>
    <t>8271</t>
  </si>
  <si>
    <t>5050020002</t>
  </si>
  <si>
    <t>Stamp Duty Charges</t>
  </si>
  <si>
    <t>505004</t>
  </si>
  <si>
    <t>Shares Physical Safe Keeping Charges</t>
  </si>
  <si>
    <t>5050070001</t>
  </si>
  <si>
    <t>Printing Charges</t>
  </si>
  <si>
    <t>5050070002</t>
  </si>
  <si>
    <t>Stationery Charges</t>
  </si>
  <si>
    <t>5050090001</t>
  </si>
  <si>
    <t>Tax Consultancy Charges</t>
  </si>
  <si>
    <t>5050090003</t>
  </si>
  <si>
    <t>Legal Consultancy Charges</t>
  </si>
  <si>
    <t>5050090004</t>
  </si>
  <si>
    <t>Professional Tax Charges</t>
  </si>
  <si>
    <t>505028</t>
  </si>
  <si>
    <t>Preliminary charges and handling fee</t>
  </si>
  <si>
    <t>150090000200002</t>
  </si>
  <si>
    <t>PICIC Commercial Bank (A/c 112615)</t>
  </si>
  <si>
    <t>150090000200003</t>
  </si>
  <si>
    <t>Bank Alfalah (A/c 2910022)</t>
  </si>
  <si>
    <t>150090000300005</t>
  </si>
  <si>
    <t>Metropolitan Bank Ltd. (Unclaim Div A/c)</t>
  </si>
  <si>
    <t>150090000300006</t>
  </si>
  <si>
    <t>PICIC Commercial Bank (Final Div 2005)</t>
  </si>
  <si>
    <t>150090000300007</t>
  </si>
  <si>
    <t>AFS</t>
  </si>
  <si>
    <t xml:space="preserve">Provision for impairment loss on other receivables </t>
  </si>
  <si>
    <t>Undistributed income brought forward</t>
  </si>
  <si>
    <t>Provision for impairment loss on other receivables</t>
  </si>
  <si>
    <t>_/_8271_/_505004</t>
  </si>
  <si>
    <t>_/_8271_/_5050070001</t>
  </si>
  <si>
    <t>_/_8271_/_5050070002</t>
  </si>
  <si>
    <t>_/_8271_/_5050090001</t>
  </si>
  <si>
    <t>_/_8271_/_5050090003</t>
  </si>
  <si>
    <t>_/_8271_/_5050090004</t>
  </si>
  <si>
    <t>_/_8271_/_505028</t>
  </si>
  <si>
    <t>_/_8271_/_5050500001</t>
  </si>
  <si>
    <t>_/_8271_/_5050500002</t>
  </si>
  <si>
    <t>_/_8271_/_5050500050</t>
  </si>
  <si>
    <t>_/_8271_/_</t>
  </si>
  <si>
    <t>_/_8272_/_505015</t>
  </si>
  <si>
    <t>_/_8272_/_</t>
  </si>
  <si>
    <t>_/_8273_/_5010200001</t>
  </si>
  <si>
    <t>_/_8273_/_5010200002</t>
  </si>
  <si>
    <t>_/_8273_/_5010200003</t>
  </si>
  <si>
    <t>_/_8273_/_5010200010</t>
  </si>
  <si>
    <t>_/_8273_/_</t>
  </si>
  <si>
    <t>_/_8274_/_</t>
  </si>
  <si>
    <t>Bonus Issue Expenses</t>
  </si>
  <si>
    <t>5050500001</t>
  </si>
  <si>
    <t>Postage Expenses</t>
  </si>
  <si>
    <t>5050500002</t>
  </si>
  <si>
    <t>Bank Service Charges</t>
  </si>
  <si>
    <t>5050500050</t>
  </si>
  <si>
    <t>8272</t>
  </si>
  <si>
    <t>505015</t>
  </si>
  <si>
    <t>Advertisement and Publicity Expenses</t>
  </si>
  <si>
    <t>8273</t>
  </si>
  <si>
    <t>5010200001</t>
  </si>
  <si>
    <t>Annual Listing Fee - KSE</t>
  </si>
  <si>
    <t>5010200002</t>
  </si>
  <si>
    <t>Annual Listing Fee - LSE</t>
  </si>
  <si>
    <t>5010200003</t>
  </si>
  <si>
    <t>Annual Listing Fee - ISE</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</si>
  <si>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</si>
  <si>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</si>
  <si>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</si>
  <si>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</si>
  <si>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</si>
  <si>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</si>
  <si>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</si>
  <si>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</si>
  <si>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</si>
  <si>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TB Total - Dividend receivable</t>
  </si>
  <si>
    <t>TB Total - Taxation-net</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</si>
  <si>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</si>
  <si>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</si>
  <si>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</si>
  <si>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</si>
  <si>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</si>
  <si>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</si>
  <si>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</si>
  <si>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</si>
  <si>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Fee payable to Securities and Exchange Commission of Pakistan</t>
  </si>
  <si>
    <t>Number of units in issue</t>
  </si>
  <si>
    <t>TB Total - Advertising and publicity</t>
  </si>
  <si>
    <t>TB Total - Stock Exchange Listing fee</t>
  </si>
  <si>
    <t>TB Total - Computer Expenses</t>
  </si>
  <si>
    <t>TB Total - CDS Charges</t>
  </si>
  <si>
    <t>TB Total - CVT on Purchase of Sec.</t>
  </si>
  <si>
    <t>_/_GrandTotal_/_</t>
  </si>
  <si>
    <t>(reserved)</t>
  </si>
  <si>
    <t>_/_5110_/_150090000200001</t>
  </si>
  <si>
    <t>_/_5110_/_150090000200002</t>
  </si>
  <si>
    <t>_/_5110_/_150090000200003</t>
  </si>
  <si>
    <t>_/_5110_/_150090000300005</t>
  </si>
  <si>
    <t>_/_5110_/_150090000300006</t>
  </si>
  <si>
    <t>Less : Provision for impairment loss</t>
  </si>
  <si>
    <t>_/_5610_/_150040000200002</t>
  </si>
  <si>
    <t>_/_5610_/_150040000300002</t>
  </si>
  <si>
    <t>_/_5610_/_150040000300005</t>
  </si>
  <si>
    <t>550003</t>
  </si>
  <si>
    <t>Taxation Expenses - Prior Year</t>
  </si>
  <si>
    <t>_/_8271_/_550003</t>
  </si>
  <si>
    <t>Less: Provision for impairment</t>
  </si>
  <si>
    <t>Sub-total</t>
  </si>
  <si>
    <t>Pakistan Telecommunication Limited (PTC) / BEL</t>
  </si>
  <si>
    <t>Naimat Basal Oil &amp; Gas Securitization Company Limited</t>
  </si>
  <si>
    <t>Brothers Steel Mills Limited</t>
  </si>
  <si>
    <t>Adamjee Paper &amp; Board Mills  Limited</t>
  </si>
  <si>
    <t>Term Finance Certificates and Redeemable Capital</t>
  </si>
  <si>
    <t>Participation Term Certificates</t>
  </si>
  <si>
    <t>Quaidabad Woolen Mills Limited</t>
  </si>
  <si>
    <t>Other comprehensive income</t>
  </si>
  <si>
    <t>less: Management participation fee payable</t>
  </si>
  <si>
    <t>Other payables</t>
  </si>
  <si>
    <t>Bank</t>
  </si>
  <si>
    <t>Dividend receivable</t>
  </si>
  <si>
    <t>Distribution payable</t>
  </si>
  <si>
    <t>CONDENSED INTERIM STATEMENT OF COMPREHENSIVE INCOME (UNAUDITED)</t>
  </si>
  <si>
    <t>CONDENSED INTERIM DISTRIBUTION STATEMENT (UNAUDITED)</t>
  </si>
  <si>
    <t xml:space="preserve">investments classified as financial assets 'at fair value </t>
  </si>
  <si>
    <t>through profit or loss' - net</t>
  </si>
  <si>
    <t>CASH FLOWS FROM FINANCING ACTIVITIES</t>
  </si>
  <si>
    <t>The Fund is an open end mutual fund. Units are offered for public subscription on a continuous basis. The units are transferable and can be redeemed by surrendering them to the Fund.</t>
  </si>
  <si>
    <t>Less: Net unrealised appreciation in the fair value of investments</t>
  </si>
  <si>
    <t>at the beginning of the period</t>
  </si>
  <si>
    <t>Pak China Fertilizers Limited</t>
  </si>
  <si>
    <t>Textile Management (Private) Limited</t>
  </si>
  <si>
    <t>Investment under Morabaha Arrangements</t>
  </si>
  <si>
    <t>INVESTMENT IN SECURITIES CLASSIFIED AS - 'HELD TO MATURITY'</t>
  </si>
  <si>
    <t>-------------------------Rupees in '000-------------------------</t>
  </si>
  <si>
    <t>Closing</t>
  </si>
  <si>
    <t xml:space="preserve">Opening </t>
  </si>
  <si>
    <t>% age of net assets</t>
  </si>
  <si>
    <t>----------------------------------At cost----------------------------------</t>
  </si>
  <si>
    <t>S No</t>
  </si>
  <si>
    <t>_/_5810_/_150030000100001</t>
  </si>
  <si>
    <t>_/_5810_/_150030000100003</t>
  </si>
  <si>
    <t>_/_5810_/_1500750002</t>
  </si>
  <si>
    <t>_/_5810_/_</t>
  </si>
  <si>
    <t>_/_6110_/_2500200001</t>
  </si>
  <si>
    <t>_/_6110_/_</t>
  </si>
  <si>
    <t>_/_6210_/_2500200003</t>
  </si>
  <si>
    <t>_/_6210_/_</t>
  </si>
  <si>
    <t>_/_6310_/_2500200002</t>
  </si>
  <si>
    <t>_/_6310_/_</t>
  </si>
  <si>
    <t>_/_6410_/_250010</t>
  </si>
  <si>
    <t>_/_6410_/_</t>
  </si>
  <si>
    <t>TB Total - Fee payable to investment adviser</t>
  </si>
  <si>
    <t>TB Total - Fee payable to Trustee</t>
  </si>
  <si>
    <t>TB Total - Fee payable to SECP</t>
  </si>
  <si>
    <t>TB Total - Payable against purcahse of shares</t>
  </si>
  <si>
    <t>CONDENSED INTERIM INCOME STATEMENT</t>
  </si>
  <si>
    <t>CONDENSED INTERIM CASH FLOW STATEMENT</t>
  </si>
  <si>
    <t>Bank balances</t>
  </si>
  <si>
    <t>Available for sale</t>
  </si>
  <si>
    <t>Profit on bank deposits</t>
  </si>
  <si>
    <t>Other income</t>
  </si>
  <si>
    <t>_/_6710_/_250200000100001</t>
  </si>
  <si>
    <t>PICIC Commercial Bank (1st Int Div 2006)</t>
  </si>
  <si>
    <t>150090000300008</t>
  </si>
  <si>
    <t>PICIC Commercial Bank (2nd Int Div 2006)</t>
  </si>
  <si>
    <t>150090000301000</t>
  </si>
  <si>
    <t>8210</t>
  </si>
  <si>
    <t>501001</t>
  </si>
  <si>
    <t>Investment Adviser Fee</t>
  </si>
  <si>
    <t>8220</t>
  </si>
  <si>
    <t>501010</t>
  </si>
  <si>
    <t>Trustee Remuneration</t>
  </si>
  <si>
    <t>8230</t>
  </si>
  <si>
    <t>501005</t>
  </si>
  <si>
    <t>SECP Fee</t>
  </si>
  <si>
    <t>8240</t>
  </si>
  <si>
    <t>5050100001</t>
  </si>
  <si>
    <t>Audit Fee</t>
  </si>
  <si>
    <t>Receivable from Selling Banks</t>
  </si>
  <si>
    <t xml:space="preserve">              </t>
  </si>
  <si>
    <t>5010200010</t>
  </si>
  <si>
    <t>Annual Lising Fee - CDC</t>
  </si>
  <si>
    <t>8274</t>
  </si>
  <si>
    <t>8275</t>
  </si>
  <si>
    <t>5050030001</t>
  </si>
  <si>
    <t>CDS Custody Charges</t>
  </si>
  <si>
    <t>5050030002</t>
  </si>
  <si>
    <t>CDS Transaction Charges</t>
  </si>
  <si>
    <t>Short-term finances</t>
  </si>
  <si>
    <t xml:space="preserve">Legal and professional charges </t>
  </si>
  <si>
    <t>LEGAL STATUS AND NATURE OF BUSINESS</t>
  </si>
  <si>
    <t>_/_6710_/_250200000100002</t>
  </si>
  <si>
    <t>_/_6710_/_250200000100003</t>
  </si>
  <si>
    <t>_/_6710_/_250200000100004</t>
  </si>
  <si>
    <t>_/_6710_/_250200000100005</t>
  </si>
  <si>
    <t>_/_6710_/_250200000100007</t>
  </si>
  <si>
    <t>_/_5510_/_</t>
  </si>
  <si>
    <t>_/_5610_/_1500400001</t>
  </si>
  <si>
    <t>_/_5610_/_</t>
  </si>
  <si>
    <t>_/_5710_/_150050000100001</t>
  </si>
  <si>
    <t>_/_5710_/_</t>
  </si>
  <si>
    <t>(Unaudited)</t>
  </si>
  <si>
    <t>(Audited)</t>
  </si>
  <si>
    <t>Unit holders' fund (as per statement attached)</t>
  </si>
  <si>
    <t>Net assets at the beginning of the period</t>
  </si>
  <si>
    <t>Cash and cash equivalents at the beginning of the period</t>
  </si>
  <si>
    <t>Cash and cash equivalents as at the end of the period</t>
  </si>
  <si>
    <t>8276</t>
  </si>
  <si>
    <t>5040010002</t>
  </si>
  <si>
    <t>CVT on Purchase of Sec.</t>
  </si>
  <si>
    <t>Grand Total</t>
  </si>
  <si>
    <t>TB Total - Cash at bank</t>
  </si>
  <si>
    <t>TB Total - Investment held for trading</t>
  </si>
  <si>
    <t>TB Total - Receivable against sales of share</t>
  </si>
  <si>
    <t>TB Total - Prepayments</t>
  </si>
  <si>
    <t>Securities transaction costs</t>
  </si>
  <si>
    <t>_/_8275_/_5050030001</t>
  </si>
  <si>
    <t>_/_8275_/_5050030002</t>
  </si>
  <si>
    <t>_/_8275_/_5050030003</t>
  </si>
  <si>
    <t>_/_8275_/_5050030004</t>
  </si>
  <si>
    <t>_/_8275_/_</t>
  </si>
  <si>
    <t>_/_8276_/_5040010002</t>
  </si>
  <si>
    <t>_/_8276_/_</t>
  </si>
  <si>
    <t>Note</t>
  </si>
  <si>
    <t>ASSETS</t>
  </si>
  <si>
    <t>Investment Adviser Fee Payable</t>
  </si>
  <si>
    <t>6210</t>
  </si>
  <si>
    <t>2500200003</t>
  </si>
  <si>
    <t>Trustee Remuneration Payable</t>
  </si>
  <si>
    <t>6310</t>
  </si>
  <si>
    <t>2500200002</t>
  </si>
  <si>
    <t>SECP Fee Payable</t>
  </si>
  <si>
    <t>6410</t>
  </si>
  <si>
    <t>Custodian charges of Central Depository Company of Pakistan Limited</t>
  </si>
  <si>
    <t>UBL</t>
  </si>
  <si>
    <t>_/_8230_/_501005</t>
  </si>
  <si>
    <t>_/_8230_/_</t>
  </si>
  <si>
    <t>_/_8240_/_5050100001</t>
  </si>
  <si>
    <t>National Investment Trust Limited Provident Fund</t>
  </si>
  <si>
    <t>National Investment Trust Limited Pension Fund</t>
  </si>
  <si>
    <t xml:space="preserve">remeasurement of investments classified as 'available </t>
  </si>
  <si>
    <t xml:space="preserve">Payable to National Investment Trust Limited </t>
  </si>
  <si>
    <t>- Management Company</t>
  </si>
  <si>
    <t xml:space="preserve">Fee payable to Securities and Exchange Commission </t>
  </si>
  <si>
    <t>of Pakistan</t>
  </si>
  <si>
    <t>Other Payables</t>
  </si>
  <si>
    <t>6710</t>
  </si>
  <si>
    <t>250200000100001</t>
  </si>
  <si>
    <t>Unclaimed Dividend Prior Year (Pay)</t>
  </si>
  <si>
    <t>250200000100002</t>
  </si>
  <si>
    <t>Unclaimed  Final Dividend Year 03 (Pay)</t>
  </si>
  <si>
    <t>250200000100003</t>
  </si>
  <si>
    <t>Unclaimed Interim Dividend Year 04 (Pay)</t>
  </si>
  <si>
    <t>250200000100004</t>
  </si>
  <si>
    <t>Unclaimed Final Dividend Year 04 (Pay)</t>
  </si>
  <si>
    <t>250200000100005</t>
  </si>
  <si>
    <t>Unclaimed Final Dividend Year 05 (Pay)</t>
  </si>
  <si>
    <t>250200000100007</t>
  </si>
  <si>
    <t>Unclaimed 1st Interim Div Year 06 (Pay)</t>
  </si>
  <si>
    <t>250200000100008</t>
  </si>
  <si>
    <t>Unclaimed 2nd Interim Div Year 06 (Pay)</t>
  </si>
  <si>
    <t>2502000005</t>
  </si>
  <si>
    <t>Interim Dividend Payable</t>
  </si>
  <si>
    <t>7110</t>
  </si>
  <si>
    <t>301001000100001</t>
  </si>
  <si>
    <t>Paid up Capital against fully paid Cash</t>
  </si>
  <si>
    <t>301001000100005</t>
  </si>
  <si>
    <t>Paid up Capital as Bonus</t>
  </si>
  <si>
    <t>7210</t>
  </si>
  <si>
    <t>3050010001</t>
  </si>
  <si>
    <t>Certificate Premium Acount</t>
  </si>
  <si>
    <t>7410</t>
  </si>
  <si>
    <t>3050020002</t>
  </si>
  <si>
    <t>Unapproprited Profit/ (Loss)</t>
  </si>
  <si>
    <t>8110</t>
  </si>
  <si>
    <t>405001</t>
  </si>
  <si>
    <t>Realised Capital Gain/ (Loss)</t>
  </si>
  <si>
    <t>8120</t>
  </si>
  <si>
    <t>410001</t>
  </si>
  <si>
    <t>Dividend Income -Securites</t>
  </si>
  <si>
    <t>8130</t>
  </si>
  <si>
    <t>405002</t>
  </si>
  <si>
    <t>Unrealized Capital Gain/(Loss)</t>
  </si>
  <si>
    <t>8140</t>
  </si>
  <si>
    <t>450005</t>
  </si>
  <si>
    <t>Profit on PLS Saving Accounts</t>
  </si>
  <si>
    <t>8150</t>
  </si>
  <si>
    <t>450050</t>
  </si>
  <si>
    <t>Other Income</t>
  </si>
  <si>
    <t>Capital gains</t>
  </si>
  <si>
    <t>Settlement and bank charges</t>
  </si>
  <si>
    <t>Annual fee - Securities and Exchange Commission of Pakistan</t>
  </si>
  <si>
    <t>_/_5110_/_150090000300007</t>
  </si>
  <si>
    <t>_/_5110_/_150090000300008</t>
  </si>
  <si>
    <t>_/_5110_/_150090000301000</t>
  </si>
  <si>
    <t>_/_5110_/_</t>
  </si>
  <si>
    <t>_/_5210_/_1500030001</t>
  </si>
  <si>
    <t>_/_5210_/_1500030002</t>
  </si>
  <si>
    <t>_/_5210_/_</t>
  </si>
  <si>
    <t>_/_5310_/_150010</t>
  </si>
  <si>
    <t>_/_5310_/_</t>
  </si>
  <si>
    <t>_/_5410_/_150055000100002</t>
  </si>
  <si>
    <t>_/_5410_/_</t>
  </si>
  <si>
    <t>_/_5510_/_150015</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</si>
  <si>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</si>
  <si>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</si>
  <si>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</si>
  <si>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</si>
  <si>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</si>
  <si>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</si>
  <si>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</si>
  <si>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_/_6710_/_250200000100008</t>
  </si>
  <si>
    <t>_/_6710_/_2502000005</t>
  </si>
  <si>
    <t>_/_6710_/_</t>
  </si>
  <si>
    <t>_/_7110_/_301001000100001</t>
  </si>
  <si>
    <t>_/_7110_/_301001000100005</t>
  </si>
  <si>
    <t>_/_7110_/_</t>
  </si>
  <si>
    <t>_/_7210_/_3050010001</t>
  </si>
  <si>
    <t>_/_7210_/_</t>
  </si>
  <si>
    <t>_/_7410_/_3050020002</t>
  </si>
  <si>
    <t>_/_7410_/_</t>
  </si>
  <si>
    <t>_/_8110_/_405001</t>
  </si>
  <si>
    <t>_/_8110_/_</t>
  </si>
  <si>
    <t>_/_8120_/_410001</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</si>
  <si>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</si>
  <si>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</si>
  <si>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</si>
  <si>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</si>
  <si>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</si>
  <si>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</si>
  <si>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</si>
  <si>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</si>
  <si>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WWF Expense</t>
  </si>
  <si>
    <t>WWF Payable</t>
  </si>
  <si>
    <t>CDC Payable</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</si>
  <si>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</si>
  <si>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</si>
  <si>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</si>
  <si>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</si>
  <si>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</si>
  <si>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</si>
  <si>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</si>
  <si>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</si>
  <si>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</si>
  <si>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</si>
  <si>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</si>
  <si>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</si>
  <si>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</si>
  <si>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</si>
  <si>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</si>
  <si>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</si>
  <si>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</si>
  <si>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--------------(Rupees)-------------</t>
  </si>
  <si>
    <t>Net income for the period after taxation</t>
  </si>
  <si>
    <t xml:space="preserve">Net unrealised (diminution) / appreciation on </t>
  </si>
  <si>
    <t xml:space="preserve">Unrealised diminution / (appreciation) on remeasurement of </t>
  </si>
  <si>
    <t xml:space="preserve">Unrealised appreciation on remeasurement of </t>
  </si>
  <si>
    <t xml:space="preserve">investments classified as 'available for sale' </t>
  </si>
  <si>
    <t>Quarter Working</t>
  </si>
  <si>
    <t>Total comprehensive (loss) / income for the period</t>
  </si>
  <si>
    <t xml:space="preserve">Net income for the period after taxation </t>
  </si>
  <si>
    <t>----------------------------(Number of units)----------------------------</t>
  </si>
  <si>
    <t>Carrying Value</t>
  </si>
  <si>
    <t>Market Value</t>
  </si>
  <si>
    <t>Attock Petroleum Limited</t>
  </si>
  <si>
    <t>Attock Refinery Limited</t>
  </si>
  <si>
    <t>Mari Gas Company Limited</t>
  </si>
  <si>
    <t>National Refinery Limited</t>
  </si>
  <si>
    <t>Pakistan Oilfields Limited</t>
  </si>
  <si>
    <t>Pakistan Petroleum Limited</t>
  </si>
  <si>
    <t>Pakistan Refinery Limited</t>
  </si>
  <si>
    <t>Chemicals</t>
  </si>
  <si>
    <t>Adil Polyproplene Limited</t>
  </si>
  <si>
    <t>Agritech Limited</t>
  </si>
  <si>
    <t>Dawood Hercules Corporation Limited</t>
  </si>
  <si>
    <t>Engro Corporation Limited</t>
  </si>
  <si>
    <t>Fauji Fertilizer Bin Qasim Limited</t>
  </si>
  <si>
    <t>Sardar Chemical Industries Limited</t>
  </si>
  <si>
    <t>Sind Alkalis Limited</t>
  </si>
  <si>
    <t>Sitara Chemical Industries Limited</t>
  </si>
  <si>
    <t>Pakistan Paper Products Limited</t>
  </si>
  <si>
    <t>Security Papers Limited</t>
  </si>
  <si>
    <t>Huffaz Seamless Pipe Industries Limited</t>
  </si>
  <si>
    <t>International Industries Limited</t>
  </si>
  <si>
    <t>International Steels Limited</t>
  </si>
  <si>
    <t>Quality Steel Works Limited</t>
  </si>
  <si>
    <t>Attock Cement Pakistan Limited</t>
  </si>
  <si>
    <t>Berger Paints Pakistan Limited</t>
  </si>
  <si>
    <t>Buxly Paints Limited</t>
  </si>
  <si>
    <t>Cherat Cement Company Limited</t>
  </si>
  <si>
    <t>Dadabhoy Construction Technology Limited</t>
  </si>
  <si>
    <t>Fauji Cement Company Limited</t>
  </si>
  <si>
    <t>Fecto Cement Limited</t>
  </si>
  <si>
    <t>Kohat Cement Limited</t>
  </si>
  <si>
    <t>Lafarge Pakistan Cement Limited</t>
  </si>
  <si>
    <t>Lucky Cement Limited</t>
  </si>
  <si>
    <t>Maple Leaf Cement Factory Limited</t>
  </si>
  <si>
    <t>Pioneer Cement Limited</t>
  </si>
  <si>
    <t>Regal Ceramics Limited</t>
  </si>
  <si>
    <t>Thatta Cement Limited</t>
  </si>
  <si>
    <t>Zeal Pak Cement Factory Limited</t>
  </si>
  <si>
    <t>General Industrials</t>
  </si>
  <si>
    <t>Dadabhoy Sack Limited</t>
  </si>
  <si>
    <t>Ghani Glass Mills Limited</t>
  </si>
  <si>
    <t>Hashmi Can Company Limited</t>
  </si>
  <si>
    <t>Merit Packaging Limited</t>
  </si>
  <si>
    <t>Packages Limited</t>
  </si>
  <si>
    <t>Tri-Pack Films Limited</t>
  </si>
  <si>
    <t>Johnson And Phillips (Pakistan) Limited</t>
  </si>
  <si>
    <t>Pakistan Cables Limited</t>
  </si>
  <si>
    <t>Singer Pakistan Limited</t>
  </si>
  <si>
    <t>Industrial Engineering</t>
  </si>
  <si>
    <t>Bolan Castings Limited</t>
  </si>
  <si>
    <t>Ghandhara Industries Limited</t>
  </si>
  <si>
    <t>Hinopak Motors Limited</t>
  </si>
  <si>
    <t>Millat Tractors Limited</t>
  </si>
  <si>
    <t>Taxila Engineering Company Limited</t>
  </si>
  <si>
    <t>Industrial Transportion</t>
  </si>
  <si>
    <t>Pakistan National Shipping Corporation</t>
  </si>
  <si>
    <t>Atlas Honda Limited</t>
  </si>
  <si>
    <t>Baluchistan Wheels Limited</t>
  </si>
  <si>
    <t>Bela Engineering Limited</t>
  </si>
  <si>
    <t>Exide Pakistan Limited</t>
  </si>
  <si>
    <t>Ghandara Nissan Limited</t>
  </si>
  <si>
    <t>Honda Atlas Cars Limited</t>
  </si>
  <si>
    <t>Indus Motor Company Limited</t>
  </si>
  <si>
    <t>Rex Baren Battery</t>
  </si>
  <si>
    <t>Saif Nadeem Kawasaki Motors Limited</t>
  </si>
  <si>
    <t>Taga Pakistan Limited</t>
  </si>
  <si>
    <t>Beverages</t>
  </si>
  <si>
    <t>Shezan International Limited</t>
  </si>
  <si>
    <t>Food Producers</t>
  </si>
  <si>
    <t>Al-Noor  Sugar Mills Limited</t>
  </si>
  <si>
    <t>Dewan Sugar Mills Limited</t>
  </si>
  <si>
    <t>Faran Sugar Mills Limited</t>
  </si>
  <si>
    <t>Kohinoor Sugar Mills Limited</t>
  </si>
  <si>
    <t>Mian Muhammed Sugar Mills Limited</t>
  </si>
  <si>
    <t>Mirpurkhas Sugar Mills Limited</t>
  </si>
  <si>
    <t>Morafco Industries Limited</t>
  </si>
  <si>
    <t>Nestle Pakistan Limited</t>
  </si>
  <si>
    <t>Pak Ghee Industries Limited</t>
  </si>
  <si>
    <t>Pangrio Sugar Mills Limited</t>
  </si>
  <si>
    <t>Punjab Oil Mills Limited</t>
  </si>
  <si>
    <t>Sakrand Sugar Mills Limited</t>
  </si>
  <si>
    <t>Sanghar Sugar Mills Limited</t>
  </si>
  <si>
    <t>Shahmurad Sugar Mills Limited</t>
  </si>
  <si>
    <t>Shahtaj Sugar Mills Limited</t>
  </si>
  <si>
    <t>Shakarganj Mills Limited</t>
  </si>
  <si>
    <t>Uqab Breeding Farms Limited</t>
  </si>
  <si>
    <t>Household Goods</t>
  </si>
  <si>
    <t>Casspak Industries Limited</t>
  </si>
  <si>
    <t>Pak Elektron Limited</t>
  </si>
  <si>
    <t>Leisure Goods</t>
  </si>
  <si>
    <t>Grays Of Cambridge (Pakistan) Limited</t>
  </si>
  <si>
    <t>Personal Goods</t>
  </si>
  <si>
    <t>Accord Textile Limited</t>
  </si>
  <si>
    <t>Adil Textile Mills Limited</t>
  </si>
  <si>
    <t>Ahmed Hassan Textile Mills Limited</t>
  </si>
  <si>
    <t>Al-Hussany Industries Limited</t>
  </si>
  <si>
    <t>Alif Textile Mills Limited</t>
  </si>
  <si>
    <t>Amazai Textile Mills Limited</t>
  </si>
  <si>
    <t>Amtex Limited</t>
  </si>
  <si>
    <t>Apex Fabrics Limited</t>
  </si>
  <si>
    <t>Arag Industries Limited</t>
  </si>
  <si>
    <t>Asim Textile Mills Limited</t>
  </si>
  <si>
    <t>Aswan Tentage Limited</t>
  </si>
  <si>
    <t>Awan Textile Mills Limited</t>
  </si>
  <si>
    <t>Azgard Nine Limited</t>
  </si>
  <si>
    <t>Babri Cotton Mills Limited</t>
  </si>
  <si>
    <t>Bahawalpur Textile Mills Limited</t>
  </si>
  <si>
    <t>Bata Pakistan Limited</t>
  </si>
  <si>
    <t>Brothers Textile Mills Limited</t>
  </si>
  <si>
    <t>Chakwal Spinning Mills Limited</t>
  </si>
  <si>
    <t>Crescent Fibres Limited</t>
  </si>
  <si>
    <t>Crescent Spinning Mills Limited</t>
  </si>
  <si>
    <t>Crescent Textile Mills Limited</t>
  </si>
  <si>
    <t>Data Textile Limited</t>
  </si>
  <si>
    <t>Dawood Lawrencepur Limited</t>
  </si>
  <si>
    <t>Dewan Khalid  Textile Mills Limited</t>
  </si>
  <si>
    <t>Din Textile Mills Limited</t>
  </si>
  <si>
    <t>Ellcot  Spinning Mills Limited</t>
  </si>
  <si>
    <t>Fateh Sports Wear Limited</t>
  </si>
  <si>
    <t>Fatima Enterprises Limited</t>
  </si>
  <si>
    <t>Fazal Textile Mills Limited</t>
  </si>
  <si>
    <t>Fazal Vegetable Ghee Mills Limited</t>
  </si>
  <si>
    <t>Globe Textile Mills Limited</t>
  </si>
  <si>
    <t>Gul Ahmed Textile Mills Limited</t>
  </si>
  <si>
    <t>Gulistan Textile Mills Limited</t>
  </si>
  <si>
    <t>Gulshan Spinning Mills Limited</t>
  </si>
  <si>
    <t>Hajra Textile Mills Limited</t>
  </si>
  <si>
    <t>Hakkim Textile Mills Limited</t>
  </si>
  <si>
    <t>Ibrahim Fibres Limited</t>
  </si>
  <si>
    <t>Ishaq Textile Mills Limited</t>
  </si>
  <si>
    <t>Itti Textile Mills Limited</t>
  </si>
  <si>
    <t>Junaid Cotton Mills Limited</t>
  </si>
  <si>
    <t>Karim Cotton Mills Limited</t>
  </si>
  <si>
    <t>Karim Silk Mills Limited</t>
  </si>
  <si>
    <t>Khalid Siraj Textile Mills Limited</t>
  </si>
  <si>
    <t>Kohinoor Looms Limited</t>
  </si>
  <si>
    <t>Kohinoor Spinning Mills Limited</t>
  </si>
  <si>
    <t>Kohinoor Textile Mills Limited</t>
  </si>
  <si>
    <t>Lafayette Industries Synthetics Limited</t>
  </si>
  <si>
    <t>Land Mark Spinning Industries Limited</t>
  </si>
  <si>
    <t>Marr Fabrics Limited</t>
  </si>
  <si>
    <t>Masood Textile Mills Limited</t>
  </si>
  <si>
    <t>Mehr Dastgir Textile Mills Limited</t>
  </si>
  <si>
    <t>Mehran Jute Mills Limited</t>
  </si>
  <si>
    <t>Mian Textile Mills Limited</t>
  </si>
  <si>
    <t>Mohib Textile Mills Limited</t>
  </si>
  <si>
    <t>Moonlite (Pak) Limited</t>
  </si>
  <si>
    <t>Mubarik Dairies Limited</t>
  </si>
  <si>
    <t>Muhammad Farooq Textile Mills Limited</t>
  </si>
  <si>
    <t>Nishat Mills Limited</t>
  </si>
  <si>
    <t>Norrie Textile Mills Limited</t>
  </si>
  <si>
    <t>Premium Textile Mills Limited</t>
  </si>
  <si>
    <t>Qayyum Spinning  Mills Limited</t>
  </si>
  <si>
    <t>Reliance Cotton Spinning Mills Limited</t>
  </si>
  <si>
    <t>Reliance Weaving Mills Limited</t>
  </si>
  <si>
    <t>Ruby Textile Mills Limited</t>
  </si>
  <si>
    <t>Rupali Polyester Limited</t>
  </si>
  <si>
    <t>Sadoon Textile Mills Limited</t>
  </si>
  <si>
    <t>Saif Textile Mills Limited</t>
  </si>
  <si>
    <t>Saitex Spinning Mills Limited</t>
  </si>
  <si>
    <t>Sajjad Textile Mills Limited</t>
  </si>
  <si>
    <t>Salfi Textile Mills Limited</t>
  </si>
  <si>
    <t>Sally Textile Mills Limited</t>
  </si>
  <si>
    <t>Sana Industries Limited</t>
  </si>
  <si>
    <t>Sapphire Fibers Limited</t>
  </si>
  <si>
    <t>Sapphire Holding Limited</t>
  </si>
  <si>
    <t>Sapphire Textile Mills Limited</t>
  </si>
  <si>
    <t>Sargoda Spinning Mills Limited</t>
  </si>
  <si>
    <t>Saritow Spinning Mills Limited</t>
  </si>
  <si>
    <t>Schon Textiles Limited</t>
  </si>
  <si>
    <t>Service (Textile) Industries Limited</t>
  </si>
  <si>
    <t>Shadab Textile Mills Limited</t>
  </si>
  <si>
    <t>Shahtaj Textile Mills Limited</t>
  </si>
  <si>
    <t>Shams Textile Mills Limited</t>
  </si>
  <si>
    <t>Siftaq International Limited</t>
  </si>
  <si>
    <t>Sunrise Textile Mills Limited</t>
  </si>
  <si>
    <t>Sunshine Cloth Mills Limited</t>
  </si>
  <si>
    <t>Sunshine Cotton Mills Limited</t>
  </si>
  <si>
    <t>Suraj Cotton Mills Limited</t>
  </si>
  <si>
    <t>Suraj Ghee Industries Limited</t>
  </si>
  <si>
    <t>Taj Textile Mills Limited</t>
  </si>
  <si>
    <t>Tariq Cotton Mills Limited</t>
  </si>
  <si>
    <t>Tata Textile Mills Limited</t>
  </si>
  <si>
    <t>Tawakkal Garments Industries Limited</t>
  </si>
  <si>
    <t>Tawakkal Limited</t>
  </si>
  <si>
    <t>Treet Corporation Limited</t>
  </si>
  <si>
    <t>Turbo Tec Limited</t>
  </si>
  <si>
    <t>Zahur Cotton Mills Limited</t>
  </si>
  <si>
    <t>Zahur Textile Mills Limited</t>
  </si>
  <si>
    <t>ZIL Limited</t>
  </si>
  <si>
    <t>Tobacco</t>
  </si>
  <si>
    <t>Medi Glass Limited</t>
  </si>
  <si>
    <t>Ferozsons Laboratories Limited</t>
  </si>
  <si>
    <t>Highnoon Laboratories Limited</t>
  </si>
  <si>
    <t>Sanofi-Aventis Limited</t>
  </si>
  <si>
    <t>Searle Pakistan Limited</t>
  </si>
  <si>
    <t>Travel And Leisure</t>
  </si>
  <si>
    <t>Pakistan Services Limited</t>
  </si>
  <si>
    <t>Fixed Line Telecommunication</t>
  </si>
  <si>
    <t>Pak Datacom Limited</t>
  </si>
  <si>
    <t>Pakistan Telecommunication Company</t>
  </si>
  <si>
    <t>Electricity</t>
  </si>
  <si>
    <t>Hub Power Company Limited</t>
  </si>
  <si>
    <t>Kohinoor Energy Limited</t>
  </si>
  <si>
    <t>Nishat Chunian Power Limited</t>
  </si>
  <si>
    <t>Sitara Energy Limited</t>
  </si>
  <si>
    <t>Sui Northern Gas Pipelines Limited</t>
  </si>
  <si>
    <t>Sui Southern Gas Company  Limited</t>
  </si>
  <si>
    <t>Banks</t>
  </si>
  <si>
    <t>Allied Bank Limited</t>
  </si>
  <si>
    <t>Askari Bank Limited</t>
  </si>
  <si>
    <t>Faysal Bank Limited</t>
  </si>
  <si>
    <t>Habib Bank Limited</t>
  </si>
  <si>
    <t>Habib Metropolitan Bank Limited</t>
  </si>
  <si>
    <t>Indus Bank Limited</t>
  </si>
  <si>
    <t>JS Bank Limited</t>
  </si>
  <si>
    <t>MCB Bank Limited</t>
  </si>
  <si>
    <t>Mehran Bank Limited</t>
  </si>
  <si>
    <t>National Bank Of Pakistan</t>
  </si>
  <si>
    <t>NIB Bank Limited</t>
  </si>
  <si>
    <t>Samba Bank Limited</t>
  </si>
  <si>
    <t>Soneri Bank Limited</t>
  </si>
  <si>
    <t>Summit Bank Limited</t>
  </si>
  <si>
    <t>United Bank Limited</t>
  </si>
  <si>
    <t>Non Life Insurance</t>
  </si>
  <si>
    <t>Pace ( Pakistan ) Limited</t>
  </si>
  <si>
    <t>Financial Services</t>
  </si>
  <si>
    <t>Invest Capital Investment Bank Limited</t>
  </si>
  <si>
    <t>Investec Securities Limited</t>
  </si>
  <si>
    <t>Equity Investment Instrument</t>
  </si>
  <si>
    <t>B.R.R. Guardian Modarba</t>
  </si>
  <si>
    <t>Innovative Investment Bank Limited</t>
  </si>
  <si>
    <t>Investec Mutual Fund</t>
  </si>
  <si>
    <t>JS Growth Fund</t>
  </si>
  <si>
    <t>JS Value Fund Limited</t>
  </si>
  <si>
    <t>PICIC Growth Fund</t>
  </si>
  <si>
    <t>PICIC Investment Fund</t>
  </si>
  <si>
    <t>Standard Chartered Modaraba</t>
  </si>
  <si>
    <t>INVESTMENT - AT FAIR VALUE THROUGH PROFIT OR LOSS - HELD FOR TRADING</t>
  </si>
  <si>
    <t>Investee Co. Paid-up Capital</t>
  </si>
  <si>
    <t>Bannu Woollen Mills Limited</t>
  </si>
  <si>
    <t>Maqbool Textile Mills Limited</t>
  </si>
  <si>
    <t>Mehmood Textile Mills Limited</t>
  </si>
  <si>
    <t>Pakistan Synthetics Limited</t>
  </si>
  <si>
    <t>Service Industries Limited</t>
  </si>
  <si>
    <t>Sui  Northern Gas Pipelines Limited</t>
  </si>
  <si>
    <t>Sui Southern Gas Company Limited</t>
  </si>
  <si>
    <t>First Fidelity Leasing Modarba</t>
  </si>
  <si>
    <t>KASB Modaraba</t>
  </si>
  <si>
    <t>Sindh Sales Tax on Management Fee</t>
  </si>
  <si>
    <t>----------------------------Rupees in '000---------------------------</t>
  </si>
  <si>
    <t>Sindh sales tax on remuneration of Management Company</t>
  </si>
  <si>
    <t>Payable against purchase of investments</t>
  </si>
  <si>
    <t>Earnings per unit (EPU)  has been deternmined using units outstanding as at period end as in the opinion of the management, determination of cumulative weighted average number of outstanding units as at period end is not practicable.</t>
  </si>
  <si>
    <t>Sale tax payable</t>
  </si>
  <si>
    <t>Sector Name</t>
  </si>
  <si>
    <t>Name of Investtee Company</t>
  </si>
  <si>
    <t>Oil &amp; Gas</t>
  </si>
  <si>
    <t>OIL &amp; GAS</t>
  </si>
  <si>
    <t>ATTOCK REFINERY LTD.</t>
  </si>
  <si>
    <t>NATIONAL REFINERY LTD.</t>
  </si>
  <si>
    <t>OIL &amp; GAS DEVELOPMENT CO.</t>
  </si>
  <si>
    <t>Oil &amp; Gas Development Co.</t>
  </si>
  <si>
    <t>PAKISTAN OILFIELDS LTD.</t>
  </si>
  <si>
    <t>PAKISTAN PETROLEUM LTD.</t>
  </si>
  <si>
    <t>PAKISTAN REFINERY LTD.</t>
  </si>
  <si>
    <t>PAKISTAN STATE OIL CO. LTD.</t>
  </si>
  <si>
    <t>Pakistan State Oil Co. Limited</t>
  </si>
  <si>
    <t>OIL &amp; GAS Total</t>
  </si>
  <si>
    <t>CHEMICALS</t>
  </si>
  <si>
    <t>LINDE PAKISTAN LIMITED (BOC)</t>
  </si>
  <si>
    <t>Linde Pakistan Limited (BOC)</t>
  </si>
  <si>
    <t>DAWOOD HERCULES CORPORATION LTD</t>
  </si>
  <si>
    <t>FAUJI FERTILIZER COMPANY LIMITED.</t>
  </si>
  <si>
    <t>Fauji Fertilizer Company Limited.</t>
  </si>
  <si>
    <t>I.C.I PAKISTAN LTD.</t>
  </si>
  <si>
    <t>I.C.I Pakistan Limited</t>
  </si>
  <si>
    <t>SITARA CHEMICAL INDUSTRIES LTD.</t>
  </si>
  <si>
    <t>CHEMICALS Total</t>
  </si>
  <si>
    <t>Forestry And Paper</t>
  </si>
  <si>
    <t>FORESTRY AND PAPER</t>
  </si>
  <si>
    <t>CENTURY PAPER AND BOARD MILLS LTD.</t>
  </si>
  <si>
    <t>SECURITY PAPERS LTD.</t>
  </si>
  <si>
    <t>FORESTRY AND PAPER Total</t>
  </si>
  <si>
    <t>Industrial Metals And Mining</t>
  </si>
  <si>
    <t>INDUSTRIAL METALS AND MINING</t>
  </si>
  <si>
    <t>CRESCENT STEEL AND ALLIED PROUDCTS LTD.</t>
  </si>
  <si>
    <t>INTERNATIONAL INDUSTRIES LTD.</t>
  </si>
  <si>
    <t>INDUSTRIAL METALS AND MINING Total</t>
  </si>
  <si>
    <t>Construction &amp; Meterials</t>
  </si>
  <si>
    <t>CONSTRUCTION &amp; METERIALS</t>
  </si>
  <si>
    <t>CHERAT CEMENT COMPANY LIMITED</t>
  </si>
  <si>
    <t>D. G. KHAN CEMENT CO. LIMITED</t>
  </si>
  <si>
    <t>D. G. Khan Cement Co. Limited</t>
  </si>
  <si>
    <t>LUCKY CEMENT LIMITED</t>
  </si>
  <si>
    <t>MAPLE LEAF CEMENT FACTORY LIMITED</t>
  </si>
  <si>
    <t>CONSTRUCTION &amp; METERIALS Total</t>
  </si>
  <si>
    <t>GENERAL INDUSTRIALS</t>
  </si>
  <si>
    <t>GHANI GLASS MILLS LIMITED</t>
  </si>
  <si>
    <t>PACKAGES LIMITED</t>
  </si>
  <si>
    <t>SIEMENS PAKISTAN ENGINEERING CO. LTD.</t>
  </si>
  <si>
    <t>Siemens Pakistan Engineering Co. Limited</t>
  </si>
  <si>
    <t>THAL LIMITED</t>
  </si>
  <si>
    <t>Thal Limited</t>
  </si>
  <si>
    <t>GENERAL INDUSTRIALS Total</t>
  </si>
  <si>
    <t>INDUSTRIAL ENGINEERING</t>
  </si>
  <si>
    <t>HINOPAK MOTORS LTD.</t>
  </si>
  <si>
    <t>MILLAT TRACTORS LTD.</t>
  </si>
  <si>
    <t>INDUSTRIAL ENGINEERING Total</t>
  </si>
  <si>
    <t>Auto Mobile &amp; Parts</t>
  </si>
  <si>
    <t>AUTO MOBILE &amp; PARTS</t>
  </si>
  <si>
    <t>HONDA ATLAS CARS LIMITED</t>
  </si>
  <si>
    <t>PAK SUZUKI MOTOR CO. LTD.</t>
  </si>
  <si>
    <t>Pak Suzuki Motor Co. Limited</t>
  </si>
  <si>
    <t>AUTO MOBILE &amp; PARTS Total</t>
  </si>
  <si>
    <t>FOOD PRODUCERS</t>
  </si>
  <si>
    <t>NESTLE PAKISTAN LTD.</t>
  </si>
  <si>
    <t>Unilever Brothers-Preference</t>
  </si>
  <si>
    <t>FOOD PRODUCERS Total</t>
  </si>
  <si>
    <t>HOUSEHOLD GOODS</t>
  </si>
  <si>
    <t>PAK ELEKTRON LTD.</t>
  </si>
  <si>
    <t>HOUSEHOLD GOODS Total</t>
  </si>
  <si>
    <t>PERSONAL GOODS</t>
  </si>
  <si>
    <t>AZGARD NINE LTD.</t>
  </si>
  <si>
    <t>CRESCENT TEXTILE MILLS LTD.</t>
  </si>
  <si>
    <t>D.S.INDUSTRIES LTD.</t>
  </si>
  <si>
    <t>D.S.Industries Limited</t>
  </si>
  <si>
    <t>DIN TEXTILE MILLS LIMITED</t>
  </si>
  <si>
    <t>FATEH TEXTILE MILLS LIMITED.</t>
  </si>
  <si>
    <t>Fateh Textile Mills Limited.</t>
  </si>
  <si>
    <t>GUL AHMED TEXTILE MILLS LTD.</t>
  </si>
  <si>
    <t>IBRAHIM FIBRES LIMITED</t>
  </si>
  <si>
    <t>KOHINOOR MILLS</t>
  </si>
  <si>
    <t>Kohinoor Mills</t>
  </si>
  <si>
    <t>KOHINOOR TEXTILE MILLS LTD.</t>
  </si>
  <si>
    <t>MAQBOOL TEXTILE MILLS LIMITED.</t>
  </si>
  <si>
    <t>NISHAT (CHUNIAN) LIMITED.</t>
  </si>
  <si>
    <t>NISHAT MILLS LTD.</t>
  </si>
  <si>
    <t>PREMIUM TEXTILE MILLS LTD.</t>
  </si>
  <si>
    <t>RUPALI POLYESTER LTD.</t>
  </si>
  <si>
    <t>SAIF TEXTILE MILLS LIMITED</t>
  </si>
  <si>
    <t>SAPPHIRE FIBERS LTD.</t>
  </si>
  <si>
    <t>SAPPHIRE TEXTILE MILLS LTD.</t>
  </si>
  <si>
    <t>SAPPHIRE HOLDING LIMITED</t>
  </si>
  <si>
    <t>PERSONAL GOODS Total</t>
  </si>
  <si>
    <t>TOBACCO</t>
  </si>
  <si>
    <t>PAKISTAN TOBACCO CO. LTD.</t>
  </si>
  <si>
    <t>Pakistan Tobacco Co. Limited</t>
  </si>
  <si>
    <t>TOBACCO Total</t>
  </si>
  <si>
    <t>Pharma And Bio Tech</t>
  </si>
  <si>
    <t>PHARMA AND BIO TECH</t>
  </si>
  <si>
    <t>ABBOT LABOATORIES (PAKISTAN) LTD.</t>
  </si>
  <si>
    <t>Abbot Laboatories (Pakistan) Limited</t>
  </si>
  <si>
    <t>GLAXOSMITHKLINE (PAK) LTD.</t>
  </si>
  <si>
    <t>Glaxosmithkline (Pak) Limited</t>
  </si>
  <si>
    <t>HIGHNOON LABORATORIES LIMITED</t>
  </si>
  <si>
    <t>PHARMA AND BIO TECH Total</t>
  </si>
  <si>
    <t>TRAVEL AND LEISURE</t>
  </si>
  <si>
    <t>Pakistan International Airlines Corp.</t>
  </si>
  <si>
    <t>PAKISTAN SERVICES LTD.</t>
  </si>
  <si>
    <t>TRAVEL AND LEISURE Total</t>
  </si>
  <si>
    <t>FIXED LINE TELECOMMUNICATION</t>
  </si>
  <si>
    <t>Callmate Telips Telecom</t>
  </si>
  <si>
    <t>PAKISTAN TELECOMMUNICATION COMPANY</t>
  </si>
  <si>
    <t>FIXED LINE TELECOMMUNICATION Total</t>
  </si>
  <si>
    <t>ELECTRICITY</t>
  </si>
  <si>
    <t>HUB POWER COMPANY LIMITED</t>
  </si>
  <si>
    <t>Karachi Electric Supply Co.Limited</t>
  </si>
  <si>
    <t>KOHINOOR ENERGY LIMITED</t>
  </si>
  <si>
    <t>KOT ADDU POWER CO.LTD.</t>
  </si>
  <si>
    <t>Kot Addu Power Co.Limited</t>
  </si>
  <si>
    <t>ELECTRICITY Total</t>
  </si>
  <si>
    <t>Gas Water And Multiutilities</t>
  </si>
  <si>
    <t>GAS WATER AND MULTIUTILITIES</t>
  </si>
  <si>
    <t>SUI NORTHERN GAS PIPELINES LTD.</t>
  </si>
  <si>
    <t>SUI SOUTHERN GAS CO. LTD.</t>
  </si>
  <si>
    <t>GAS WATER AND MULTIUTILITIES Total</t>
  </si>
  <si>
    <t>BANKS</t>
  </si>
  <si>
    <t>ALLIED BANK LIMITED</t>
  </si>
  <si>
    <t>ASKARI BANK LIMITED</t>
  </si>
  <si>
    <t>Bank Al - Falah Limited</t>
  </si>
  <si>
    <t>Bank Al - Habib Limited</t>
  </si>
  <si>
    <t>FAYSAL BANK LIMITED</t>
  </si>
  <si>
    <t>HABIB BANK LIMITED</t>
  </si>
  <si>
    <t>HABIB METROPOLITAN BANK LTD.</t>
  </si>
  <si>
    <t>JS BANK LTD</t>
  </si>
  <si>
    <t>NATIONAL BANK OF PAKISTAN</t>
  </si>
  <si>
    <t>NIB BANK LTD</t>
  </si>
  <si>
    <t>SAMBA BANK LTD.</t>
  </si>
  <si>
    <t>SILKBANK LIMITED (SAUDI PAK.}</t>
  </si>
  <si>
    <t>Silkbank Limited (Saudi Pak.}</t>
  </si>
  <si>
    <t>SONERI BANK LIMITED</t>
  </si>
  <si>
    <t>UNITED BANK LIMITED</t>
  </si>
  <si>
    <t>BANKS Total</t>
  </si>
  <si>
    <t>FINANCIAL SERVICES</t>
  </si>
  <si>
    <t>English Leasing</t>
  </si>
  <si>
    <t>FIRST DAWOOD INV. BANK</t>
  </si>
  <si>
    <t>INVEST CAPITAL INVESTMENT BANK LTD</t>
  </si>
  <si>
    <t>National Asset Leasing Corp.</t>
  </si>
  <si>
    <t>Natover Lease &amp; Refinance</t>
  </si>
  <si>
    <t>SAUDI PAK LEASING</t>
  </si>
  <si>
    <t>Saudi Pak Leasing</t>
  </si>
  <si>
    <t>FINANCIAL SERVICES Total</t>
  </si>
  <si>
    <t>EQUITY INVESTMENT INSTRUMENT</t>
  </si>
  <si>
    <t>Alnoor Modarba First</t>
  </si>
  <si>
    <t>B.R.R. GUARDIAN MODARBA</t>
  </si>
  <si>
    <t>Elite Capital Modarba First</t>
  </si>
  <si>
    <t>IBL Modarba First</t>
  </si>
  <si>
    <t>PICIC GROWTH FUND</t>
  </si>
  <si>
    <t>STANDARD CHARTERED MODARABA</t>
  </si>
  <si>
    <t>U.D.L. Modaraba First</t>
  </si>
  <si>
    <t>EQUITY INVESTMENT INSTRUMENT Total</t>
  </si>
  <si>
    <t>OPEN END MUTUAL FUNDS</t>
  </si>
  <si>
    <t>OPEN END MUTUAL FUNDS Total</t>
  </si>
  <si>
    <t>ATTOCK PETROLEUM LTD</t>
  </si>
  <si>
    <t>BURSHANE LPG PAK LTD</t>
  </si>
  <si>
    <t>ADIL POLYPROPLENE LTD.</t>
  </si>
  <si>
    <t>ARIF HABIB CORPORATION</t>
  </si>
  <si>
    <t>Arif Habib Corporation</t>
  </si>
  <si>
    <t>AGRITECH LIMITED</t>
  </si>
  <si>
    <t>Linde Pakistan Limited  (BOC)</t>
  </si>
  <si>
    <t>DESCON CHEMICALS LIMITED</t>
  </si>
  <si>
    <t>Descon Chemicals Limited</t>
  </si>
  <si>
    <t>DYNEA PAKISTAN LTD.</t>
  </si>
  <si>
    <t>Dynea Pakistan Limited</t>
  </si>
  <si>
    <t>ENGRO CORPORATION LTD.</t>
  </si>
  <si>
    <t>FATIMA FERTILIZER COMPANY</t>
  </si>
  <si>
    <t>Fatima Fertilizer Company</t>
  </si>
  <si>
    <t>FAUJI FERTILIZER BIN QASIM LTD.</t>
  </si>
  <si>
    <t>PAKISTAN GUM AND CHEMICLAS LTD.</t>
  </si>
  <si>
    <t>Pakistan Gum &amp; Chemiclas Limited</t>
  </si>
  <si>
    <t>POLYRON LIMITED</t>
  </si>
  <si>
    <t>Polyron Limited</t>
  </si>
  <si>
    <t>SARDAR CHEMICAL INDUSTRIES LIMITED</t>
  </si>
  <si>
    <t>SIND ALKALIS LTD.</t>
  </si>
  <si>
    <t>UNITED DISTRIBUTORS PAKISTAN LIMITED.</t>
  </si>
  <si>
    <t>United Distributors Pakistan Limited.</t>
  </si>
  <si>
    <t>Wah-Noble Chemicals Limited.</t>
  </si>
  <si>
    <t>ADAMJEE PAPER</t>
  </si>
  <si>
    <t>Adamjee Paper</t>
  </si>
  <si>
    <t>CHILYA C.  BOARD</t>
  </si>
  <si>
    <t>Chilya C.  Board</t>
  </si>
  <si>
    <t>PAK PAPER CORPORATION</t>
  </si>
  <si>
    <t>Pak Paper Corporation</t>
  </si>
  <si>
    <t>PAKISTAN PAPER PROUDUCTS LTD.</t>
  </si>
  <si>
    <t>PREMIER BOARD</t>
  </si>
  <si>
    <t>Premier Board</t>
  </si>
  <si>
    <t>BALOCHISTAN TOWER</t>
  </si>
  <si>
    <t>Balochistan Tower</t>
  </si>
  <si>
    <t>Crescent Steel And Allied Proudcts Limited</t>
  </si>
  <si>
    <t>HUFFAZ SEAMLESS PIPE INDUSTRIES LTD.</t>
  </si>
  <si>
    <t>INTERNATIONAL STEELS LIMITED</t>
  </si>
  <si>
    <t>KARACHI PIPE</t>
  </si>
  <si>
    <t>Karachi Pipe</t>
  </si>
  <si>
    <t>NOWSHERA ENGG</t>
  </si>
  <si>
    <t>Nowshera Engineering</t>
  </si>
  <si>
    <t>QUALITY STEEL WORKS LTD.</t>
  </si>
  <si>
    <t>RCD BALL</t>
  </si>
  <si>
    <t>RCD Ball</t>
  </si>
  <si>
    <t>ATTOCK CEMENT PAK.LTD</t>
  </si>
  <si>
    <t>BERGER PAINTS PAKISTAN LTD.</t>
  </si>
  <si>
    <t>BUXLY PAINTS LTD.</t>
  </si>
  <si>
    <t>DADABHOY CONSTRUCTION TECHNOLOGY LTD.</t>
  </si>
  <si>
    <t>FAUJI CEMENT COMPANY LTD.</t>
  </si>
  <si>
    <t>FECTO CEMENT LIMITED</t>
  </si>
  <si>
    <t>KOHAT CEMENT LIMITED</t>
  </si>
  <si>
    <t>LAFARGE PAKISTAN CEMENT LTD.</t>
  </si>
  <si>
    <t>PIONEER CEMENT LIMITED</t>
  </si>
  <si>
    <t>PUNJAB BUILDING</t>
  </si>
  <si>
    <t>Punjab Building</t>
  </si>
  <si>
    <t>REGAL CERAMICS LTD.</t>
  </si>
  <si>
    <t>SHABBIR TILES AND CERAMICS LTD.</t>
  </si>
  <si>
    <t>Shabbir Tiles &amp; Ceramics Limited</t>
  </si>
  <si>
    <t>THATTA CEMENT LIMITED</t>
  </si>
  <si>
    <t>ZEAL PAK CEMENT FACTORY LTD.</t>
  </si>
  <si>
    <t>BALOCHISTAN PARTICLE BOARD LTD.</t>
  </si>
  <si>
    <t>Balochistan Particle Board Limited</t>
  </si>
  <si>
    <t>DADABHOY SACK LIMITED</t>
  </si>
  <si>
    <t>HASHMI CAN COMPANY LTD.</t>
  </si>
  <si>
    <t>MERIT PACKAGING LTD.</t>
  </si>
  <si>
    <t>ELECTRONIC AND ELECTRICAL EQUIPMENT</t>
  </si>
  <si>
    <t>Electronic And Electrical Equipment</t>
  </si>
  <si>
    <t>ASLO ELECTRONICS</t>
  </si>
  <si>
    <t>Aslo Electronics</t>
  </si>
  <si>
    <t>GREAVES AIRCONDITION</t>
  </si>
  <si>
    <t>Greaves Aircondition</t>
  </si>
  <si>
    <t>HYDERABAD ELECTRONIC</t>
  </si>
  <si>
    <t>Hyderabad Electronic</t>
  </si>
  <si>
    <t>JOHNSON AND PHILLIPS (PAKISTAN) LTD.</t>
  </si>
  <si>
    <t>PAKISTAN CABLES LTD.</t>
  </si>
  <si>
    <t>PUNJAB LAMP</t>
  </si>
  <si>
    <t>Punjab Lamp</t>
  </si>
  <si>
    <t>SINGER PAKISTAN LIMITED</t>
  </si>
  <si>
    <t>REFR'S MANAG.CO.PK</t>
  </si>
  <si>
    <t>Refr's Manufacturing Co.Pk</t>
  </si>
  <si>
    <t>ELECTRONIC AND ELECTRICAL EQUIPMENT Total</t>
  </si>
  <si>
    <t>BOLAN CASTINGS LTD.</t>
  </si>
  <si>
    <t>GHANDHARA INDUSTRIES LTD</t>
  </si>
  <si>
    <t>K.S.B. PUMPS CO. LTD.</t>
  </si>
  <si>
    <t>K.S.B. Pumps Co. Limited</t>
  </si>
  <si>
    <t>TAXILA ENGINEERING COMPANY LTD.</t>
  </si>
  <si>
    <t>INDUSTRIAL TRANSPORTION</t>
  </si>
  <si>
    <t>PAKISTAN NATIONAL SHIPPING CORPORATION</t>
  </si>
  <si>
    <t>PAN ISLAMIC STEAMSHIP CO. LTD.</t>
  </si>
  <si>
    <t>Pan Islamic Steamship Co. Limited</t>
  </si>
  <si>
    <t>INDUSTRIAL TRANSPORTION Total</t>
  </si>
  <si>
    <t>AGRIAUTO INDUSTRIES LIMITED.</t>
  </si>
  <si>
    <t>Agriauto Industries Limited.</t>
  </si>
  <si>
    <t>ATLAS HONDA LIMITED</t>
  </si>
  <si>
    <t>BALUCHISTAN WHEELS LIMITED</t>
  </si>
  <si>
    <t>BELA ENGINEERING LTD.</t>
  </si>
  <si>
    <t>EXIDE PAKISTAN LTD.</t>
  </si>
  <si>
    <t>GENERAL TYRE AND RUBBER CO. OF PAK. LTD.</t>
  </si>
  <si>
    <t>General Tyre And Rubber Co. Of Pak. Limited</t>
  </si>
  <si>
    <t>GHANDARA NISSAN LIMITED</t>
  </si>
  <si>
    <t>INDUS MOTOR COMPANY LIMITED</t>
  </si>
  <si>
    <t>REX BAREN BATTERY</t>
  </si>
  <si>
    <t>SAIF NADEEM KAWASAKI MOTORS LTD.</t>
  </si>
  <si>
    <t>TAGA PAKISTAN LIMITED.</t>
  </si>
  <si>
    <t>BEVERAGES</t>
  </si>
  <si>
    <t>SHEZAN INTERNATIONAL LTD.</t>
  </si>
  <si>
    <t>BEVERAGES Total</t>
  </si>
  <si>
    <t>Al- Abbas Sugar Mills Limited</t>
  </si>
  <si>
    <t>CHASHMA SUGAR MILLS LIMITED.</t>
  </si>
  <si>
    <t>Chashma Sugar Mills Limited.</t>
  </si>
  <si>
    <t>DEWAN SUGAR MILLS LTD.</t>
  </si>
  <si>
    <t>FARAN SUGAR MILLS LTD.</t>
  </si>
  <si>
    <t>HABIB SUGAR MILLS LTD.</t>
  </si>
  <si>
    <t>Habib Sugar Mills Limited</t>
  </si>
  <si>
    <t>MIAN MUHAMMED SUGAR MILLS LIMITED</t>
  </si>
  <si>
    <t>MIRPURKHAS SUGAR MILLS LTD.</t>
  </si>
  <si>
    <t>MITCHELL'S FRUIT FARMS LIMITED</t>
  </si>
  <si>
    <t>Mitchell'S Fruit Farms Limited</t>
  </si>
  <si>
    <t>MORAFCO INDUSTRIES LTD.</t>
  </si>
  <si>
    <t>PAK GHEE INDUSTRIES LTD.</t>
  </si>
  <si>
    <t>PANGRIO SUGAR MILLS LTD.</t>
  </si>
  <si>
    <t>PREMIER SUGAR MILLS AND DISTILLERY CO.</t>
  </si>
  <si>
    <t>Premier Sugar Mills And Distillery Co.</t>
  </si>
  <si>
    <t>PUNJAB OIL MILLS LTD.</t>
  </si>
  <si>
    <t>SAKRAND SUGAR MILLS LTD.</t>
  </si>
  <si>
    <t>SALEEM SUGAR LTD.   (O)</t>
  </si>
  <si>
    <t>Saleem Sugar Limited   (O)</t>
  </si>
  <si>
    <t>SALEEM SUGER LTD .(P) 6 %</t>
  </si>
  <si>
    <t>Saleem Suger Limited .(P) 6 %</t>
  </si>
  <si>
    <t>SANGHAR SUGAR MILLS LTD.</t>
  </si>
  <si>
    <t>SHAHMURAD SUGAR MILLS LTD.</t>
  </si>
  <si>
    <t>SHAHTAJ SUGAR MILLS LTD.</t>
  </si>
  <si>
    <t>SHAKARGANJ MILLS LTD.</t>
  </si>
  <si>
    <t>UQAB BREEDING FARMS LTD.</t>
  </si>
  <si>
    <t>Al-Abid Silk Mills Limited.</t>
  </si>
  <si>
    <t>CASSPAK INDUSTRIES LIMITED</t>
  </si>
  <si>
    <t>LEISURE GOODS</t>
  </si>
  <si>
    <t>GRAYS OF CAMBRIDGE (PAKISTAN) LTD.</t>
  </si>
  <si>
    <t>LEISURE GOODS Total</t>
  </si>
  <si>
    <t>(COLONY) SARHAD TEXTILE MILLS LTD.</t>
  </si>
  <si>
    <t>(Colony) Sarhad Textile Mills Limited</t>
  </si>
  <si>
    <t>ACCORD TEXTILE LIMITED</t>
  </si>
  <si>
    <t>ADAMJEE FLOORINGS</t>
  </si>
  <si>
    <t>Adamjee Floorings</t>
  </si>
  <si>
    <t>ADAMJEE INDUSTRIES</t>
  </si>
  <si>
    <t>Adamjee Industries</t>
  </si>
  <si>
    <t>ADIL TEXTILE MILLS LIMITED</t>
  </si>
  <si>
    <t>AFSAR TEXTILE MILLS</t>
  </si>
  <si>
    <t>Afsar Textile Mills</t>
  </si>
  <si>
    <t>AHMED HASSAN TEXTILE MILLS LTD.</t>
  </si>
  <si>
    <t>Al - Qaim Textile Mills Limited</t>
  </si>
  <si>
    <t>ALIF TEXTILE MILLS LIMITED</t>
  </si>
  <si>
    <t>AMAZAI TEXTILE MILLS LIMITED</t>
  </si>
  <si>
    <t>AMTEX LIMITED</t>
  </si>
  <si>
    <t>APEX FABRICS LTD.</t>
  </si>
  <si>
    <t>ARAG INDUSTRIES LTD</t>
  </si>
  <si>
    <t>ASIM TEXTILE MILLS LIMITED</t>
  </si>
  <si>
    <t>ASWAN TENTAGE LTD.</t>
  </si>
  <si>
    <t>AWAN TEXTILE MILLS LTD.</t>
  </si>
  <si>
    <t>AYAZ TEXTILE MILLS LIMITED.</t>
  </si>
  <si>
    <t>Ayaz Textile Mills Limited.</t>
  </si>
  <si>
    <t>BABRI COTTON MILLS LTD.</t>
  </si>
  <si>
    <t>BAHAWALPUR TEXTILE MILLS LTD.</t>
  </si>
  <si>
    <t>BATA PAKISTAN LTD.</t>
  </si>
  <si>
    <t>BAWANY TEXTILE MILLS</t>
  </si>
  <si>
    <t>Bawany Textile Mills</t>
  </si>
  <si>
    <t>BROTHERS TEXTILE MILLS LTD.</t>
  </si>
  <si>
    <t>CENTRAL COTTON</t>
  </si>
  <si>
    <t>Central Cotton</t>
  </si>
  <si>
    <t>CHAKWAL SPINNING MILLS LTD.</t>
  </si>
  <si>
    <t>CRESCENT FIBRES LTD.</t>
  </si>
  <si>
    <t>CRESCENT JUTE PROUDCTS LTD.</t>
  </si>
  <si>
    <t>Crescent Jute Proudcts Limited</t>
  </si>
  <si>
    <t>CRESCENT KNITWEAR</t>
  </si>
  <si>
    <t>Crescent Knitwear</t>
  </si>
  <si>
    <t>CRESCENT SPINNING MILLS LTD.</t>
  </si>
  <si>
    <t>CROWN TEXTILE</t>
  </si>
  <si>
    <t>Crown Textile</t>
  </si>
  <si>
    <t>D. M. TEXTILE MILLS LTD.</t>
  </si>
  <si>
    <t>D. M. Textile Mills Limited</t>
  </si>
  <si>
    <t>Dar-Es-Salaam Textile Mills Limited</t>
  </si>
  <si>
    <t>DATA TEXTILE LIMITED</t>
  </si>
  <si>
    <t>DAWOOD LAWRENCEPUR LTD.</t>
  </si>
  <si>
    <t>DEWAN KHALID  TEXTILE MILLS LIMITED</t>
  </si>
  <si>
    <t>DEWAN MUSHTAQ TEXYTILE MILLS LIMITED</t>
  </si>
  <si>
    <t>Dewan Mushtaq Texytile Mills Limited</t>
  </si>
  <si>
    <t>ELLCOT  SPINNING MILLS LTD.</t>
  </si>
  <si>
    <t>FATEH INDUSTRIES LIMITED.</t>
  </si>
  <si>
    <t>Fateh Industries Limited.</t>
  </si>
  <si>
    <t>FATEH SPORTS WEAR LTD.</t>
  </si>
  <si>
    <t>FATIMA ENTERPRISES LIMITED</t>
  </si>
  <si>
    <t>FAZAL CLOTH MILLS LTD .</t>
  </si>
  <si>
    <t>Fazal Cloth Mills Limited .</t>
  </si>
  <si>
    <t>FAZAL TEXTILE MILLS LTD.</t>
  </si>
  <si>
    <t>FAZAL VEGETABLE GHEE MILLS LTD.</t>
  </si>
  <si>
    <t>GHAFFAR TEXT MILLS</t>
  </si>
  <si>
    <t>Ghaffar Text Mills</t>
  </si>
  <si>
    <t>GHULAM MUHAMMAD DADABHOY</t>
  </si>
  <si>
    <t>Ghulam Muhammad Dadabhoy</t>
  </si>
  <si>
    <t>GLOBE TEXTILE MILLS LTD.</t>
  </si>
  <si>
    <t>GULISTAN TEXTILE MILLS LTD.</t>
  </si>
  <si>
    <t>GULSHAN SPINNING MILLS LTD.</t>
  </si>
  <si>
    <t>GYPSUM CORPORATION</t>
  </si>
  <si>
    <t>Gypsum Corporation</t>
  </si>
  <si>
    <t>H-Shaikh</t>
  </si>
  <si>
    <t>HAJRA TEXTILE MILLS LTD.</t>
  </si>
  <si>
    <t>HAKKIM TEXTILE MILLS LTD.</t>
  </si>
  <si>
    <t>HARUM TEXTILE MULLS LTD.</t>
  </si>
  <si>
    <t>Harum Textile Mulls Limited</t>
  </si>
  <si>
    <t>IDEAL SPINNING MILLS LIMITED.</t>
  </si>
  <si>
    <t>Ideal Spinning Mills Limited.</t>
  </si>
  <si>
    <t>INDUS DYEING MANUFACTURING CO. LTD.</t>
  </si>
  <si>
    <t>Indus Dyeing Manufacturing Co. Limited</t>
  </si>
  <si>
    <t>INDUS POLYESTER COMPANY LIMITED</t>
  </si>
  <si>
    <t>Indus Polyester Company Limited</t>
  </si>
  <si>
    <t>ISHAQ TEXTILE MILLS LTD.</t>
  </si>
  <si>
    <t>ITTI TEXTILE MILLS LIMITED</t>
  </si>
  <si>
    <t>J. A. TEXTILE MILLS LIMITED</t>
  </si>
  <si>
    <t>J. A. Textile Mills Limited</t>
  </si>
  <si>
    <t>JUNAID COTTON MILLS LTD.</t>
  </si>
  <si>
    <t>KAISER ARTS &amp; KRAFTS MILLS LTD.</t>
  </si>
  <si>
    <t>Kaiser Arts &amp; Krafts Mills Limited</t>
  </si>
  <si>
    <t>KARIM COTTON MILLS LTD.</t>
  </si>
  <si>
    <t>KARIM SILK MILLS LTD.</t>
  </si>
  <si>
    <t>KHALID SIRAJ TEXTILE MILLS LTD.</t>
  </si>
  <si>
    <t>KOHINOOR COTTON</t>
  </si>
  <si>
    <t>Kohinoor Cotton</t>
  </si>
  <si>
    <t>KOHINOOR LOOMS LIMITED</t>
  </si>
  <si>
    <t>KOHINOOR SPINNING MILLS LTD.</t>
  </si>
  <si>
    <t>LAFAYETTE INDUSTRIES SYNTHETICS LIMITED</t>
  </si>
  <si>
    <t>LAND MARK SPINNING INDUSTRIES LTD.</t>
  </si>
  <si>
    <t>Maqbool Textile Mills Limited.</t>
  </si>
  <si>
    <t>MARR FABRICS LTD.</t>
  </si>
  <si>
    <t>MASOOD TEXTILE MILLS LTD.</t>
  </si>
  <si>
    <t>MEHR DASTGIR TEXTILE MILLS LIMITED</t>
  </si>
  <si>
    <t>MEHRAN JUTE MILLS LTD</t>
  </si>
  <si>
    <t>MIAN TEXTILE MILLS LTD.</t>
  </si>
  <si>
    <t>MOHIB TEXTILE MILLS LIMITED</t>
  </si>
  <si>
    <t>MOONLITE (PAK) LTD.</t>
  </si>
  <si>
    <t>MUBARIK DAIRIES LIMITED</t>
  </si>
  <si>
    <t>MUHAMMAD FAROOQ TEXTILE MILLS LTD.</t>
  </si>
  <si>
    <t>NATIONAL MATCH INDUSTRIES</t>
  </si>
  <si>
    <t>National Match Industries</t>
  </si>
  <si>
    <t>NATIONAL OVERSEAS</t>
  </si>
  <si>
    <t>National Overseas</t>
  </si>
  <si>
    <t>NAVEED TEXTILE MILLS</t>
  </si>
  <si>
    <t>Naveed Textile Mills</t>
  </si>
  <si>
    <t>Nishat (Chunian) Limited.</t>
  </si>
  <si>
    <t>NORRIE TEXTILE MILLS LTD.</t>
  </si>
  <si>
    <t>NUSRAT TEXTILE MILLS</t>
  </si>
  <si>
    <t>Nusrat Textile Mills</t>
  </si>
  <si>
    <t>OLYMPIA TEXTILE MILLS LIMITED.</t>
  </si>
  <si>
    <t>Olympia Textile Mills Limited.</t>
  </si>
  <si>
    <t>PARAMOUNT SPINNING MILLS LIMITED.</t>
  </si>
  <si>
    <t>Paramount Spinning Mills Limited.</t>
  </si>
  <si>
    <t>PEARL FABRICS</t>
  </si>
  <si>
    <t>Pearl Fabrics</t>
  </si>
  <si>
    <t>PUNJAB COTTON</t>
  </si>
  <si>
    <t>Punjab Cotton</t>
  </si>
  <si>
    <t>QAYYUM SPINNING  MILLS LTD.</t>
  </si>
  <si>
    <t>RELIANCE COTTON SPINNING MILLS LTD.</t>
  </si>
  <si>
    <t>RELIANCE WEAVING MILLS LTD.</t>
  </si>
  <si>
    <t>RUBY TEXTILE MILLS LIMITED</t>
  </si>
  <si>
    <t>SADOON TEXTILE MILLS LTD.</t>
  </si>
  <si>
    <t>SAITEX SPINNING MILLS LIMITED</t>
  </si>
  <si>
    <t>SAJJAD TEXTILE MILLS LTD.</t>
  </si>
  <si>
    <t>SALEEM DENIM(KAYTEX MILLS)</t>
  </si>
  <si>
    <t>Saleem Denim(Kaytex Mills)</t>
  </si>
  <si>
    <t>SALFI TEXTILE MILLS LIMITED</t>
  </si>
  <si>
    <t>SALLY TEXTILE MILLS LTD.</t>
  </si>
  <si>
    <t>SALMAN NOMAN ENTERPRIES LIMITED</t>
  </si>
  <si>
    <t>Salman Noman Enterpries Limited</t>
  </si>
  <si>
    <t>SANA INDUSTRIES LTD.</t>
  </si>
  <si>
    <t>SARGODA SPINNING MILLS LIMITED</t>
  </si>
  <si>
    <t>SARITOW SPINNING MILLS LTD.</t>
  </si>
  <si>
    <t>SCHON TEXTILES LIMITED</t>
  </si>
  <si>
    <t>SERVICE (TEXTILE) INDUSTRIES LTD.</t>
  </si>
  <si>
    <t>SERVICE FABIRCS LIMITED</t>
  </si>
  <si>
    <t>Service Fabircs Limited</t>
  </si>
  <si>
    <t>SHADAB TEXTILE MILLS LTD.</t>
  </si>
  <si>
    <t>SHAHPUR TEXTILE MILLS LIMITED.</t>
  </si>
  <si>
    <t>Shahpur Textile Mills Limited.</t>
  </si>
  <si>
    <t>SHAHTAJ TEXTILE MILLS LTD.</t>
  </si>
  <si>
    <t>SHAHYAR (O.E.)</t>
  </si>
  <si>
    <t>Shahyar (O.E.)</t>
  </si>
  <si>
    <t>SHAHYAR TEXTILE MILL</t>
  </si>
  <si>
    <t>Shahyar Textile Mill</t>
  </si>
  <si>
    <t>SHAMS TEXTILE MILLS LTD.</t>
  </si>
  <si>
    <t>SIFTAQ INTERNATIONAL LTD.</t>
  </si>
  <si>
    <t>SUNRAYS TETILE MILLS LTD.</t>
  </si>
  <si>
    <t>Sunrays Tetile Mills Limited</t>
  </si>
  <si>
    <t>SUNRISE TEXTILE MILLS LTD.</t>
  </si>
  <si>
    <t>SUNSHINE CLOTH MILLS LTD.</t>
  </si>
  <si>
    <t>SUNSHINE COTTON MILLS LTD.</t>
  </si>
  <si>
    <t>SURAJ COTTON MILLS LTD.</t>
  </si>
  <si>
    <t>SURAJ GHEE INDUSTRIES LTD.</t>
  </si>
  <si>
    <t>TAJ TEXTILE MILLS LTD.</t>
  </si>
  <si>
    <t>TARIQ COTTON MILLS LTD.</t>
  </si>
  <si>
    <t>TATA TEXTILE MILLS LIMITED</t>
  </si>
  <si>
    <t>TAWAKKAL GARMENTS INDUSTRIES LTD.</t>
  </si>
  <si>
    <t>TAWAKKAL LIMITED</t>
  </si>
  <si>
    <t>TREET CORPORATION LTD.</t>
  </si>
  <si>
    <t>TURBO TEC LTD.</t>
  </si>
  <si>
    <t>ZAFFAR TEXTILE</t>
  </si>
  <si>
    <t>Zaffar Textile</t>
  </si>
  <si>
    <t>ZAHUR COTTON MILLS LIMITED</t>
  </si>
  <si>
    <t>ZAHUR TEXTILE MILLS LTD.</t>
  </si>
  <si>
    <t>ZIL LIMITED</t>
  </si>
  <si>
    <t>HEALTH CARE EQUIPMENT AND SERVICES</t>
  </si>
  <si>
    <t>Health Care Equipment And Services</t>
  </si>
  <si>
    <t>MEDI GLASS LIMITED</t>
  </si>
  <si>
    <t>HEALTH CARE EQUIPMENT AND SERVICES Total</t>
  </si>
  <si>
    <t>FEROZSONS LABORATORIES LTD.</t>
  </si>
  <si>
    <t>SEARLE PAKISTAN LTD.</t>
  </si>
  <si>
    <t>WYETH PAKISTAN LTD.</t>
  </si>
  <si>
    <t>Wyeth Pakistan Limited</t>
  </si>
  <si>
    <t>PAK DATACOM LIMITED</t>
  </si>
  <si>
    <t>NISHAT CHUNIAN POWER LIMITED</t>
  </si>
  <si>
    <t>SITARA ENERGY LIMITED</t>
  </si>
  <si>
    <t>BANKISLAMI PAKISTAN</t>
  </si>
  <si>
    <t>Bankislami Pakistan</t>
  </si>
  <si>
    <t>INDUS BANK LIMITED</t>
  </si>
  <si>
    <t>MCB BANK LIMITED</t>
  </si>
  <si>
    <t>MEHRAN BANK LIMITED</t>
  </si>
  <si>
    <t>SUMMIT BANK LIMITED</t>
  </si>
  <si>
    <t>NON LIFE INSURANCE</t>
  </si>
  <si>
    <t>UNION INSURANCE CO. OF PAKISTAN LTD.</t>
  </si>
  <si>
    <t>Union Insurance Co. Of Pakistan Limited</t>
  </si>
  <si>
    <t>NON LIFE INSURANCE Total</t>
  </si>
  <si>
    <t>REAL STATE INVESTMENT AND SERVICES</t>
  </si>
  <si>
    <t>Real State Investment And Services</t>
  </si>
  <si>
    <t>PACE ( PAKISTAN ) LIMITED</t>
  </si>
  <si>
    <t>REAL STATE INVESTMENT AND SERVICES Total</t>
  </si>
  <si>
    <t>BANKERS EQUITY</t>
  </si>
  <si>
    <t>DADABHOY LEASING</t>
  </si>
  <si>
    <t>Dadabhoy Leasing</t>
  </si>
  <si>
    <t>DAWOOD CAPITAL MANAGEMENT</t>
  </si>
  <si>
    <t>Dawood Capital Management</t>
  </si>
  <si>
    <t>FIRST CAPITAL SECURITIES CORP.</t>
  </si>
  <si>
    <t>First Capital Securities Corp.</t>
  </si>
  <si>
    <t>First Dawood Inv. Bank</t>
  </si>
  <si>
    <t>IGI  INVESTMENT BANK</t>
  </si>
  <si>
    <t>IGI  Investment Bank</t>
  </si>
  <si>
    <t>INDUSTRIAL DEVELOPMENT BANK</t>
  </si>
  <si>
    <t>Industrial Development Bank</t>
  </si>
  <si>
    <t>INVESTEC SECURITIES LIMITED</t>
  </si>
  <si>
    <t>ISLAMIC INVESTMENT BANK</t>
  </si>
  <si>
    <t>Islamic Investment Bank</t>
  </si>
  <si>
    <t>J.O.V.&amp; CO.</t>
  </si>
  <si>
    <t>J.O.V.&amp; Co.</t>
  </si>
  <si>
    <t>JAHANGIR SIDDIQUI &amp; CO.</t>
  </si>
  <si>
    <t>Jahangir Siddiqui &amp; Co.</t>
  </si>
  <si>
    <t>ORIX LEASING PAKISTAN</t>
  </si>
  <si>
    <t>Orix Leasing Pakistan</t>
  </si>
  <si>
    <t>PRUDENTIAL INVESTMENT BANK</t>
  </si>
  <si>
    <t>Prudential Investment Bank</t>
  </si>
  <si>
    <t>SECURITY INVESTMENT BANK</t>
  </si>
  <si>
    <t>Security Investment Bank</t>
  </si>
  <si>
    <t>SECURITY LEASING CORPORATION</t>
  </si>
  <si>
    <t>Security Leasing Corporation</t>
  </si>
  <si>
    <t>DOMINION STOCK FUND</t>
  </si>
  <si>
    <t>Dominion Stock Fund</t>
  </si>
  <si>
    <t>HABIB BANK MODARBA FIRST</t>
  </si>
  <si>
    <t>Habib Bank Modarba First</t>
  </si>
  <si>
    <t>HABIB MODARBA FIRST</t>
  </si>
  <si>
    <t>Habib Modarba First</t>
  </si>
  <si>
    <t>INNOVATIVE INVESTMENT BANK LTD.</t>
  </si>
  <si>
    <t>INVESTEC MUTUAL FUND</t>
  </si>
  <si>
    <t>JS GROWTH FUND</t>
  </si>
  <si>
    <t>JS VALUE FUND LTD.</t>
  </si>
  <si>
    <t>LTV CAPITAL MODARABA</t>
  </si>
  <si>
    <t>LTV Capital Modaraba</t>
  </si>
  <si>
    <t>PICIC INVESTMENT FUND</t>
  </si>
  <si>
    <t>TAWAKKAL MODARABA IST.</t>
  </si>
  <si>
    <t>Tawakkal Modaraba Ist.</t>
  </si>
  <si>
    <t>Annexure '3'</t>
  </si>
  <si>
    <t>NATIONAL INVESTMENT (UNIT) TRUST FUND</t>
  </si>
  <si>
    <t>INVESTMENT IN GOVERNMENT SECURITIES- AVAILABLE FOR SALE</t>
  </si>
  <si>
    <t>Issue date</t>
  </si>
  <si>
    <t xml:space="preserve">Market Value as a Percentage of Net Assets </t>
  </si>
  <si>
    <t>Market Value as a Percentage of Investments</t>
  </si>
  <si>
    <t>Purchases During the Period</t>
  </si>
  <si>
    <t>Sales/ Matured During the Period</t>
  </si>
  <si>
    <t>Market Treasury Bills</t>
  </si>
  <si>
    <t>03 Months</t>
  </si>
  <si>
    <t>June 30, 2012</t>
  </si>
  <si>
    <t>March 31, 2013</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</si>
  <si>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</si>
  <si>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</si>
  <si>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</si>
  <si>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</si>
  <si>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</si>
  <si>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</si>
  <si>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</si>
  <si>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</si>
  <si>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</si>
  <si>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</si>
  <si>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  NATIONAL INVESTMENT (UNIT) TRUST</t>
  </si>
  <si>
    <t xml:space="preserve">  ELEMENT OF INCOME </t>
  </si>
  <si>
    <t>FOR THE PERIOD ENDED DECEMBER 31, 2012 &amp; JUNE 30, 2012</t>
  </si>
  <si>
    <t>Date</t>
  </si>
  <si>
    <t>Dividend</t>
  </si>
  <si>
    <t>Capital Gain</t>
  </si>
  <si>
    <t>Profit on Bank Deposits</t>
  </si>
  <si>
    <t>Income on repurchase of units/Other Income</t>
  </si>
  <si>
    <t>Total Income other than Unrealized gain on HFT investments</t>
  </si>
  <si>
    <t>Expenses other than impairment loss</t>
  </si>
  <si>
    <t>WWF</t>
  </si>
  <si>
    <t>Net Income</t>
  </si>
  <si>
    <t>No.of Units b/f</t>
  </si>
  <si>
    <t>Units Sold+ CIP Units</t>
  </si>
  <si>
    <t>Units Repurchased</t>
  </si>
  <si>
    <t>No. of Units c/f</t>
  </si>
  <si>
    <t>Element per Unit</t>
  </si>
  <si>
    <t>Element on Sale</t>
  </si>
  <si>
    <t>Element on Repurchase</t>
  </si>
  <si>
    <t>Net Element</t>
  </si>
  <si>
    <t>TOTAL</t>
  </si>
  <si>
    <t>March 31, 2012</t>
  </si>
  <si>
    <t>Nil units held (June 30, 2012: 954,593 units)</t>
  </si>
  <si>
    <t xml:space="preserve">Dividend payable &amp; unclaimed distribution                         </t>
  </si>
  <si>
    <t>MARI PETROLEUM COMPANY LIMITED</t>
  </si>
  <si>
    <t>Burshane LPG Pak Limited</t>
  </si>
  <si>
    <t>AKZO NOBLE PAKISTAN LIMITED</t>
  </si>
  <si>
    <t>Akzo Nobel Pakistan Limited</t>
  </si>
  <si>
    <t>Century Paper &amp; Board Mills Limited</t>
  </si>
  <si>
    <t>AISHA STEEL MILLS LIMITED</t>
  </si>
  <si>
    <t>Aisha Steel Mills Limited</t>
  </si>
  <si>
    <t>AISHA STEEL MILLS PREFERENCE SHARE</t>
  </si>
  <si>
    <t>Aisha Steel Mills Limited-Preference</t>
  </si>
  <si>
    <t>CRESCENT COTTON MILLS LTD.</t>
  </si>
  <si>
    <t>Crescent Cotton Mills Limited</t>
  </si>
  <si>
    <t>Treet Corporation Limited-PTC</t>
  </si>
  <si>
    <t>NEXT CAPITAL LIMITED</t>
  </si>
  <si>
    <t>Next Capital Limited</t>
  </si>
  <si>
    <t xml:space="preserve">  </t>
  </si>
  <si>
    <t>2014</t>
  </si>
  <si>
    <t xml:space="preserve"> issued less those in units redeemed - net</t>
  </si>
  <si>
    <t>Quater Ended March 31' 2014</t>
  </si>
  <si>
    <t>Half Year Ended December 31' 2013</t>
  </si>
  <si>
    <t>FED</t>
  </si>
  <si>
    <t>National Investment Trust Limited -Management Company</t>
  </si>
  <si>
    <t>CDC</t>
  </si>
  <si>
    <t xml:space="preserve">Provision for Workers' Welfare Fund </t>
  </si>
  <si>
    <t>On account of:</t>
  </si>
  <si>
    <t>Distribution not claimed by unit holders</t>
  </si>
  <si>
    <t>Brokerage payable against purchase of shares</t>
  </si>
  <si>
    <t>Federal Excise Duty on Management Company Remunaration</t>
  </si>
  <si>
    <t>Net cash flow generated from operating activities</t>
  </si>
  <si>
    <t>Remunaration of National Investment Trust Limited -Management Company</t>
  </si>
  <si>
    <t>----------Rupees in '000---------</t>
  </si>
  <si>
    <t>Legal &amp; Professional Charges</t>
  </si>
  <si>
    <t>Payable to Central Depository Company of Pakistan Limited - Trustee</t>
  </si>
  <si>
    <t>-</t>
  </si>
  <si>
    <t>Figures have been rounded off to the nearest thousand rupees unless otherwise specified.</t>
  </si>
  <si>
    <t>Loans and Receivables</t>
  </si>
  <si>
    <t>Mutual Fund Rating Fee</t>
  </si>
  <si>
    <t xml:space="preserve">Federal Excise Duty </t>
  </si>
  <si>
    <t>Element of (income) / loss and capital (gains) / losses included in price of</t>
  </si>
  <si>
    <t>units issued less those in units issued less those in units redeemed-net;</t>
  </si>
  <si>
    <t xml:space="preserve">Final distribution for the year ended June 30, 2014: Nil </t>
  </si>
  <si>
    <t xml:space="preserve"> (2013: Rs. 3.75 per unit)</t>
  </si>
  <si>
    <t>QTR ended SEP' 2014</t>
  </si>
  <si>
    <t>Payable to Central Depository Company of Pakistan Limited-Trustee</t>
  </si>
  <si>
    <t>---------Rupees in '000----------</t>
  </si>
  <si>
    <t>Dividend Receivable</t>
  </si>
  <si>
    <t xml:space="preserve">Management remuneration </t>
  </si>
  <si>
    <t>Sindh Sales Tax</t>
  </si>
  <si>
    <t xml:space="preserve">National Bank of Pakistan </t>
  </si>
  <si>
    <t>(2013: Rs. 3.75 per unit)</t>
  </si>
  <si>
    <t>CONDENSED INTERIM STATEMENT OF ASSETS AND LIABILITIES</t>
  </si>
  <si>
    <t>Accrued Financial Charges</t>
  </si>
  <si>
    <t>As at July 1, 2014</t>
  </si>
  <si>
    <t>--------------------------------Rupees in '000------------------------------</t>
  </si>
  <si>
    <t>Advance against subscription of shares</t>
  </si>
  <si>
    <t>Element of (loss) / capital losses included in price of units</t>
  </si>
  <si>
    <t>Net unrealised appreciation on re-measurement of investments</t>
  </si>
  <si>
    <t>classified as 'at fair value through profit or loss' - held for trading</t>
  </si>
  <si>
    <t>Sales Load</t>
  </si>
  <si>
    <t>Amount</t>
  </si>
  <si>
    <t>These condensed interim financial statements were authorised for issue on ______________ by the Board of Directors of the Management Company.</t>
  </si>
  <si>
    <t>PAYABLE TO NATIONAL INVESTMENT TRUST LIMITED</t>
  </si>
  <si>
    <t>- MANAGEMENT COMPANY</t>
  </si>
  <si>
    <t xml:space="preserve">   Managing Director                                                           Director                                                             Director</t>
  </si>
  <si>
    <t>Other receivables</t>
  </si>
  <si>
    <t>ANNEXURE - 1</t>
  </si>
  <si>
    <t>Symbol</t>
  </si>
  <si>
    <t>Sector</t>
  </si>
  <si>
    <t>Number of Shares</t>
  </si>
  <si>
    <t xml:space="preserve">Percentage of </t>
  </si>
  <si>
    <t>As at July  01, 2014</t>
  </si>
  <si>
    <t>Purchase during the Year</t>
  </si>
  <si>
    <t>Bonus Issue during the Year</t>
  </si>
  <si>
    <t xml:space="preserve">Right/ new  issue during the Year </t>
  </si>
  <si>
    <t>Merger/ Demerger/ Adjust. Effects</t>
  </si>
  <si>
    <t>Sale              during the Year</t>
  </si>
  <si>
    <t>As at September  30, 2014</t>
  </si>
  <si>
    <t>TRI PACK FILMS LIMITED</t>
  </si>
  <si>
    <t>UNILEVER BROTHERS PREFERENCE</t>
  </si>
  <si>
    <t>PERSONAL GOOD</t>
  </si>
  <si>
    <t>BANNU WOOLLEN MILLS LIMITED</t>
  </si>
  <si>
    <t>MEHMOOD TEXTILE MILLS LIMITED</t>
  </si>
  <si>
    <t>PAKISTAN SYNTHETICS LTD.</t>
  </si>
  <si>
    <t>Personal Goods (Textile)</t>
  </si>
  <si>
    <t>SERVICE INDUSTRIES LTD</t>
  </si>
  <si>
    <t>PAKISTAN INTERNATIONAL AIRLINES CORP.</t>
  </si>
  <si>
    <t>CALLMATE TELIPS TELECOM</t>
  </si>
  <si>
    <t>ENGLISH LEASING</t>
  </si>
  <si>
    <t>NATIONAL ASSET LEASING CORP.</t>
  </si>
  <si>
    <t>NATOVER LEASE &amp; REFINANCE</t>
  </si>
  <si>
    <t>ALNOOR MODARBA FIRST</t>
  </si>
  <si>
    <t>ELITE CAPITAL MODARBA FIRST</t>
  </si>
  <si>
    <t>FIRST FIDELITY LEASING MODARBA</t>
  </si>
  <si>
    <t>IBL MODARBA FIRST</t>
  </si>
  <si>
    <t>KASB MODARABA</t>
  </si>
  <si>
    <t>KASB MODARBA RIGHT</t>
  </si>
  <si>
    <t>KASBMR</t>
  </si>
  <si>
    <t>KASB Modaraba - Right</t>
  </si>
  <si>
    <t>U.D.L. MODARABA FIRST</t>
  </si>
  <si>
    <t>ATRL</t>
  </si>
  <si>
    <t>Attock Refinery Ltd.</t>
  </si>
  <si>
    <t>OGDC</t>
  </si>
  <si>
    <t>POL</t>
  </si>
  <si>
    <t>Pakistan Oilfields Ltd.</t>
  </si>
  <si>
    <t>PPL</t>
  </si>
  <si>
    <t>Pakistan Petroleum Ltd.</t>
  </si>
  <si>
    <t>PRL</t>
  </si>
  <si>
    <t>Pakistan Refinery Ltd.</t>
  </si>
  <si>
    <t>DAWH</t>
  </si>
  <si>
    <t>ENGRO</t>
  </si>
  <si>
    <t>FFC</t>
  </si>
  <si>
    <t>LINDE</t>
  </si>
  <si>
    <t>SITC</t>
  </si>
  <si>
    <t>SEPL</t>
  </si>
  <si>
    <t>DGKC</t>
  </si>
  <si>
    <t>FCCL</t>
  </si>
  <si>
    <t>Fauji Cement Company Ltd.</t>
  </si>
  <si>
    <t>LUCK</t>
  </si>
  <si>
    <t>GHGL</t>
  </si>
  <si>
    <t>SIEM</t>
  </si>
  <si>
    <t>TRIPF</t>
  </si>
  <si>
    <t>MTL</t>
  </si>
  <si>
    <t>NESTLE</t>
  </si>
  <si>
    <t>UPFLP</t>
  </si>
  <si>
    <t>Personal Good</t>
  </si>
  <si>
    <t>BNWM</t>
  </si>
  <si>
    <t>CRTM</t>
  </si>
  <si>
    <t>DSIL</t>
  </si>
  <si>
    <t>DINT</t>
  </si>
  <si>
    <t>FTHM</t>
  </si>
  <si>
    <t>GATM</t>
  </si>
  <si>
    <t>KML</t>
  </si>
  <si>
    <t>MQTM</t>
  </si>
  <si>
    <t>MEHT</t>
  </si>
  <si>
    <t>PSYL</t>
  </si>
  <si>
    <t>PRET</t>
  </si>
  <si>
    <t>SFL</t>
  </si>
  <si>
    <t>SAPT</t>
  </si>
  <si>
    <t>SHL</t>
  </si>
  <si>
    <t>SRVI</t>
  </si>
  <si>
    <t>PAKT</t>
  </si>
  <si>
    <t>ABOT</t>
  </si>
  <si>
    <t>GLAXO</t>
  </si>
  <si>
    <t>HINOON</t>
  </si>
  <si>
    <t>PIAA</t>
  </si>
  <si>
    <t>PSEL</t>
  </si>
  <si>
    <t>HUBC</t>
  </si>
  <si>
    <t>SNGP</t>
  </si>
  <si>
    <t>SSGC</t>
  </si>
  <si>
    <t>ABL</t>
  </si>
  <si>
    <t>HBL</t>
  </si>
  <si>
    <t>MCB</t>
  </si>
  <si>
    <t>Mcb Bank Limited</t>
  </si>
  <si>
    <t>SILK</t>
  </si>
  <si>
    <t>ENGL</t>
  </si>
  <si>
    <t>ICIBL</t>
  </si>
  <si>
    <t>NALC</t>
  </si>
  <si>
    <t>NLRL</t>
  </si>
  <si>
    <t>FANM</t>
  </si>
  <si>
    <t>BRR</t>
  </si>
  <si>
    <t>FECM</t>
  </si>
  <si>
    <t>FFLM</t>
  </si>
  <si>
    <t>FIBLM</t>
  </si>
  <si>
    <t>KASBM</t>
  </si>
  <si>
    <t>PGF</t>
  </si>
  <si>
    <t>SCM</t>
  </si>
  <si>
    <t>FUDLM</t>
  </si>
  <si>
    <t>ANNEXURE - 2</t>
  </si>
  <si>
    <t xml:space="preserve">INVESTMENT - AVAILABLE FOR SALE - OTHER THAN GOVERNMENT SECURITIES </t>
  </si>
  <si>
    <t>Existing Impairment Value</t>
  </si>
  <si>
    <t>%age</t>
  </si>
  <si>
    <t>Remarks</t>
  </si>
  <si>
    <t>APL</t>
  </si>
  <si>
    <t>MARI</t>
  </si>
  <si>
    <t>NRL</t>
  </si>
  <si>
    <t>PSO</t>
  </si>
  <si>
    <t>BPL</t>
  </si>
  <si>
    <t>AHCL</t>
  </si>
  <si>
    <t>AGL</t>
  </si>
  <si>
    <t>ARCHROMA PAKISTAN</t>
  </si>
  <si>
    <t>ARPL</t>
  </si>
  <si>
    <t>Archroma Pakistan</t>
  </si>
  <si>
    <t>DCH</t>
  </si>
  <si>
    <t>DYNO</t>
  </si>
  <si>
    <t>FATIMA</t>
  </si>
  <si>
    <t>ENGRO FERTILIZER LIMITED</t>
  </si>
  <si>
    <t>EFERT</t>
  </si>
  <si>
    <t>Engro Fertilizer Limited</t>
  </si>
  <si>
    <t>FFBL</t>
  </si>
  <si>
    <t>ICI</t>
  </si>
  <si>
    <t>AKZO</t>
  </si>
  <si>
    <t>LOTTE CHEMICAL PAKISTAN</t>
  </si>
  <si>
    <t>LOTCHEM</t>
  </si>
  <si>
    <t xml:space="preserve">LOTTE Chemical Pakistan </t>
  </si>
  <si>
    <t>PGCL</t>
  </si>
  <si>
    <t>SARC</t>
  </si>
  <si>
    <t>UDPL</t>
  </si>
  <si>
    <t>WAH NOBLE CHEMICALS LIMITED.</t>
  </si>
  <si>
    <t>WAHN</t>
  </si>
  <si>
    <t>CEPB</t>
  </si>
  <si>
    <t>PPP</t>
  </si>
  <si>
    <t>ASL</t>
  </si>
  <si>
    <t>ASLPS</t>
  </si>
  <si>
    <t>CSAP</t>
  </si>
  <si>
    <t>AISHA STEEL MILLS LIMITED RIGHT</t>
  </si>
  <si>
    <t>Aisha Steel Mills Limited.Right</t>
  </si>
  <si>
    <t>AISHA STEEL MILLS PREFERENCE RIGHT SHARES</t>
  </si>
  <si>
    <t>Aisha Steel Mills Pref.Right</t>
  </si>
  <si>
    <t>HSPI</t>
  </si>
  <si>
    <t>INIL</t>
  </si>
  <si>
    <t>ISL</t>
  </si>
  <si>
    <t>QUSW</t>
  </si>
  <si>
    <t>ACPL</t>
  </si>
  <si>
    <t>BERG</t>
  </si>
  <si>
    <t>BESTWAY CEMENT LTD</t>
  </si>
  <si>
    <t>BWCL</t>
  </si>
  <si>
    <t>Bestway Cement Limited</t>
  </si>
  <si>
    <t>BUXL</t>
  </si>
  <si>
    <t>CHCC</t>
  </si>
  <si>
    <t>CHERAT CEMENT COMPANY LTD RIGHT</t>
  </si>
  <si>
    <t>CHCCR</t>
  </si>
  <si>
    <t>Cherat Cement Company Limited-Rioght</t>
  </si>
  <si>
    <t>DCTL</t>
  </si>
  <si>
    <t>FECTC</t>
  </si>
  <si>
    <t>KOHC</t>
  </si>
  <si>
    <t>LPCL</t>
  </si>
  <si>
    <t>MLCF</t>
  </si>
  <si>
    <t>PIOC</t>
  </si>
  <si>
    <t>REGAL</t>
  </si>
  <si>
    <t>STCL</t>
  </si>
  <si>
    <t>THCCL</t>
  </si>
  <si>
    <t>ZELP</t>
  </si>
  <si>
    <t>BPBL</t>
  </si>
  <si>
    <t>DBSL</t>
  </si>
  <si>
    <t>HACC</t>
  </si>
  <si>
    <t>MERIT</t>
  </si>
  <si>
    <t>PKGS</t>
  </si>
  <si>
    <t>THALL</t>
  </si>
  <si>
    <t>JOPP</t>
  </si>
  <si>
    <t>PCAL</t>
  </si>
  <si>
    <t>SING</t>
  </si>
  <si>
    <t>BCL</t>
  </si>
  <si>
    <t>GHNI</t>
  </si>
  <si>
    <t>HINO</t>
  </si>
  <si>
    <t>KSBP</t>
  </si>
  <si>
    <t>TAXE</t>
  </si>
  <si>
    <t>PNSC</t>
  </si>
  <si>
    <t>PANI</t>
  </si>
  <si>
    <t>AGIL</t>
  </si>
  <si>
    <t>ATLH</t>
  </si>
  <si>
    <t>BWHL</t>
  </si>
  <si>
    <t>EXIDE</t>
  </si>
  <si>
    <t>GTYR</t>
  </si>
  <si>
    <t>GHNL</t>
  </si>
  <si>
    <t>HCAR</t>
  </si>
  <si>
    <t>INDU</t>
  </si>
  <si>
    <t>PSMC</t>
  </si>
  <si>
    <t>SNKA</t>
  </si>
  <si>
    <t>TAGA</t>
  </si>
  <si>
    <t>SHEZ</t>
  </si>
  <si>
    <t>AL ABBAS SUGAR MILLS LIMITED</t>
  </si>
  <si>
    <t>AABS</t>
  </si>
  <si>
    <t>AL NOOR  SUGAR MILLS LTD.</t>
  </si>
  <si>
    <t>ALNRS</t>
  </si>
  <si>
    <t>CHAS</t>
  </si>
  <si>
    <t>DWSM</t>
  </si>
  <si>
    <t>FRSM</t>
  </si>
  <si>
    <t>HABSM</t>
  </si>
  <si>
    <t>JAUHARABAD SUGAR MILL LTD</t>
  </si>
  <si>
    <t>JSML</t>
  </si>
  <si>
    <t>MMDS</t>
  </si>
  <si>
    <t>MIRKS</t>
  </si>
  <si>
    <t>MFFL</t>
  </si>
  <si>
    <t>MOIL</t>
  </si>
  <si>
    <t>PNGRS</t>
  </si>
  <si>
    <t>PMRS</t>
  </si>
  <si>
    <t>POML</t>
  </si>
  <si>
    <t>SKRS</t>
  </si>
  <si>
    <t>SLSO</t>
  </si>
  <si>
    <t>SLSOPVI</t>
  </si>
  <si>
    <t>SANSM</t>
  </si>
  <si>
    <t>SHSML</t>
  </si>
  <si>
    <t>SHJS</t>
  </si>
  <si>
    <t>SGML</t>
  </si>
  <si>
    <t>AL ABID SILK MILLS LIMITED.</t>
  </si>
  <si>
    <t>AASM</t>
  </si>
  <si>
    <t>CASS</t>
  </si>
  <si>
    <t>PAEL</t>
  </si>
  <si>
    <t>GRAYS</t>
  </si>
  <si>
    <t>ACCM</t>
  </si>
  <si>
    <t>ADTM</t>
  </si>
  <si>
    <t>AHTM</t>
  </si>
  <si>
    <t>AL  QAIM TEXTILE MILLS LIMITED</t>
  </si>
  <si>
    <t>AQTM</t>
  </si>
  <si>
    <t>AMTEX</t>
  </si>
  <si>
    <t>ASTM</t>
  </si>
  <si>
    <t>AYZT</t>
  </si>
  <si>
    <t>ANL</t>
  </si>
  <si>
    <t>BCML</t>
  </si>
  <si>
    <t>BAHT</t>
  </si>
  <si>
    <t>BATA</t>
  </si>
  <si>
    <t>BROT</t>
  </si>
  <si>
    <t>CWSM</t>
  </si>
  <si>
    <t>COLONY TEXTILE MILLS LTD</t>
  </si>
  <si>
    <t>CTML</t>
  </si>
  <si>
    <t>Colony Textile Mills Limited</t>
  </si>
  <si>
    <t>CCM</t>
  </si>
  <si>
    <t>CFL</t>
  </si>
  <si>
    <t>CJPL</t>
  </si>
  <si>
    <t>DMTX</t>
  </si>
  <si>
    <t>DAR E SALAAM TEXTILE MILLS LIMITED</t>
  </si>
  <si>
    <t>DSML</t>
  </si>
  <si>
    <t>DATM</t>
  </si>
  <si>
    <t>DLL</t>
  </si>
  <si>
    <t>DKTM</t>
  </si>
  <si>
    <t>DMTM</t>
  </si>
  <si>
    <t>ELSM</t>
  </si>
  <si>
    <t>FIL</t>
  </si>
  <si>
    <t>FSWL</t>
  </si>
  <si>
    <t>FZCM</t>
  </si>
  <si>
    <t>FZTM</t>
  </si>
  <si>
    <t>FAZAL</t>
  </si>
  <si>
    <t>GUTM</t>
  </si>
  <si>
    <t>GSPM</t>
  </si>
  <si>
    <t>HAJT</t>
  </si>
  <si>
    <t>HKKT</t>
  </si>
  <si>
    <t>HTML</t>
  </si>
  <si>
    <t>IBFL</t>
  </si>
  <si>
    <t>IDSM</t>
  </si>
  <si>
    <t>IDYM</t>
  </si>
  <si>
    <t>ISTM</t>
  </si>
  <si>
    <t>JATM</t>
  </si>
  <si>
    <t>KAKL</t>
  </si>
  <si>
    <t>KACM</t>
  </si>
  <si>
    <t>KSTM</t>
  </si>
  <si>
    <t>KOHL</t>
  </si>
  <si>
    <t>KOSM</t>
  </si>
  <si>
    <t>KTML</t>
  </si>
  <si>
    <t>LMSM</t>
  </si>
  <si>
    <t>MSOT</t>
  </si>
  <si>
    <t>MDTM</t>
  </si>
  <si>
    <t>MTIL</t>
  </si>
  <si>
    <t>MOON</t>
  </si>
  <si>
    <t>MFTM</t>
  </si>
  <si>
    <t>NCL</t>
  </si>
  <si>
    <t>NML</t>
  </si>
  <si>
    <t>PASM</t>
  </si>
  <si>
    <t>RCML</t>
  </si>
  <si>
    <t>REWM</t>
  </si>
  <si>
    <t>RUBY</t>
  </si>
  <si>
    <t>RUPL</t>
  </si>
  <si>
    <t>SDOT</t>
  </si>
  <si>
    <t>SAIF</t>
  </si>
  <si>
    <t>SJTM</t>
  </si>
  <si>
    <t>SALT</t>
  </si>
  <si>
    <t>SLYT</t>
  </si>
  <si>
    <t>SANE</t>
  </si>
  <si>
    <t>SNAI</t>
  </si>
  <si>
    <t>SRSM</t>
  </si>
  <si>
    <t>SSML</t>
  </si>
  <si>
    <t>SCHT</t>
  </si>
  <si>
    <t>SERT</t>
  </si>
  <si>
    <t>SERF</t>
  </si>
  <si>
    <t>SHDT</t>
  </si>
  <si>
    <t>SHTM</t>
  </si>
  <si>
    <t>STJT</t>
  </si>
  <si>
    <t>STML</t>
  </si>
  <si>
    <t>SUTM</t>
  </si>
  <si>
    <t>SUCM</t>
  </si>
  <si>
    <t>SURC</t>
  </si>
  <si>
    <t>SURAJ</t>
  </si>
  <si>
    <t>TAJT</t>
  </si>
  <si>
    <t>TATM</t>
  </si>
  <si>
    <t>TREET</t>
  </si>
  <si>
    <t>TREET COPRPORATION LIMITED PTC</t>
  </si>
  <si>
    <t>TREETPTC</t>
  </si>
  <si>
    <t>TURBO</t>
  </si>
  <si>
    <t>ZHCM</t>
  </si>
  <si>
    <t>ZIL</t>
  </si>
  <si>
    <t>MEDI</t>
  </si>
  <si>
    <t>FEROZ</t>
  </si>
  <si>
    <t>SANOFI AVENTIS LIMITED</t>
  </si>
  <si>
    <t>SAPL</t>
  </si>
  <si>
    <t>SEARL</t>
  </si>
  <si>
    <t>WYETH</t>
  </si>
  <si>
    <t>PAKD</t>
  </si>
  <si>
    <t>PTC</t>
  </si>
  <si>
    <t>K ELECTRIC LIMITED</t>
  </si>
  <si>
    <t>KEL</t>
  </si>
  <si>
    <t>KOHE</t>
  </si>
  <si>
    <t>KAPCO</t>
  </si>
  <si>
    <t>LALPIR POWER LIMITED</t>
  </si>
  <si>
    <t>LPL</t>
  </si>
  <si>
    <t>Lalpir Power Limited</t>
  </si>
  <si>
    <t>NCPL</t>
  </si>
  <si>
    <t>SEL</t>
  </si>
  <si>
    <t>AKBL</t>
  </si>
  <si>
    <t>BANK ALHABIB LIMITED</t>
  </si>
  <si>
    <t>BAHL</t>
  </si>
  <si>
    <t>BANK ALFALAH LIMITED</t>
  </si>
  <si>
    <t>BAFL</t>
  </si>
  <si>
    <t>BIPL</t>
  </si>
  <si>
    <t>BANK ISLAMIC PAKISTAN(RIGHT SHARE)</t>
  </si>
  <si>
    <t>BIPLR</t>
  </si>
  <si>
    <t>Bankislami Pakistan - Right</t>
  </si>
  <si>
    <t>FABL</t>
  </si>
  <si>
    <t>HMB</t>
  </si>
  <si>
    <t>JSBL</t>
  </si>
  <si>
    <t>NBP</t>
  </si>
  <si>
    <t>NIB</t>
  </si>
  <si>
    <t>SBL</t>
  </si>
  <si>
    <t>SNBL</t>
  </si>
  <si>
    <t>SMBL</t>
  </si>
  <si>
    <t>UICL</t>
  </si>
  <si>
    <t>PACE</t>
  </si>
  <si>
    <t>DABL</t>
  </si>
  <si>
    <t>DCM</t>
  </si>
  <si>
    <t>FCSC</t>
  </si>
  <si>
    <t>FDIBL</t>
  </si>
  <si>
    <t>IGIBL</t>
  </si>
  <si>
    <t>JOVC</t>
  </si>
  <si>
    <t>JSCL</t>
  </si>
  <si>
    <t>NEXT</t>
  </si>
  <si>
    <t>OLPL</t>
  </si>
  <si>
    <t>PRIB</t>
  </si>
  <si>
    <t>SPLC</t>
  </si>
  <si>
    <t>SIBL</t>
  </si>
  <si>
    <t>SLCL</t>
  </si>
  <si>
    <t>DOMF</t>
  </si>
  <si>
    <t>FHAM</t>
  </si>
  <si>
    <t>JSGF</t>
  </si>
  <si>
    <t>JSVFL</t>
  </si>
  <si>
    <t>PIF</t>
  </si>
  <si>
    <t>FTWM</t>
  </si>
  <si>
    <t>Delisted/Unquoted Companies</t>
  </si>
  <si>
    <t>ADF</t>
  </si>
  <si>
    <t>ADI</t>
  </si>
  <si>
    <t>ADP</t>
  </si>
  <si>
    <t>ADPP</t>
  </si>
  <si>
    <t>AFSAR</t>
  </si>
  <si>
    <t>AL HUSSANY INDUSTRIES LTD.</t>
  </si>
  <si>
    <t>AHUS</t>
  </si>
  <si>
    <t>ALFT</t>
  </si>
  <si>
    <t>AMAT</t>
  </si>
  <si>
    <t>APXM</t>
  </si>
  <si>
    <t>AIL</t>
  </si>
  <si>
    <t>ASEL</t>
  </si>
  <si>
    <t>AST</t>
  </si>
  <si>
    <t>AWAT</t>
  </si>
  <si>
    <t>BLT</t>
  </si>
  <si>
    <t>BEL</t>
  </si>
  <si>
    <t>Bankers Equity Limited</t>
  </si>
  <si>
    <t>BTM</t>
  </si>
  <si>
    <t>BEEL</t>
  </si>
  <si>
    <t>CCL</t>
  </si>
  <si>
    <t>CHB</t>
  </si>
  <si>
    <t>CKNT</t>
  </si>
  <si>
    <t>CRSM</t>
  </si>
  <si>
    <t>CTL</t>
  </si>
  <si>
    <t>FAEL</t>
  </si>
  <si>
    <t>GHTL</t>
  </si>
  <si>
    <t>GMDP</t>
  </si>
  <si>
    <t>GLOT</t>
  </si>
  <si>
    <t>GA</t>
  </si>
  <si>
    <t>GCP</t>
  </si>
  <si>
    <t>FHBM</t>
  </si>
  <si>
    <t>H SHAIKH</t>
  </si>
  <si>
    <t>HSH</t>
  </si>
  <si>
    <t>HYDE</t>
  </si>
  <si>
    <t>POLYR</t>
  </si>
  <si>
    <t>INDP</t>
  </si>
  <si>
    <t>IDBPL</t>
  </si>
  <si>
    <t>IVIBL</t>
  </si>
  <si>
    <t>INMF</t>
  </si>
  <si>
    <t>ITSL</t>
  </si>
  <si>
    <t>IIBL</t>
  </si>
  <si>
    <t>ITTM</t>
  </si>
  <si>
    <t>JUCM</t>
  </si>
  <si>
    <t>KPL</t>
  </si>
  <si>
    <t>KASM</t>
  </si>
  <si>
    <t>KCTL</t>
  </si>
  <si>
    <t>LISL</t>
  </si>
  <si>
    <t>LTVM</t>
  </si>
  <si>
    <t>MARF</t>
  </si>
  <si>
    <t>MBL</t>
  </si>
  <si>
    <t>MEHJ</t>
  </si>
  <si>
    <t>MOHIB</t>
  </si>
  <si>
    <t>MUBD</t>
  </si>
  <si>
    <t>NMI</t>
  </si>
  <si>
    <t>NOVER</t>
  </si>
  <si>
    <t>NAVTE</t>
  </si>
  <si>
    <t>NORT</t>
  </si>
  <si>
    <t>NECL</t>
  </si>
  <si>
    <t>NSTM</t>
  </si>
  <si>
    <t>OLTM</t>
  </si>
  <si>
    <t>PGHE</t>
  </si>
  <si>
    <t>PPC</t>
  </si>
  <si>
    <t>PFL</t>
  </si>
  <si>
    <t>POLYN</t>
  </si>
  <si>
    <t>PRB</t>
  </si>
  <si>
    <t>PBL</t>
  </si>
  <si>
    <t>PCL</t>
  </si>
  <si>
    <t>PUL</t>
  </si>
  <si>
    <t>QAYS</t>
  </si>
  <si>
    <t>RCDB</t>
  </si>
  <si>
    <t>RMCP</t>
  </si>
  <si>
    <t>RBB</t>
  </si>
  <si>
    <t>SASM</t>
  </si>
  <si>
    <t>KYML</t>
  </si>
  <si>
    <t>SHOE</t>
  </si>
  <si>
    <t>SRTM</t>
  </si>
  <si>
    <t>SFIL</t>
  </si>
  <si>
    <t>SIND</t>
  </si>
  <si>
    <t>SNTL</t>
  </si>
  <si>
    <t>SNCM</t>
  </si>
  <si>
    <t>TQCM</t>
  </si>
  <si>
    <t>TAGL</t>
  </si>
  <si>
    <t>TAWL</t>
  </si>
  <si>
    <t>UQAB</t>
  </si>
  <si>
    <t>ZFT</t>
  </si>
  <si>
    <t>ZHTM</t>
  </si>
  <si>
    <t>Equity</t>
  </si>
  <si>
    <t>Monety Mkt</t>
  </si>
  <si>
    <t>Total Mkt Value</t>
  </si>
  <si>
    <t>Already Impaired</t>
  </si>
  <si>
    <t>AS AT October 31, 2014</t>
  </si>
  <si>
    <t>Carrying value as at October 31, 2014</t>
  </si>
  <si>
    <t>Market Value as at October 31, 2014</t>
  </si>
  <si>
    <t>Net income for the period before taxation</t>
  </si>
  <si>
    <t>Net income  for the period after taxation</t>
  </si>
  <si>
    <t xml:space="preserve">Unrealised appreciation  on remeasurement of </t>
  </si>
  <si>
    <t>NOTES TO AND FORMING PART OF THE CONDENSED INTERIM FINANCIAL INFORMATION (UNAUDITED)</t>
  </si>
  <si>
    <t>CONDENSED INTERIM INCOME STATEMENT (UNAUDITED)</t>
  </si>
  <si>
    <t>CONDENDSED INTERIM DISTRIBUTION STATEMENT (UNAUDITED)</t>
  </si>
  <si>
    <t>CONDENDSED INTERIM STATEMENT OF MOVEMENT IN UNIT HOLDERS' FUND (UNAUDITED)</t>
  </si>
  <si>
    <t>CONDENSED INTERIM CASH FLOW STATEMENT (UNAUDITED)</t>
  </si>
  <si>
    <t>FINANCIAL RISK MANAGEMENT</t>
  </si>
  <si>
    <t>SECP Registration Fee</t>
  </si>
  <si>
    <t>AS AT MARCH 31, 2015</t>
  </si>
  <si>
    <t>2015</t>
  </si>
  <si>
    <t>Nine months ended March 31,</t>
  </si>
  <si>
    <t>March</t>
  </si>
  <si>
    <t>Realized income</t>
  </si>
  <si>
    <t>Unrealized income</t>
  </si>
  <si>
    <t>Undistributed income carried forward comprising</t>
  </si>
  <si>
    <t>Title to the assets of the Fund are held in the name of Central Depository Company of Pakistan Limited as trustee of the Fund.</t>
  </si>
  <si>
    <t>The National Investment (Unit) Trust (NI(U)T), was established under a Trust Deed executed between National Investment Trust Limited (NITL) as Management Company and National Bank of Pakistan (NBP) as Trustee. The Trust Deed was executed on November 12, 1962, and was amended vide Supplemental Trust Deeds dated June 26, 1968, June 7, 1981, November 27, 1998, November 12, 2002, December 31, 2003 and January 18, 2007,  The 1 April 2014 and 3 September 2014. The functions of the Fund are governed by the Trust Deed and the National Investment (Unit) Trust Ordinance, 1965. The central Depository Company of Pakistan has taken the role of the Trustee of the Fund from May 16, 2014 in place of National Bank of Pakistan. The Fund is categorised as an Equity Scheme as per criteria for categorization of open end collective investment scheme as specified by Securities and Exchange Commision of Pakistan (SECP) and other allied matters.</t>
  </si>
  <si>
    <t>Finance Act 2014 has introduced tax on bonus shares issued by the Companies. Most Equity Funds including NI(U)T Fund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</si>
  <si>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NI(U)T Fund has made payments which is equivalent to 5% value of the respective bonus shares, determined on the basis of day-end price on the first day of book closure. These payments have been recorded as part of cost of respective investments. Detail is as follows.</t>
  </si>
  <si>
    <t xml:space="preserve">5% (No. of Bonus 
shares) </t>
  </si>
  <si>
    <t>Payment made
to the 
investee
companies</t>
  </si>
  <si>
    <t>Security Papers Limited *</t>
  </si>
  <si>
    <t>*</t>
  </si>
  <si>
    <t>**</t>
  </si>
  <si>
    <t>***</t>
  </si>
  <si>
    <t>Other Expenses</t>
  </si>
  <si>
    <t>06 Months</t>
  </si>
  <si>
    <t>12 Months</t>
  </si>
  <si>
    <t>As at March 31, 2015</t>
  </si>
  <si>
    <t>Balance as at March 31, 2015</t>
  </si>
  <si>
    <t xml:space="preserve">Receipts during the  period </t>
  </si>
  <si>
    <t xml:space="preserve">Element of Income/(loss) and capital gains / (losses) included </t>
  </si>
  <si>
    <t xml:space="preserve">Net unrealised (dimunition)/ appreciation on remeasurement of </t>
  </si>
  <si>
    <t>investments classified as 'available for sale'</t>
  </si>
  <si>
    <t xml:space="preserve">Net unrealised (dimunition) / appreciation on re-measurement of </t>
  </si>
  <si>
    <t>Invetment - at fair value through profit or loss  - held for trading</t>
  </si>
  <si>
    <t>Name of Investee Companies</t>
  </si>
  <si>
    <t>As at 01 July 2014</t>
  </si>
  <si>
    <t>Purchases during the period</t>
  </si>
  <si>
    <t>Bonus shares received during the period</t>
  </si>
  <si>
    <t>Right shares purchased/ subscribed during the period</t>
  </si>
  <si>
    <t>Sale              during the period</t>
  </si>
  <si>
    <t>Cost/ Carrying value ast at March 31, 2015</t>
  </si>
  <si>
    <t>Market Value as at March 31, 2015</t>
  </si>
  <si>
    <t>Market Value as a percentage of investment</t>
  </si>
  <si>
    <t>Percentage of paid-up capital of the investee company held</t>
  </si>
  <si>
    <t>-------------------------------------------------------(Numberr of Shares---------------------------------------</t>
  </si>
  <si>
    <t>--------Rupees in '000------------</t>
  </si>
  <si>
    <t>------------------%---------------------</t>
  </si>
  <si>
    <t>Dawood Hercules Corporation Ltd</t>
  </si>
  <si>
    <t>Engro Corporation Ltd.</t>
  </si>
  <si>
    <t>Linde Pakistan Limited (Boc)</t>
  </si>
  <si>
    <t>Sitara Chemical Industries Ltd.</t>
  </si>
  <si>
    <t>Security Papers Ltd.</t>
  </si>
  <si>
    <t>Siemens Pakistan Engineering Co. Ltd.</t>
  </si>
  <si>
    <t>Tri Pack Films Limited</t>
  </si>
  <si>
    <t>Millat Tractors Ltd.</t>
  </si>
  <si>
    <t>Nestle Pakistan Ltd.</t>
  </si>
  <si>
    <t>Crescent Textile Mills Ltd.</t>
  </si>
  <si>
    <t>Cresent Textile Mills Limited Right</t>
  </si>
  <si>
    <t>D.S.Industries Ltd.</t>
  </si>
  <si>
    <t>Gul Ahmed Textile Mills Ltd.</t>
  </si>
  <si>
    <t>Pakistan Synthetics Ltd.</t>
  </si>
  <si>
    <t>Premium Textile Mills Ltd.</t>
  </si>
  <si>
    <t>Sapphire Fibers Ltd.</t>
  </si>
  <si>
    <t>Sapphire Textile Mills Ltd.</t>
  </si>
  <si>
    <t>Service Industries Ltd</t>
  </si>
  <si>
    <t>Unilever Brothers Preference</t>
  </si>
  <si>
    <t>Pakistan Tobacco Co. Ltd.</t>
  </si>
  <si>
    <t>Abbot Laboatories (Pakistan) Ltd.</t>
  </si>
  <si>
    <t>Glaxosmithkline (Pak) Ltd.</t>
  </si>
  <si>
    <t>Pakistan Services Ltd.</t>
  </si>
  <si>
    <t>Sui Northern Gas Pipelines Ltd.</t>
  </si>
  <si>
    <t>Sui Southern Gas Co. Ltd.</t>
  </si>
  <si>
    <t>Invest Capital Investment Bank Ltd</t>
  </si>
  <si>
    <t>Investment - available for sale - other than government securities</t>
  </si>
  <si>
    <t>---------Rupees in '000------------</t>
  </si>
  <si>
    <t>Open End Mutual Fund</t>
  </si>
  <si>
    <t>Mari Peroleum Company Limited</t>
  </si>
  <si>
    <t>Jauharabad Sugar Mills Limited</t>
  </si>
  <si>
    <t>Mitchells Fruit Farms Limited</t>
  </si>
  <si>
    <t>Shakarganj Limited</t>
  </si>
  <si>
    <t>Dewan Mushtaq Textile Mills Limited</t>
  </si>
  <si>
    <t>Sargodha Spinning Mills Limited</t>
  </si>
  <si>
    <t>Sunrays Textile Mills Limited</t>
  </si>
  <si>
    <t>Bankislami Pakistan-Right</t>
  </si>
  <si>
    <t>Silkbank Limited (Saudi Pak.)</t>
  </si>
  <si>
    <t>Synthetic Product Enterprise Limited</t>
  </si>
  <si>
    <t>Investment in government securities-available for saLE</t>
  </si>
  <si>
    <t>Investment in securities classified as-'held for maturity</t>
  </si>
  <si>
    <t>percentage of net aasets</t>
  </si>
  <si>
    <t>---(%)---</t>
  </si>
  <si>
    <t>Investments-'held to maturity</t>
  </si>
  <si>
    <t>Conversion of bearer units into registered units</t>
  </si>
  <si>
    <t>-------------------------------------------------------Number of Shares---------------------------------------</t>
  </si>
  <si>
    <t xml:space="preserve">Interim distribution for the year ended June **, 2015: Nil </t>
  </si>
  <si>
    <t>(2014: Rs. 4.10 per unit)</t>
  </si>
  <si>
    <t>a)</t>
  </si>
  <si>
    <t>Loans and receivables</t>
  </si>
  <si>
    <t>b)</t>
  </si>
  <si>
    <t>c)</t>
  </si>
  <si>
    <t>Held to maturity</t>
  </si>
  <si>
    <t>d)</t>
  </si>
  <si>
    <t>Financial liabilities</t>
  </si>
  <si>
    <t>2013</t>
  </si>
  <si>
    <t xml:space="preserve"> Rupees in '000 </t>
  </si>
  <si>
    <t>CREDITORS, ACCRUED &amp; OTHER LIABILITIES</t>
  </si>
  <si>
    <t>DIVIDEND PAYABLE AND UNCLAIMED DISTRIBUTION</t>
  </si>
  <si>
    <t>Percentage</t>
  </si>
  <si>
    <t xml:space="preserve">Earnings  per unit- basic and diluted </t>
  </si>
  <si>
    <t>FINANCIAL INSTRUMENTS BY CATEGORY</t>
  </si>
  <si>
    <t>Categories of financial assets</t>
  </si>
  <si>
    <t xml:space="preserve"> - </t>
  </si>
  <si>
    <t>At fair value through profit or loss - those designated as such upon initial recognition</t>
  </si>
  <si>
    <t xml:space="preserve">At fair value through profit or loss - those classified as held for trading </t>
  </si>
  <si>
    <t xml:space="preserve">Categories of financial liabilities </t>
  </si>
  <si>
    <t>At fair value through profit or loss</t>
  </si>
  <si>
    <t xml:space="preserve">Others </t>
  </si>
  <si>
    <t xml:space="preserve">Short term finances </t>
  </si>
  <si>
    <t xml:space="preserve">Payable to Central Depository Company of Pakistan Limited - Trustee </t>
  </si>
  <si>
    <t xml:space="preserve">Unclaimed distribution                         </t>
  </si>
  <si>
    <t>The Fund's activities expose it to a variety of financial risks; which includes market risk, credit risk and liquidity risk.</t>
  </si>
  <si>
    <t>Market risk</t>
  </si>
  <si>
    <t>Market risk is the risk that the fair value or the future cash flows of a financial instrument may fluctuate as a result of changes in market prices.</t>
  </si>
  <si>
    <t xml:space="preserve">The Management Company manages market risk through diversification of the investment portfolio by exposures and by following the internal guidelines established by the investment committee and regulations laid down by the Securities and Exchange Commission of Pakistan. </t>
  </si>
  <si>
    <t>Market risk comprises of three types of risk: currency risk, interest rate risk and price risk.</t>
  </si>
  <si>
    <t>Currency risk</t>
  </si>
  <si>
    <t>Currency risk is the risk that the fair value or future cash flows of a financial instrument will fluctuate because of changes in foreign exchange rates. The Fund, at present is not exposed to currency risk as all transactions are carried out in Pak Rupees.</t>
  </si>
  <si>
    <t>Interest rate risk</t>
  </si>
  <si>
    <t>Interest rate risk is  is the risk that the fair value or future cash flows of a financial instrument will fluctuate because of changes in market interest rates.</t>
  </si>
  <si>
    <t>Sensitivity analysis for variable rate instruments</t>
  </si>
  <si>
    <t xml:space="preserve">Presently, the Fund does not hold any variable rate instruments and is not exposed to cash flow interest rate risk. </t>
  </si>
  <si>
    <t>Sensitivity analysis for fixed rate instruments</t>
  </si>
  <si>
    <t xml:space="preserve">As at June 30, 2014, the Fund holds Treasury Bills which are classified as available for sale, exposing the Fund to fair value interest rate risk. In case of 100 basis points increase in rates announced by the Financial Market Association of Pakistan on June 30, 2014, with all other variables held constant, the net assets would have been lower by Rs. 0.184 million (2013: Rs. 0.894 million). In case of 100 basis points decrease in rates announced by the Financial Market Association on June 30, 2014, with all other variables held constant, the net assets would have been higher by Rs. Rs. 0.184 million (2013: Rs. 0.895 million). </t>
  </si>
  <si>
    <t xml:space="preserve">Yield / interest rate sensitivity position for on-balance sheet financial instruments is based on the earlier of contractual repricing or maturity date and for off-balance sheet instruments is based on settlement date. </t>
  </si>
  <si>
    <t>Effective yield / interest rate</t>
  </si>
  <si>
    <t>Exposed to yield / interest rate risk</t>
  </si>
  <si>
    <t>Not exposed to yield / interest rate risk</t>
  </si>
  <si>
    <t xml:space="preserve">Total </t>
  </si>
  <si>
    <t>Up to three months</t>
  </si>
  <si>
    <t>More than three months and up-to one year</t>
  </si>
  <si>
    <t>More than one year</t>
  </si>
  <si>
    <t>On-balance sheet financial instruments</t>
  </si>
  <si>
    <t>Financial Assets</t>
  </si>
  <si>
    <t xml:space="preserve"> 6.00 - 9.60 </t>
  </si>
  <si>
    <t xml:space="preserve"> 9.5825 </t>
  </si>
  <si>
    <t xml:space="preserve">Long term deposits </t>
  </si>
  <si>
    <t xml:space="preserve">Financial Liabilities </t>
  </si>
  <si>
    <t>Short term finances</t>
  </si>
  <si>
    <t xml:space="preserve"> 9.20 - 10.64 </t>
  </si>
  <si>
    <t>Payable to National Investment 
   Trust Limited - Management 
   Company</t>
  </si>
  <si>
    <t xml:space="preserve">Payable to Central Depository 
   Company of Pakistan Limited - 
   Trustee </t>
  </si>
  <si>
    <t>On-balance sheet gap</t>
  </si>
  <si>
    <t>Off-balance sheet financial instruments</t>
  </si>
  <si>
    <t>Off-balance sheet gap</t>
  </si>
  <si>
    <t xml:space="preserve">Total interest rate sensitivity gap </t>
  </si>
  <si>
    <t>Cumulative interest rate sensitivity gap</t>
  </si>
  <si>
    <t xml:space="preserve">6.00 - 12.00 </t>
  </si>
  <si>
    <t xml:space="preserve"> 9.07 - 12.00 </t>
  </si>
  <si>
    <t xml:space="preserve"> 9.72 - 10.43 </t>
  </si>
  <si>
    <t>Price Risk</t>
  </si>
  <si>
    <t>Price risk is the risk that the fair value or future cash flows of a financial instrument will fluctuate because of changes in market prices (other than those arising from interest risk or currency risk) whether those changes are caused by factors specific to the individual financial instrument or its issuer, or factors affecting all similar financial instruments traded in the market.</t>
  </si>
  <si>
    <t>The Fund is exposed to equity price risk because of investments held by the Fund and classified on the 'statement of assets and liabilities' as available for sale and at fair value through profit or loss. To manage its price risk arising from investments in equity securities, the Fund diversifies its portfolio within the eligible stocks prescribed in the Trust Deed. The NBFC Regulations also limit individual equity securities to no more than 10% of net assets, or issued capital of the investee company and sector exposure limit to 30% of net assets or index weight of the security whichever is higher, subject to maximum of 35% of the net assets.</t>
  </si>
  <si>
    <t xml:space="preserve">In case of 5% increase/decrease in KSE 100 index on June 30, 2014, with all other variables held constant, net income of the Fund for the year would increase/decrease by Rs. 39.693 million (2013: Rs. 4.370 million) and the net assets would increase/decrease by the same amount, as a result of gains / losses on equity securities included in KSE 100 index classified as at fair value through profit or loss. Other components of equity and net assets of the Fund would increase/decrease by Rs. 2,513.907 million (2013: Rs. 331.537 million) as a result of gains/(losses) on equity securities included in KSE 100 index classified as available for sale. </t>
  </si>
  <si>
    <t xml:space="preserve">The analysis is based on the assumption that the equity index had increased / decreased by 5% with all other variables held constant and all the Fund's equity instruments moved according to the historical correlation with the index. This represents management's best estimate of a reasonable possible shift in the KSE 100 index, having regard to the historical volatility of the index. The composition of the Fund's investment portfolio and the correlation thereof to the KSE 100 index, is expected to change over time. Accordingly, the sensitivity analysis prepared as of June 30, 2014 is not necessarily indicative of the effect on the Fund's net assets of future movements in the level of the KSE 100 index. </t>
  </si>
  <si>
    <t xml:space="preserve"> June 30, 2014</t>
  </si>
  <si>
    <t xml:space="preserve"> June 30, 2015</t>
  </si>
  <si>
    <t xml:space="preserve">The composition of the Fund's investment portfolio and rates announced by the Financial Market Association is expected to change over time. Therefore, the sensitivity analysis prepared as of June 30, 2015 is not necessarily indicative of the effect on the Fund's net assets due to future movements in interest rates. </t>
  </si>
  <si>
    <t xml:space="preserve">Credit risk   </t>
  </si>
  <si>
    <t>Credit risk represents the risk of a loss if counter parties fail to perform their obligation as contracted. Credit risk arises from deposits with banks and financial institutions, receivable from management company, investment in debt securities, credit exposure arising as a result of dividends receivable on equity securities and receivable against sale of investments. For banks and financial institutions, only reputed parties are accepted. Risk attributable to investment in Treasury Bills is limited as these are guaranteed by the Federal Government. Credit risk on dividends receivable is minimal due to statutory protection. All transactions in listed securities are settled / paid for upon delivery using the central clearing company. The risk of default is considered minimal due to inherent systematic measures taken therein.</t>
  </si>
  <si>
    <t>The Fund’s policy is to enter into financial contracts in accordance with the internal risk management policies and investment guidelines approved by the Investment Committee. The Fund does not expect to incur material credit losses on its financial assets.</t>
  </si>
  <si>
    <t>The analysis below summarises the credit quality of the Fund's financial assets as at June 30, 2014.</t>
  </si>
  <si>
    <t xml:space="preserve">Rating </t>
  </si>
  <si>
    <t xml:space="preserve"> 2014 </t>
  </si>
  <si>
    <t>Long term</t>
  </si>
  <si>
    <t>Short term</t>
  </si>
  <si>
    <t>(Rs. in '000)</t>
  </si>
  <si>
    <t>(Percentage)</t>
  </si>
  <si>
    <t>Rating by PACRA</t>
  </si>
  <si>
    <t xml:space="preserve">Allied Bank Limited </t>
  </si>
  <si>
    <t>AA+</t>
  </si>
  <si>
    <t>A1+</t>
  </si>
  <si>
    <t xml:space="preserve">Bank Al-Habib Limited </t>
  </si>
  <si>
    <t xml:space="preserve">Bank Al-Falah Limited </t>
  </si>
  <si>
    <t>AA</t>
  </si>
  <si>
    <t xml:space="preserve">NIB Bank Limited </t>
  </si>
  <si>
    <t>AA-</t>
  </si>
  <si>
    <t>Rating by JCR-VIS</t>
  </si>
  <si>
    <t xml:space="preserve">Summit Bank Limited </t>
  </si>
  <si>
    <t>A-</t>
  </si>
  <si>
    <t>A-3</t>
  </si>
  <si>
    <t xml:space="preserve">United Bank Limited </t>
  </si>
  <si>
    <t>AAA</t>
  </si>
  <si>
    <t xml:space="preserve">The maximum exposure to credit risk before any credit enhancement as at June 30, 2014 is the carrying amount of the financial assets. Investments in equity securities, however, are not exposed to credit risk. </t>
  </si>
  <si>
    <t>Concentration of credit risk</t>
  </si>
  <si>
    <t>Concentration of credit risk exists when changes in economic or industry factors similarly affect groups of counterparties whose aggregate credit exposure is significant in relation to the Fund's total credit exposure. The Funds portfolio of financial instruments is mostly concentrated in equity securities.</t>
  </si>
  <si>
    <t>Liquidity risk</t>
  </si>
  <si>
    <t>Liquidity risk is the risk that the Fund may not be able to generate sufficient cash resources to settle its obligations in full as they fall due or can only do so on terms that are materially disadvantageous.</t>
  </si>
  <si>
    <t xml:space="preserve">The Fund is exposed to the daily settlement of equity securities and to daily cash redemptions, if any. The Fund's approach to managing liquidity is to ensure, as far as possible, that the Fund will always have sufficient liquidity to meet its liabilities when due under both normal and stressed conditions, without incurring unacceptable losses or risking damage to the Fund's reputation. Its policy is therefore to invest the majority of its assets in investments that are traded in an active market and can be readily disposed off. The Fund’s listed securities are considered readily realisable, as they are listed on the Karachi Stock Exchange. </t>
  </si>
  <si>
    <t>The Fund has the ability to borrow in the short term to ensure settlement. The maximum amount available to the Fund from the borrowing would be limited to fifteen percent of the net assets up to 90 days and would be secured by the assets of the Fund. The facility would bear interest at commercial rates.</t>
  </si>
  <si>
    <t>In order to manage the Fund's overall liquidity, the Fund may also withhold daily redemption requests in excess of ten percent of the units in issue and such requests would be treated as redemption requests qualifying for being processed on the next business day. Such procedure would continue until the outstanding redemption requests come down to a level below ten percent of the units then in issue. The Fund did not withhold any significant redemptions during the year.</t>
  </si>
  <si>
    <t>The table below analyses the Fund's financial liabilities into relevant maturity groupings based on the remaining period at the end date to the contractual maturity date. The amounts in the table are the contractual undiscounted cash flows.</t>
  </si>
  <si>
    <t>Over three months and up to one year</t>
  </si>
  <si>
    <t xml:space="preserve">Over one year  </t>
  </si>
  <si>
    <t xml:space="preserve">Payable to the National Investment Trust Limited - 
   Management Company </t>
  </si>
  <si>
    <t xml:space="preserve">Payable to the Central Depository Company of Pakistan 
   Limited - Trustee </t>
  </si>
  <si>
    <t xml:space="preserve">Creditors, accrued and other liabilities </t>
  </si>
  <si>
    <t xml:space="preserve">Dividend payable &amp; unclaimed distribution </t>
  </si>
  <si>
    <t>UNIT HOLDERS' FUND RISK MANAGEMENT</t>
  </si>
  <si>
    <t xml:space="preserve">The unit holders' fund is represented by redeemable units. They are entitled to distributions and to payment of a proportionate share based on the Fund's net asset value per unit on the redemption date. The relevant movements are shown on the 'Statement of Movement in Unit Holders' Fund'. </t>
  </si>
  <si>
    <t>The Fund has no restrictions on the subscription and redemption of units. There is no specific capital requirement which is applicable to the Fund.</t>
  </si>
  <si>
    <t>The Fund's objectives when managing unit holders' funds are to safeguard its ability to continue as a going concern so that it can continue to provide returns to the unit holders and to maintain a strong base of assets to meet unexpected losses or opportunities.</t>
  </si>
  <si>
    <t xml:space="preserve">In accordance with the risk management policies as stated in note 23, the Fund endeavours to invest the subscriptions received in appropriate investments while maintaining sufficient liquidity to meet redemption requests, such liquidity being augmented by short-term borrowings or disposal of investments where necessary. </t>
  </si>
  <si>
    <t>FAIR VALUE OF FINANCIAL INSTRUMENTS</t>
  </si>
  <si>
    <t>Fair value is the amount for which an asset could be exchanged, or liability settled, between knowledgeable willing parties in an arm's length transaction. Consequently, differences can arise between carrying values and the fair value estimates.</t>
  </si>
  <si>
    <t>Underlying the definition of fair value is the presumption that the Fund is a going concern without any intention or requirement to curtail materially the scale of its operations or to undertake a transaction on adverse terms.</t>
  </si>
  <si>
    <t>Financial assets which are tradable in an open market are revalued at the market prices prevailing at the close of trading on the year end date. The estimated fair value of all other financial assets and liabilities is considered not significantly different from book values as the items are either short term in nature or periodically repriced.</t>
  </si>
  <si>
    <t>IFRS 7 requires the Fund to classify fair value measurements using a fair value hierarchy that reflects the significance of the inputs used in making the measurements. The fair value hierarchy has the following levels:</t>
  </si>
  <si>
    <t xml:space="preserve"> -</t>
  </si>
  <si>
    <t>quoted prices (unadjusted) in active markets for identical assets or liabilities (level 1)</t>
  </si>
  <si>
    <t>inputs other than quoted prices included within level 1 that are observable for the asset or liability, whether directly (i.e. as prices) or indirectly (i.e. derived from prices) (level 2) ; and</t>
  </si>
  <si>
    <t>inputs for the asset or liability that are not based on observable market data (unobservable inputs) (level 3)</t>
  </si>
  <si>
    <t xml:space="preserve">Investments of the Fund carried at fair value are categorised as follows: </t>
  </si>
  <si>
    <t xml:space="preserve">Rupees in '000 </t>
  </si>
  <si>
    <t xml:space="preserve">Financial assets </t>
  </si>
  <si>
    <t>Level 1</t>
  </si>
  <si>
    <t>Level 2</t>
  </si>
  <si>
    <t>Level 3</t>
  </si>
  <si>
    <t>Financial assets classified as 'at fair value through profit or loss'</t>
  </si>
  <si>
    <t xml:space="preserve">Derivative financial instruments </t>
  </si>
  <si>
    <t>(unrealised gain on letter of rights)</t>
  </si>
  <si>
    <t>Financial assets classified as 'available for sale'</t>
  </si>
  <si>
    <t>TRANSACTIONS WITH BROKERS / DEALERS</t>
  </si>
  <si>
    <t>List of top ten brokers by percentage of commission paid during year ended June 30, 2014</t>
  </si>
  <si>
    <t>Broker</t>
  </si>
  <si>
    <t xml:space="preserve"> (Rupees in '000) </t>
  </si>
  <si>
    <t xml:space="preserve">Percentage </t>
  </si>
  <si>
    <t xml:space="preserve">JS Global Capital Limited </t>
  </si>
  <si>
    <t xml:space="preserve">AKD Securities Limited </t>
  </si>
  <si>
    <t xml:space="preserve">Arif Habib Limited </t>
  </si>
  <si>
    <t xml:space="preserve">Cassim Investment (Private) Limited </t>
  </si>
  <si>
    <t xml:space="preserve">Concordia Securities (Private) Limited </t>
  </si>
  <si>
    <t xml:space="preserve">Amin Tai Securities (Private) Limited </t>
  </si>
  <si>
    <t xml:space="preserve">Lakhani Securities (Private) Limited </t>
  </si>
  <si>
    <t xml:space="preserve">KASB Securities (Private) Limited </t>
  </si>
  <si>
    <t xml:space="preserve">BMA Capital Management Limited </t>
  </si>
  <si>
    <t xml:space="preserve">Habib Metro Financial Services Limited </t>
  </si>
  <si>
    <t>List of top ten brokers by percentage of commission paid during year ended June 30, 2015</t>
  </si>
  <si>
    <t xml:space="preserve">PARTICULARS OF INVESTMENT COMMITTEE AND FUND MANAGER </t>
  </si>
  <si>
    <t>Details of members of the investment committee of the Fund are as follow:</t>
  </si>
  <si>
    <t xml:space="preserve">Sr. 
No. </t>
  </si>
  <si>
    <t xml:space="preserve">Name </t>
  </si>
  <si>
    <t>Designation</t>
  </si>
  <si>
    <t>Qualification</t>
  </si>
  <si>
    <t xml:space="preserve">Experience (years) </t>
  </si>
  <si>
    <t xml:space="preserve">Mr. Shahid Ghaffar </t>
  </si>
  <si>
    <t xml:space="preserve">Chief Executive Officer / 
Managing Director </t>
  </si>
  <si>
    <t xml:space="preserve">MBA. </t>
  </si>
  <si>
    <t>Mr. Manzoor Ahmed</t>
  </si>
  <si>
    <t xml:space="preserve">Chief Operating Officer / 
Head of Asset Management </t>
  </si>
  <si>
    <t xml:space="preserve">MBA, DAIBP and 
Candidate for CFA Level III. </t>
  </si>
  <si>
    <t xml:space="preserve">Mr. Shahid Anwar </t>
  </si>
  <si>
    <t xml:space="preserve">Head of Managing Director's (MD) Secretariat and Personnel </t>
  </si>
  <si>
    <t xml:space="preserve">MBA and DAIBP. </t>
  </si>
  <si>
    <t xml:space="preserve">Mr. Zubair Ahmad </t>
  </si>
  <si>
    <t xml:space="preserve">Controller of Branches and 
Company Secretary </t>
  </si>
  <si>
    <t xml:space="preserve">M. Phil, MBA, PGD (General Management) and PGD (Development Policies). </t>
  </si>
  <si>
    <t xml:space="preserve">Mr. Aamir Amin </t>
  </si>
  <si>
    <t xml:space="preserve">Head of Finance </t>
  </si>
  <si>
    <t xml:space="preserve">FCA. </t>
  </si>
  <si>
    <t xml:space="preserve">Mr. Muhammad Imran 
Rafiq </t>
  </si>
  <si>
    <t xml:space="preserve">Head of Research </t>
  </si>
  <si>
    <t xml:space="preserve">MBA and CFA. </t>
  </si>
  <si>
    <t xml:space="preserve">Mr. Muhammad Atif 
Khan </t>
  </si>
  <si>
    <t>Manager Compliance and 
Risk Management</t>
  </si>
  <si>
    <t xml:space="preserve">ACMA and CIA. </t>
  </si>
  <si>
    <t xml:space="preserve">Mr. Manzoor Ahmed is also the Manager of the Fund. Other funds being managed by him are as follows: </t>
  </si>
  <si>
    <t>NIT - State Enterprise Fund (NIT SEF)</t>
  </si>
  <si>
    <t>ATTENDANCE AT MEETINGS OF BOARD OF DIRECTORS</t>
  </si>
  <si>
    <t>Information in respect of attendance by the Directors in the meetings is given below:</t>
  </si>
  <si>
    <t>Name of Director</t>
  </si>
  <si>
    <t xml:space="preserve">Date on which meeting was held </t>
  </si>
  <si>
    <t xml:space="preserve">Meetings not attended </t>
  </si>
  <si>
    <t>Held during tenor of directorship</t>
  </si>
  <si>
    <t>Attended</t>
  </si>
  <si>
    <t>Leave 
granted</t>
  </si>
  <si>
    <t>1(a)</t>
  </si>
  <si>
    <t>1(b)</t>
  </si>
  <si>
    <t xml:space="preserve">Mr. Manzoor Ahmed </t>
  </si>
  <si>
    <t>2(a)</t>
  </si>
  <si>
    <t xml:space="preserve">Mr. Tajammal Hussain </t>
  </si>
  <si>
    <t>2(b)</t>
  </si>
  <si>
    <t xml:space="preserve">Mr. Mian Nusrat-Ud-Din </t>
  </si>
  <si>
    <t>3(a)</t>
  </si>
  <si>
    <t xml:space="preserve">Dr. Asif A. Brohi </t>
  </si>
  <si>
    <t>3(b)</t>
  </si>
  <si>
    <t xml:space="preserve">Mr. Asif Hassan </t>
  </si>
  <si>
    <t xml:space="preserve">Syed Ahmed Iqbal Ashraf </t>
  </si>
  <si>
    <t xml:space="preserve">Mr. Jamal Nasim </t>
  </si>
  <si>
    <t>6(a)</t>
  </si>
  <si>
    <t xml:space="preserve">Mr. Muhtashim Ahmed 
      Ashai </t>
  </si>
  <si>
    <t>6(b)</t>
  </si>
  <si>
    <t xml:space="preserve">Mr. Abdul Razak 
   Adamjee </t>
  </si>
  <si>
    <t>6(c)</t>
  </si>
  <si>
    <t xml:space="preserve">Mr. Iqbal Adamjee </t>
  </si>
  <si>
    <t xml:space="preserve">Mr. Ali Sameer Farooqi </t>
  </si>
  <si>
    <t>8(a)</t>
  </si>
  <si>
    <t xml:space="preserve">Mr. Abdur Rauf Khan </t>
  </si>
  <si>
    <t>8(b)</t>
  </si>
  <si>
    <t xml:space="preserve">Mr. Rana Assad Amin </t>
  </si>
  <si>
    <t>9(a)</t>
  </si>
  <si>
    <t xml:space="preserve">Mr. Rasul Bux Phulpoto </t>
  </si>
  <si>
    <t>9(b)</t>
  </si>
  <si>
    <t xml:space="preserve">Mr. Ayaz Hussain 
      M.Gad </t>
  </si>
  <si>
    <t>9(c)</t>
  </si>
  <si>
    <t xml:space="preserve">Mr. Fida Hussain Samoo </t>
  </si>
  <si>
    <t>9(d)</t>
  </si>
  <si>
    <t xml:space="preserve">Mr. Shahzad F. Lodhi </t>
  </si>
  <si>
    <t xml:space="preserve">Mr. Aman Aziz Siddiqui </t>
  </si>
  <si>
    <t xml:space="preserve">Mr. Yameen Kerai </t>
  </si>
  <si>
    <t xml:space="preserve">Following meetings of the Board of Directors (BOD) of the Management Company were held during the year ended June 30, 2014: </t>
  </si>
  <si>
    <t xml:space="preserve">Meeting </t>
  </si>
  <si>
    <t xml:space="preserve">Date on which meeting 
was held </t>
  </si>
  <si>
    <t xml:space="preserve">Attendance </t>
  </si>
  <si>
    <t xml:space="preserve">Seven out of eight </t>
  </si>
  <si>
    <t xml:space="preserve">Six out of eight </t>
  </si>
  <si>
    <t xml:space="preserve">Five out of eight </t>
  </si>
  <si>
    <t xml:space="preserve">Nine out of nine </t>
  </si>
  <si>
    <t>CORRESPONDING FIGURES</t>
  </si>
  <si>
    <t xml:space="preserve">Corresponding figures have been re-classified, re-arranged or additionally incorporated in these financial statements, wherever necessary to facilitate comparison and to conform with changes in presentation in the current year. No significant rearrangements or reclassifications were made in these financial statements. </t>
  </si>
  <si>
    <t>NON-ADJUSTING EVENT AFTER THE REPORTING DATE</t>
  </si>
  <si>
    <t xml:space="preserve">The Board of Directors of the Management Company in their meeting held on __________, 2014 approved a distribution of Rs _______ per unit (2013: Rs 3.75 per unit) for the year ended June 30, 2014. The financial statements of the Fund for the year ended June 30, 2014 do not include the  effect of the final distribution which will be accounted for in the financial statements of the Fund for the year ending June 30, 2015. </t>
  </si>
  <si>
    <t xml:space="preserve">These financial statements were authorised for issue on _____________ by the Board of Directors of the Management Company. </t>
  </si>
  <si>
    <t xml:space="preserve">Figures have been rounded off to the nearest thousand rupees unless otherwise specified. </t>
  </si>
  <si>
    <t xml:space="preserve">The bifurcation of undistributed income into realised and unrealised income at the beginning and end of the year as required by the NBFC Regulations has not been disclosed as such bifurcation is not practicable. </t>
  </si>
  <si>
    <r>
      <t>301</t>
    </r>
    <r>
      <rPr>
        <vertAlign val="superscript"/>
        <sz val="9"/>
        <rFont val="Arial"/>
        <family val="2"/>
      </rPr>
      <t>st</t>
    </r>
    <r>
      <rPr>
        <sz val="9"/>
        <rFont val="Arial"/>
        <family val="2"/>
      </rPr>
      <t xml:space="preserve"> and 302</t>
    </r>
    <r>
      <rPr>
        <vertAlign val="superscript"/>
        <sz val="9"/>
        <rFont val="Arial"/>
        <family val="2"/>
      </rPr>
      <t>nd</t>
    </r>
  </si>
  <si>
    <r>
      <t>308</t>
    </r>
    <r>
      <rPr>
        <vertAlign val="superscript"/>
        <sz val="9"/>
        <rFont val="Arial"/>
        <family val="2"/>
      </rPr>
      <t xml:space="preserve">th </t>
    </r>
  </si>
  <si>
    <r>
      <t>301</t>
    </r>
    <r>
      <rPr>
        <vertAlign val="superscript"/>
        <sz val="9"/>
        <rFont val="Arial"/>
        <family val="2"/>
      </rPr>
      <t>st</t>
    </r>
    <r>
      <rPr>
        <sz val="9"/>
        <rFont val="Arial"/>
        <family val="2"/>
      </rPr>
      <t>, 303</t>
    </r>
    <r>
      <rPr>
        <vertAlign val="superscript"/>
        <sz val="9"/>
        <rFont val="Arial"/>
        <family val="2"/>
      </rPr>
      <t>rd</t>
    </r>
    <r>
      <rPr>
        <sz val="9"/>
        <rFont val="Arial"/>
        <family val="2"/>
      </rPr>
      <t>, 304</t>
    </r>
    <r>
      <rPr>
        <vertAlign val="superscript"/>
        <sz val="9"/>
        <rFont val="Arial"/>
        <family val="2"/>
      </rPr>
      <t>th</t>
    </r>
    <r>
      <rPr>
        <sz val="9"/>
        <rFont val="Arial"/>
        <family val="2"/>
      </rPr>
      <t xml:space="preserve"> and 306</t>
    </r>
    <r>
      <rPr>
        <vertAlign val="superscript"/>
        <sz val="9"/>
        <rFont val="Arial"/>
        <family val="2"/>
      </rPr>
      <t xml:space="preserve">th </t>
    </r>
  </si>
  <si>
    <r>
      <t>302</t>
    </r>
    <r>
      <rPr>
        <vertAlign val="superscript"/>
        <sz val="9"/>
        <rFont val="Arial"/>
        <family val="2"/>
      </rPr>
      <t>nd</t>
    </r>
    <r>
      <rPr>
        <sz val="9"/>
        <rFont val="Arial"/>
        <family val="2"/>
      </rPr>
      <t>, 303</t>
    </r>
    <r>
      <rPr>
        <vertAlign val="superscript"/>
        <sz val="9"/>
        <rFont val="Arial"/>
        <family val="2"/>
      </rPr>
      <t>rd</t>
    </r>
    <r>
      <rPr>
        <sz val="9"/>
        <rFont val="Arial"/>
        <family val="2"/>
      </rPr>
      <t>, 304</t>
    </r>
    <r>
      <rPr>
        <vertAlign val="superscript"/>
        <sz val="9"/>
        <rFont val="Arial"/>
        <family val="2"/>
      </rPr>
      <t>th</t>
    </r>
    <r>
      <rPr>
        <sz val="9"/>
        <rFont val="Arial"/>
        <family val="2"/>
      </rPr>
      <t xml:space="preserve"> and 305</t>
    </r>
    <r>
      <rPr>
        <vertAlign val="superscript"/>
        <sz val="9"/>
        <rFont val="Arial"/>
        <family val="2"/>
      </rPr>
      <t>th</t>
    </r>
  </si>
  <si>
    <r>
      <t>303</t>
    </r>
    <r>
      <rPr>
        <vertAlign val="superscript"/>
        <sz val="9"/>
        <rFont val="Arial"/>
        <family val="2"/>
      </rPr>
      <t xml:space="preserve">rd </t>
    </r>
    <r>
      <rPr>
        <sz val="9"/>
        <rFont val="Arial"/>
        <family val="2"/>
      </rPr>
      <t>and 305</t>
    </r>
    <r>
      <rPr>
        <vertAlign val="superscript"/>
        <sz val="9"/>
        <rFont val="Arial"/>
        <family val="2"/>
      </rPr>
      <t>th</t>
    </r>
    <r>
      <rPr>
        <sz val="9"/>
        <rFont val="Arial"/>
        <family val="2"/>
      </rPr>
      <t xml:space="preserve"> and 308</t>
    </r>
    <r>
      <rPr>
        <vertAlign val="superscript"/>
        <sz val="9"/>
        <rFont val="Arial"/>
        <family val="2"/>
      </rPr>
      <t>th</t>
    </r>
  </si>
  <si>
    <r>
      <t>307</t>
    </r>
    <r>
      <rPr>
        <vertAlign val="superscript"/>
        <sz val="9"/>
        <rFont val="Arial"/>
        <family val="2"/>
      </rPr>
      <t>th</t>
    </r>
  </si>
  <si>
    <r>
      <t>301</t>
    </r>
    <r>
      <rPr>
        <vertAlign val="superscript"/>
        <sz val="9"/>
        <rFont val="Arial"/>
        <family val="2"/>
      </rPr>
      <t>st</t>
    </r>
    <r>
      <rPr>
        <sz val="9"/>
        <rFont val="Arial"/>
        <family val="2"/>
      </rPr>
      <t xml:space="preserve"> BOD meeting </t>
    </r>
  </si>
  <si>
    <r>
      <t>302</t>
    </r>
    <r>
      <rPr>
        <vertAlign val="superscript"/>
        <sz val="9"/>
        <rFont val="Arial"/>
        <family val="2"/>
      </rPr>
      <t>nd</t>
    </r>
    <r>
      <rPr>
        <sz val="9"/>
        <rFont val="Arial"/>
        <family val="2"/>
      </rPr>
      <t xml:space="preserve"> BOD meeting </t>
    </r>
  </si>
  <si>
    <r>
      <t>303</t>
    </r>
    <r>
      <rPr>
        <vertAlign val="superscript"/>
        <sz val="9"/>
        <rFont val="Arial"/>
        <family val="2"/>
      </rPr>
      <t>rd</t>
    </r>
    <r>
      <rPr>
        <sz val="9"/>
        <rFont val="Arial"/>
        <family val="2"/>
      </rPr>
      <t xml:space="preserve"> BOD meeting </t>
    </r>
  </si>
  <si>
    <r>
      <t>304</t>
    </r>
    <r>
      <rPr>
        <vertAlign val="superscript"/>
        <sz val="9"/>
        <rFont val="Arial"/>
        <family val="2"/>
      </rPr>
      <t>th</t>
    </r>
    <r>
      <rPr>
        <sz val="9"/>
        <rFont val="Arial"/>
        <family val="2"/>
      </rPr>
      <t xml:space="preserve"> BOD meeting </t>
    </r>
  </si>
  <si>
    <r>
      <t>305</t>
    </r>
    <r>
      <rPr>
        <vertAlign val="superscript"/>
        <sz val="9"/>
        <rFont val="Arial"/>
        <family val="2"/>
      </rPr>
      <t>th</t>
    </r>
    <r>
      <rPr>
        <sz val="9"/>
        <rFont val="Arial"/>
        <family val="2"/>
      </rPr>
      <t xml:space="preserve"> BOD meeting </t>
    </r>
  </si>
  <si>
    <r>
      <t>306</t>
    </r>
    <r>
      <rPr>
        <vertAlign val="superscript"/>
        <sz val="9"/>
        <rFont val="Arial"/>
        <family val="2"/>
      </rPr>
      <t>th</t>
    </r>
    <r>
      <rPr>
        <sz val="9"/>
        <rFont val="Arial"/>
        <family val="2"/>
      </rPr>
      <t xml:space="preserve"> BOD meeting </t>
    </r>
  </si>
  <si>
    <r>
      <t>307</t>
    </r>
    <r>
      <rPr>
        <vertAlign val="superscript"/>
        <sz val="9"/>
        <rFont val="Arial"/>
        <family val="2"/>
      </rPr>
      <t>th</t>
    </r>
    <r>
      <rPr>
        <sz val="9"/>
        <rFont val="Arial"/>
        <family val="2"/>
      </rPr>
      <t xml:space="preserve"> BOD meeting </t>
    </r>
  </si>
  <si>
    <r>
      <t>308</t>
    </r>
    <r>
      <rPr>
        <vertAlign val="superscript"/>
        <sz val="9"/>
        <rFont val="Arial"/>
        <family val="2"/>
      </rPr>
      <t>th</t>
    </r>
    <r>
      <rPr>
        <sz val="9"/>
        <rFont val="Arial"/>
        <family val="2"/>
      </rPr>
      <t xml:space="preserve"> BOD meeting </t>
    </r>
  </si>
  <si>
    <t>June 30, 2015</t>
  </si>
  <si>
    <t>Interim distribution for the year ended June 24, 2015: 4.25 per Unit</t>
  </si>
  <si>
    <t>June 30, 
2015</t>
  </si>
  <si>
    <t>Payable against redemption of units</t>
  </si>
  <si>
    <t>Sindh Sales Tax on Remuneration of Trustee</t>
  </si>
  <si>
    <t>------------ Rupees ----------</t>
  </si>
  <si>
    <t>Gain on sale of investments-net</t>
  </si>
  <si>
    <t>Net unrealized appreciation on re-measurement of investments classified</t>
  </si>
  <si>
    <t xml:space="preserve">        as' financial assets at fair value through profit or loss'</t>
  </si>
  <si>
    <t>2.1.1</t>
  </si>
  <si>
    <t>2.1.2</t>
  </si>
  <si>
    <t>5% (No. of Bonus shares)</t>
  </si>
  <si>
    <t>Searle Pakistan Limited *</t>
  </si>
  <si>
    <t>Suraj Cotton Mills Limited *</t>
  </si>
  <si>
    <t>Faysal Bank Limited *</t>
  </si>
  <si>
    <t>Gul Ahmed Textile Mills Limited **</t>
  </si>
  <si>
    <t>Mari Petroleum Company Limited **</t>
  </si>
  <si>
    <t>Shezan International Limited *</t>
  </si>
  <si>
    <t>Highnoon Laboratories Limited ***</t>
  </si>
  <si>
    <t>------------(Unaudited)------------</t>
  </si>
  <si>
    <t>Zakat</t>
  </si>
  <si>
    <t>Capital Gain Tax</t>
  </si>
  <si>
    <t>Withholding tax</t>
  </si>
  <si>
    <t>Payable to National Clearing Company of Pakistan Limited</t>
  </si>
  <si>
    <t>Payable against bonus shares</t>
  </si>
  <si>
    <t>----------------------- Unaudited ----------------------</t>
  </si>
  <si>
    <t>Audited</t>
  </si>
  <si>
    <t xml:space="preserve">The details of significant transactions carried out by the Fund with connected persons and balances with them at the period end are as follows: </t>
  </si>
  <si>
    <t>Central Depository Company of Pakistan Limited-Trustee</t>
  </si>
  <si>
    <t>2,149,003 units held (June 30, 2015: 2,149,003 units)</t>
  </si>
  <si>
    <t>Sales Load on issue of units</t>
  </si>
  <si>
    <t>Issue of units under Cumulative Investment Plan: Nil</t>
  </si>
  <si>
    <t>-----------(Unaudited)------------</t>
  </si>
  <si>
    <t>Auditor's Remuneration</t>
  </si>
  <si>
    <t>Other net income for the period</t>
  </si>
  <si>
    <t xml:space="preserve"> issued less those in units redeemed - </t>
  </si>
  <si>
    <t>Total units in issue at the end of the period / year</t>
  </si>
  <si>
    <t>Total outstanding at the beginning of the period / year</t>
  </si>
  <si>
    <t>Management remuneration payable</t>
  </si>
  <si>
    <t>Sindh Sales Tax payable</t>
  </si>
  <si>
    <t>Three months period ended,</t>
  </si>
  <si>
    <t>------------------------------Rupees in '000----------------------------</t>
  </si>
  <si>
    <t>Receipts from issue of units</t>
  </si>
  <si>
    <t>Payments on redemption of units</t>
  </si>
  <si>
    <t>Payable against Rating Fee</t>
  </si>
  <si>
    <t>--------------------------------------(Unaudited)--------------------------------------</t>
  </si>
  <si>
    <t>--------------------------------Rupees in '000-------------------------------------</t>
  </si>
  <si>
    <t>The transactions with connected persons are in the normal course of business, at contracted terms determined in accordance with the market rates.</t>
  </si>
  <si>
    <t>Remuneration payable to the Trustee is determined in accordance with the provisions of the Trust Deed.</t>
  </si>
  <si>
    <t>------------------------------------(Unaudited)-----------------------------------------</t>
  </si>
  <si>
    <t>--------------------------------------Rupees in '000-------------------------------------------</t>
  </si>
  <si>
    <t>------------------------------------Rupees per unit-------------------------------------</t>
  </si>
  <si>
    <t>As at December 31, 2015 the market value of securities given as collateral against short term finances amounted to Nil. (June 30 , 2015: Nill).</t>
  </si>
  <si>
    <t>During the period, based on a scrip wise analysis of the deficit arising on revaluation of quoted shares, closed end mutual funds and open end mutual funds classified as 'available for sale', it has been determined that an amount of Rs. 1.768 million (December 31, 2014: Rs 20.017 million) should be charged to the income statement as impairment loss. This impairment loss has been fully recognised and the charge has been reflected in the income statement of the Fund.</t>
  </si>
  <si>
    <t>Old Sector Name</t>
  </si>
  <si>
    <t>Sector Code</t>
  </si>
  <si>
    <t>As at 01 July 2015</t>
  </si>
  <si>
    <t>CLOSE - END MUTUAL FUND Total</t>
  </si>
  <si>
    <t>CLOSE - END MUTUAL FUND</t>
  </si>
  <si>
    <t>MODARABAS</t>
  </si>
  <si>
    <t>MODARABAS Total</t>
  </si>
  <si>
    <t>LEASING COMPANIES</t>
  </si>
  <si>
    <t>LEASING COMPANIES Total</t>
  </si>
  <si>
    <t>INV. BANKS / INV. COS. / SECURITIES COS Total</t>
  </si>
  <si>
    <t>INV. BANKS / INV. COS. / SECURITIES COS</t>
  </si>
  <si>
    <t>COMMERCIAL BANKS</t>
  </si>
  <si>
    <t>COMMERCIAL BANKS Total</t>
  </si>
  <si>
    <t>TEXTILE SPINING</t>
  </si>
  <si>
    <t>TEXTILE SPINING Total</t>
  </si>
  <si>
    <t>TEXTILE COMPOSITE</t>
  </si>
  <si>
    <t>TEXTILE COMPOSITE Total</t>
  </si>
  <si>
    <t>WOLLEN</t>
  </si>
  <si>
    <t>WOLLEN Total</t>
  </si>
  <si>
    <t>SYNTHETIC &amp; RAYON</t>
  </si>
  <si>
    <t>SYNTHETIC &amp; RAYON Total</t>
  </si>
  <si>
    <t>CEMENT</t>
  </si>
  <si>
    <t>CEMENT Total</t>
  </si>
  <si>
    <t>REFINERY</t>
  </si>
  <si>
    <t>REFINERY Total</t>
  </si>
  <si>
    <t>KOHI</t>
  </si>
  <si>
    <t>POWER GENERATION &amp; DISTRIBUTION</t>
  </si>
  <si>
    <t>POWER GENERATION &amp; DISTRIBUTION Total</t>
  </si>
  <si>
    <t>OIL &amp; GAS MARKETING COMPANIES</t>
  </si>
  <si>
    <t>OIL &amp; GAS MARKETING COMPANIES Total</t>
  </si>
  <si>
    <t>OIL &amp; GAS EXPLORATION COMPANIES</t>
  </si>
  <si>
    <t>OIL &amp; GAS EXPLORATION COMPANIES Total</t>
  </si>
  <si>
    <t>AUTOMOBILE PARTS &amp; ACCESSORIES</t>
  </si>
  <si>
    <t>AUTOMOBILE PARTS ACCESSORIES Total</t>
  </si>
  <si>
    <t>General Tyre And Rubber Co. Of Pak. Ltd.</t>
  </si>
  <si>
    <t>CABLE &amp; ELECTRIC GOODS</t>
  </si>
  <si>
    <t>CABLE &amp; ELECTRIC GOODS Total</t>
  </si>
  <si>
    <t>TRANSPORT</t>
  </si>
  <si>
    <t>TRANSPORT Total</t>
  </si>
  <si>
    <t>FERTILIZER</t>
  </si>
  <si>
    <t>FERTILIZER Total</t>
  </si>
  <si>
    <t>Fauji Fertilizer Bin Qasim Ltd.</t>
  </si>
  <si>
    <t>PHARMACEUTICALS</t>
  </si>
  <si>
    <t>CHEMICAL</t>
  </si>
  <si>
    <t>PHARMACEUTICALS Total</t>
  </si>
  <si>
    <t>PAPER &amp; BOARD Total</t>
  </si>
  <si>
    <t>CHEMICAL Total</t>
  </si>
  <si>
    <t>PAPER &amp; BOARD</t>
  </si>
  <si>
    <t>LEATHER &amp; TANNERIES Total</t>
  </si>
  <si>
    <t>LEATHER &amp; TANNERIES</t>
  </si>
  <si>
    <t>FOODS &amp; PERSONAL CARE PRODUCTS Total</t>
  </si>
  <si>
    <t>Engro Foods</t>
  </si>
  <si>
    <t>ENGRO FOODS</t>
  </si>
  <si>
    <t>EFOODS</t>
  </si>
  <si>
    <t>FOODS &amp; PERSONAL CARE PRODUCTS</t>
  </si>
  <si>
    <t>GLASS &amp; CERAMICS Total</t>
  </si>
  <si>
    <t>GLASS &amp; CERAMICS</t>
  </si>
  <si>
    <t>MISCELLANEOUS</t>
  </si>
  <si>
    <t>DELISTED / UNQOUTED COMPANIES</t>
  </si>
  <si>
    <t>MISCELLANEOUS Total</t>
  </si>
  <si>
    <t>CTTL</t>
  </si>
  <si>
    <t>DELISTED / UNQOUTED COMPANIES Total</t>
  </si>
  <si>
    <t>As at December 31, 2015</t>
  </si>
  <si>
    <t>CRESENT TEXTILE MILLS LIMITED RIGHT</t>
  </si>
  <si>
    <t>CRTMR</t>
  </si>
  <si>
    <t>GHANI GLASS LIMITED RIGHT</t>
  </si>
  <si>
    <t>GHGLR</t>
  </si>
  <si>
    <t>Ghani Glass Mills Limited Right</t>
  </si>
  <si>
    <t>Code</t>
  </si>
  <si>
    <t>New Sector</t>
  </si>
  <si>
    <t>Merger/ Demerger Adjust. Effects</t>
  </si>
  <si>
    <t>Listed -Not Trading</t>
  </si>
  <si>
    <t>Invest Capital Investment Bank Ltd.</t>
  </si>
  <si>
    <t>Silkbank Limited</t>
  </si>
  <si>
    <t>GADOON TEXTILE MILLS LTD.</t>
  </si>
  <si>
    <t>GADT</t>
  </si>
  <si>
    <t>Gadoon Textile Mills</t>
  </si>
  <si>
    <t>Under Liquidation</t>
  </si>
  <si>
    <t>Indus Dyeing Manufacturing Co. Ltd</t>
  </si>
  <si>
    <t>Land Mark Spinning Industries  Ltd.</t>
  </si>
  <si>
    <t>Reliance Cotton Spinning Mills  Ltd.</t>
  </si>
  <si>
    <t>TEXTILE WEAVING</t>
  </si>
  <si>
    <t>TEXTILE WEAVING Total</t>
  </si>
  <si>
    <t>Muhammad Farooq Textile Mills  Ltd.</t>
  </si>
  <si>
    <t>Nishat (Chunian) Limited</t>
  </si>
  <si>
    <t>JUTE</t>
  </si>
  <si>
    <t>JUTE Total</t>
  </si>
  <si>
    <t>SUGAR &amp; ALLIED INDUSTRIES</t>
  </si>
  <si>
    <t>Premier Sugar Mills &amp;  Distillery Co.</t>
  </si>
  <si>
    <t>SHAKARGANJ LIMITED.</t>
  </si>
  <si>
    <t>SUGAR &amp; ALLIED INDUSTRIES Total</t>
  </si>
  <si>
    <t>PAKCEM LIMITED.</t>
  </si>
  <si>
    <t>Pakcem Limited</t>
  </si>
  <si>
    <t>SHELL PAKISTAN LIMITED</t>
  </si>
  <si>
    <t>SHELL</t>
  </si>
  <si>
    <t>Shell Pakistan Limited</t>
  </si>
  <si>
    <t>ENGINEERING</t>
  </si>
  <si>
    <t>AMRELI STEEL LIMITED</t>
  </si>
  <si>
    <t>Ameli Steel Limited</t>
  </si>
  <si>
    <t>Crescent Steel And Allied Proudcts Ltd</t>
  </si>
  <si>
    <t>Huffaz Seamless Pipe Industries  Ltd</t>
  </si>
  <si>
    <t>ENGINEERING Total</t>
  </si>
  <si>
    <t>AUTOMOBILE ASSEMBLER</t>
  </si>
  <si>
    <t>AUTOMOBILE ASSEMBLER Total</t>
  </si>
  <si>
    <t xml:space="preserve">General Tyre And Rubber Co. Of Pak.Ltd. </t>
  </si>
  <si>
    <t>AUTOMOBILE PARTS &amp; ACCESSORIES Total</t>
  </si>
  <si>
    <t>Johnson And Phillips (Pakistan) Ltd.</t>
  </si>
  <si>
    <t>Siemens Pakistan Engineering Co.Ltd.</t>
  </si>
  <si>
    <t>Pakistan National Shipping Corp.</t>
  </si>
  <si>
    <t>TECHNOLOGY &amp; COMMUNICATION</t>
  </si>
  <si>
    <t>TECHNOLOGY &amp; COMMUNICATION Total</t>
  </si>
  <si>
    <t>SEARL COMPANY LIMITED RIGHT</t>
  </si>
  <si>
    <t>SEARLR</t>
  </si>
  <si>
    <t>VANASPATI &amp; ALLIED INDUSTRIES</t>
  </si>
  <si>
    <t>VANASPATI &amp; ALLIED INDUSTRIES Total</t>
  </si>
  <si>
    <t>Dadabhoy Construction Technology Ltd.</t>
  </si>
  <si>
    <t>SYNTHETIC PRODUCT ENTERPRISE LIMITED</t>
  </si>
  <si>
    <t>SPEAL</t>
  </si>
  <si>
    <t>`</t>
  </si>
  <si>
    <t>ALLIED TEXTILE MILLS LIMITED</t>
  </si>
  <si>
    <t>Allied Textile Mills Limited</t>
  </si>
  <si>
    <t>AUTOMOBILE EQUIPMENT MANUFACTURING CO LTD</t>
  </si>
  <si>
    <t>Automobile Equipment Manufacturing Co Ltd</t>
  </si>
  <si>
    <t>BALUCHISTAN TEXTILE MILLS LIMITED</t>
  </si>
  <si>
    <t>Baluchistan Textile Mills Limited</t>
  </si>
  <si>
    <t>BANK OF BAHAWALPUR LIMITED</t>
  </si>
  <si>
    <t>Bank Of Bahawalpur Limited</t>
  </si>
  <si>
    <t>CHEMICAL LIMITED</t>
  </si>
  <si>
    <t>Chemical Limited</t>
  </si>
  <si>
    <t>CHEMPHUR PAKISTAN LIMITED</t>
  </si>
  <si>
    <t>Chemphur Pakistan Limited</t>
  </si>
  <si>
    <t>ELMAC LIMITED</t>
  </si>
  <si>
    <t>Elmac Limited</t>
  </si>
  <si>
    <t>H.M SILK MILLS LIMITED</t>
  </si>
  <si>
    <t>H.M Silk Mills Limited</t>
  </si>
  <si>
    <t>INDUS ASSURANCE COMPANY LIMITED</t>
  </si>
  <si>
    <t>Indus Assurance Company Limited</t>
  </si>
  <si>
    <t>NORTHERN FOUNDRY AND EGINEERING WORK LIMITED</t>
  </si>
  <si>
    <t>Northern Foundry And Egineering Work Limited</t>
  </si>
  <si>
    <t>PREMIER CERAMICS LIMITED</t>
  </si>
  <si>
    <t>Premier Ceramics Limited</t>
  </si>
  <si>
    <t>SPENCER AND COMPANY (PAKISTAN) LIMITED</t>
  </si>
  <si>
    <t>Spencer And Company (Pakistan) Limited</t>
  </si>
  <si>
    <t>STANDARD BANK LIMITED</t>
  </si>
  <si>
    <t>Standard Bank Limited</t>
  </si>
  <si>
    <t>SYNTHETIC CHEMICAL COMPANY LIMITED</t>
  </si>
  <si>
    <t>Synthetic Chemical Company Limited</t>
  </si>
  <si>
    <t>Union Insurance Co. Of Pakistan  Ltd.</t>
  </si>
  <si>
    <t>Cost</t>
  </si>
  <si>
    <t>Markt</t>
  </si>
  <si>
    <t>HFT</t>
  </si>
  <si>
    <t>3.2.1 Listed equity shares/units of mutual funds</t>
  </si>
  <si>
    <t>Issue Date</t>
  </si>
  <si>
    <t>As at July 1, 2015</t>
  </si>
  <si>
    <t>02 Months</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</si>
  <si>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</si>
  <si>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 amount representing loss transferred to interim distribution statement</t>
  </si>
  <si>
    <t>Net cash (used in) financing activities</t>
  </si>
  <si>
    <t xml:space="preserve">Net (decrease) / increase in cash and cash equivalents </t>
  </si>
  <si>
    <t>June 30,</t>
  </si>
  <si>
    <t>Unaudited</t>
  </si>
  <si>
    <t>(Rupees in '000)</t>
  </si>
  <si>
    <t xml:space="preserve">In current accounts </t>
  </si>
  <si>
    <t xml:space="preserve">In saving accounts </t>
  </si>
  <si>
    <t>United Distributors Pakistan Limited***</t>
  </si>
  <si>
    <t xml:space="preserve">Charge for the period </t>
  </si>
  <si>
    <t xml:space="preserve">Balance as at 1 July </t>
  </si>
  <si>
    <t>PAYABLE TO THE CENTRAL DEPOSITORY</t>
  </si>
  <si>
    <t>Trustee remuneration</t>
  </si>
  <si>
    <t xml:space="preserve">    COMPANY OF PAKISTAN LIMITED - TRUSTEE</t>
  </si>
  <si>
    <t>Number of units in '000</t>
  </si>
  <si>
    <t>2016</t>
  </si>
  <si>
    <t>AS AT MARCH 31, 2016</t>
  </si>
  <si>
    <t>March 31, 2016</t>
  </si>
  <si>
    <t>Nine months period ended,</t>
  </si>
  <si>
    <t>Nine months period  ended</t>
  </si>
  <si>
    <t>March 31,</t>
  </si>
  <si>
    <t>(2015: 30,627,571 units)</t>
  </si>
  <si>
    <t>FOR THE NINE MONTHS PERIOD ENDED MARCH 31, 2016</t>
  </si>
  <si>
    <t>The Privatisation Commission, Government of Pakistan had invited expressions of interest for the sale of the rights to manage the Fund which exists solely with the Management Company, NITL. The Trustee and the Management Company hold the rights and privileges of the Unit Holders to be paramount. No progress has been made in privatisation of the fund initiated by Privatisation Commission.</t>
  </si>
  <si>
    <t>Significant Accounting Policies</t>
  </si>
  <si>
    <t>3</t>
  </si>
  <si>
    <t>31 March</t>
  </si>
  <si>
    <t>Estimates and Judgements</t>
  </si>
  <si>
    <t>------------March 31------------</t>
  </si>
  <si>
    <t>March 31,2016</t>
  </si>
  <si>
    <t>Profit on term finance cetificates</t>
  </si>
  <si>
    <t>Less: Provision against doubtful receivables</t>
  </si>
  <si>
    <t>Profit on Morabaha arrangements</t>
  </si>
  <si>
    <t>Less: Provision against profit on Morabaha arrangements</t>
  </si>
  <si>
    <t>Mark-up receivable on bank deposits</t>
  </si>
  <si>
    <t>Advance against Pre-IPO investment</t>
  </si>
  <si>
    <t>The Sindh Provincial Government has levied Sindh Sales Tax at the rate of 14% on the remuneration of the Trustee</t>
  </si>
  <si>
    <t xml:space="preserve">through Sindh Sales Tax on Services Act, 2011, effective from 1 July 2015. </t>
  </si>
  <si>
    <t>Auditors' remunerartion payable</t>
  </si>
  <si>
    <t xml:space="preserve">Allocation of expenses related to registrar services, </t>
  </si>
  <si>
    <t>accounting, operation and valuation services</t>
  </si>
  <si>
    <t>8.3</t>
  </si>
  <si>
    <t>There were no contingencies and commitments outstanding as at March 31, 2016 and June 30, 2015.</t>
  </si>
  <si>
    <t>----------------- March 31, 2016 ------------------</t>
  </si>
  <si>
    <t>Three months ended,</t>
  </si>
  <si>
    <t>FOR THE NINE MONTHS AND THREE MONTHS ENDED MARCH 31, 2016</t>
  </si>
  <si>
    <t>Three months ended  March 31,</t>
  </si>
  <si>
    <t>Nil units issued (2015: 5,309,094 Units)</t>
  </si>
  <si>
    <t>Allocation of expenses related to registrar services,</t>
  </si>
  <si>
    <t xml:space="preserve">Central Depository Company of Pakistan </t>
  </si>
  <si>
    <t>Limited - Trustee</t>
  </si>
  <si>
    <t>Remuneration of the Trustee</t>
  </si>
  <si>
    <t xml:space="preserve">Sindh Sales Tax on Central Depository Company </t>
  </si>
  <si>
    <t>of Pakistan-Trustee</t>
  </si>
  <si>
    <t>Custodian charges of Central Depository Company of</t>
  </si>
  <si>
    <t>Pakistan Limited</t>
  </si>
  <si>
    <t>______ units issued (2015: 108,642 units)</t>
  </si>
  <si>
    <t>____ units issued under CIP (2015: 9,913 units)</t>
  </si>
  <si>
    <t>Nil units issued (2015: 707,576 units)</t>
  </si>
  <si>
    <t>Amounts outstanding as at period end / year end</t>
  </si>
  <si>
    <t>Sales Load Payable</t>
  </si>
  <si>
    <t>Remuneration Payable</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</si>
  <si>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2016 as reduced by capital gains (whether realised or unrealised) to its unit holders in the form of cash.</t>
  </si>
  <si>
    <t>There has been no change in the status of litigation relating to Workers’ Welfare Fund as reported in annual financial statements of the Fund for the year ended 30 June 2015.</t>
  </si>
  <si>
    <t xml:space="preserve">     [Rs. 63.75 per unit (2014: Rs. 56.59 per unit)]</t>
  </si>
  <si>
    <t>Remuneration of Central Depository Company of Pakistan Limited- Trustee</t>
  </si>
  <si>
    <t xml:space="preserve">Allocation of expenses related to registrar services, accounting, operations </t>
  </si>
  <si>
    <t xml:space="preserve">      and valuation services</t>
  </si>
  <si>
    <t>These accounts carry return at rates ranging from  4.00% to 7.25% per annum (30 June 2015: 5% to 10.25% per annum).</t>
  </si>
  <si>
    <t>As at March 31, 2016</t>
  </si>
  <si>
    <t>Balance as at March 31, 2016</t>
  </si>
  <si>
    <t xml:space="preserve">    accounting, operation and valuation services</t>
  </si>
  <si>
    <t>97,247,274 units held (June 30, 2015: 113,135,109)</t>
  </si>
  <si>
    <t>This condensed interim financial information has been prepared in accordance with the requirements of the International Accounting Standard 34 - Interim Financial Reporting and provisions of and directives issued under the Companies Ordinance, 1984, the Non- Banking Finance Companies (Establishment and Regulation) Rules, 2003 (the NBFC Rules), the Non-Banking Finance Companies and Notified Entities Regulations, 2008 (the NBFC Regulations) and directives issued by the Securities and Exchange Commission of Pakistan (SECP). Wherever the requirements of the NBFC Rules, the NBFC Regulations or directives issued by the SECP differ with the requirements of the IFRS, the requirements of the NBFC Rules, the NBFC Regulations or the directives issued by the SECP shall prevail.</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</si>
  <si>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2015.</t>
  </si>
  <si>
    <t>This condensed interim financial information is being submitted to the unit holders as required under Regulation 38 (2)(f) of the Non-Banking Finance Companies and notified Entities Regulations, 2008 (NBFC Regulations).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</si>
  <si>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</si>
  <si>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The significant judgements made by management in applying the accounting policies and the key sources of estimation uncertainty were the same as those that applied to the annual financial statements as at and for the year ended 30 June 2015.</t>
  </si>
  <si>
    <t>The accounting policies adopted for the preparation of the condensed interim financial information are the same as those applied in the preparation of the annual financial statements of the Fund for the year ended 30 June 2015, except for the following standards which became effective during the period.</t>
  </si>
  <si>
    <t xml:space="preserve">                                                                   For National Investment Trust Limited</t>
  </si>
  <si>
    <t xml:space="preserve">                                                                             (Management Company)</t>
  </si>
  <si>
    <t xml:space="preserve">                 Managing Director                                          Director                                                    Director</t>
  </si>
  <si>
    <t xml:space="preserve">                                                             For National Investment Trust Limited</t>
  </si>
  <si>
    <t xml:space="preserve">                                                                     (Management Company)</t>
  </si>
  <si>
    <t xml:space="preserve">                                   Managing Director                                                   Director                                                             Director</t>
  </si>
  <si>
    <t xml:space="preserve">     [Rs. 63.27 per unit (2015: Rs. 59.83 per unit)]</t>
  </si>
  <si>
    <t xml:space="preserve">Net income  for the period </t>
  </si>
  <si>
    <t xml:space="preserve">Net income for the period </t>
  </si>
  <si>
    <t>Net income for the period</t>
  </si>
  <si>
    <t>6.1 Listed equity shares/units of mutual funds</t>
  </si>
  <si>
    <t xml:space="preserve">6.2 Available for sale </t>
  </si>
  <si>
    <t>6.3 Investments- 'held to maturity'</t>
  </si>
  <si>
    <t>6.2.2 Government Securities</t>
  </si>
  <si>
    <t>Under the revised Non-Banking Finance Companies &amp; Notified Entities Regulations 2008, notified on 25 November 2015, the Management Company of the Fund is entitled to a remuneration of an amount not exceeding 2 percent of average annual net assets. The Management Company has charged its remuneration at the rate of 1 percent per annum (30 June 2015: 1 percent per annum) of the average net assets for the current period.</t>
  </si>
  <si>
    <t>The Sindh Provincial Government has levied Sindh Sales Tax at the rate of 15% on the remuneration of the Management Company through Sindh Sales Tax on Services Act, 2011, effective from 1 July 2014. However, the rate has been revised from 15% to 14% effective from 1 July 2015.</t>
  </si>
  <si>
    <t>The expenses represents the allocation of expenses relating to registrar services, accounting, operations and valuation services at 0.1% of average net annual assets of the Fund with effect from 25 November 2015.</t>
  </si>
  <si>
    <t>However, after the exclusion of the Mutual Funds from federal statute on Workers Welfare Fund, from 1 July 2015, the Fund has discontinued making the provision in this regard. Had the provision not been maintained, the Net Assets Value (NAV) per unit of the Fund as at 31 March 2016 would have been higher by Rs. 0.5049 per unit (30 June 2015: Rs. 0.4565 per unit).</t>
  </si>
  <si>
    <t>As per the requirement of Finance Act, 2013, Federal Excise Duty (FED) at the rate of 16% on the remuneration of the Management Company has been applied effective 13 June 2013. The Management Company is of the view that since the remuneration is already subject to provincial sales tax, further levy of FED may result in double taxation, which does not appear to be the spirit of the law. In 2014, the Honourable High Court of Sindh in a Constitutional petition relating to levy of FED on Mutual Funds has granted a stay order for the recovery of FED. As a matter of abundant caution, without prejudice to the above, the Management Company has made a provision with effect from 13 June 2013, aggregating to Rs.280.755 million out of which Rs. 17.327 million have been paid to the Management Company. Had the provision not been made, the Net Assets Value (NAV) per unit of the fund as at 31 March 2016 would have been higher by Rs. 0.2794 per unit (30 June 2015: Rs. 0.1819 per unit).</t>
  </si>
  <si>
    <t>Gul Ahmed Textile Mills Ltd. Right</t>
  </si>
  <si>
    <t>Tri Pack Films Limited Right</t>
  </si>
  <si>
    <t>Cost/ Carrying value ast at March 31, 2016</t>
  </si>
  <si>
    <t>Market Value as at March 31, 2016</t>
  </si>
  <si>
    <t>Gul Ahmed Textile Mills Limited-Right</t>
  </si>
  <si>
    <t>-------------------------------------------------------(Number of Shares)---------------------------------------</t>
  </si>
  <si>
    <t>6.8.1</t>
  </si>
  <si>
    <t xml:space="preserve">As at each accounting date, the amount of cash required to effect distribution of profits amongst holders of registered and bearer units, is transferred to a special account titled distribution account. The aggregate balance in such accounts for the years 1997-98 and earlier in case of distribution to registered unit holders and 1999-2000 and earlier in case of distribution to bearer unit holders exceeds the liability for unclaimed distribution by approximately Rs. 31.469 million. This amount represents payments of dividend out of accounts other than the relevant distribution account. </t>
  </si>
  <si>
    <t>15,887,834 units Redeemed (2015: 22,416,044 units)</t>
  </si>
  <si>
    <t>Nil units issued under CIP (2015: 184,278)</t>
  </si>
  <si>
    <t>Investments include shares with market value of Rs 748.52 million (June 30, 2015: Rs. 985.765 million) which have been pledged with National Clearing Company of Pakistan Limited for guaranteeing settlement of the Fund's trades in accordance with Circular no. 11 dated October 22, 2007 issued by the Securities and Exchange Commission of Pakistan.</t>
  </si>
  <si>
    <t xml:space="preserve">Market value
as on 
31 March 2016
</t>
  </si>
  <si>
    <t>Highnoon Laboratories Limited, United Distributors Pakistan Limited, Searle Pakistan Limited &amp; Kohinoor Textile Mills Limited has not released the bonus shares and retained the payment due to court order.</t>
  </si>
  <si>
    <t>Suraj Cotton Mills Limited **</t>
  </si>
  <si>
    <t>Kohinoor Textile Mills Limited***</t>
  </si>
  <si>
    <t>Gul Ahmed Textile Mills Limited and Mari Petroleum Company Limited have returned the payments on 05 December 2014 and 14 January 2015 respectively and have not released the shares due to court order and recorded as liability and Searle has not demanded the payment due to filing of pertition by the fund.</t>
  </si>
  <si>
    <t>Searle Pakistan Limited**</t>
  </si>
  <si>
    <t>The investment portfolio of the Fund includes 20,074,499 shares of Pakistan State Oil Company Limited and 18,338,031 shares of Sui Northern Gas Pipelines Limited, which have been frozen by the Government of Pakistan (GoP) for sale in the equity market due to their proposed privatisation. The 20,074,499 frozen shares and 26,500 free shares ( Total = 20,100,999 shares) of Pakistan State Oil Company Limited (PSO) having market value of Rs 7,060.27 million as on 31 March 2016 out of total 12,673,295 shares of PSO are held physically by CDC-Trustee and remaining 7,427,704 shares of PSO are physically held by National Bank of Pakistan ( the former Trustee) having title National Bank of Pakistan-Trustee Wing.</t>
  </si>
  <si>
    <t xml:space="preserve">5.1 </t>
  </si>
  <si>
    <t>- amount representing (income) transferred to interim income statement</t>
  </si>
  <si>
    <t>for sale ' - note 6.8</t>
  </si>
  <si>
    <r>
      <t xml:space="preserve">Earnings  per unit-basic and diluted                            </t>
    </r>
    <r>
      <rPr>
        <sz val="8"/>
        <rFont val="Arial"/>
        <family val="2"/>
      </rPr>
      <t>Rupees</t>
    </r>
  </si>
  <si>
    <t>340,694 units held (June 30, 2015: 498,079)</t>
  </si>
  <si>
    <t>157,384 units redeemed (2015: 20,749 units)</t>
  </si>
  <si>
    <t xml:space="preserve">This include Rs. 150 million (30 June 2015: 150 million) which the Fund had subscribed towards the term finance certificates of an issuer as Pre-IPO on 13 March 2008. Under the agreement, the issuer was required to complete the public offering by 23 November 2008. However, no public offering has been carried out by the issuer as at 31 March 2016. In addition, profit on the advance against subscription , due after six months from the date of subscription, has also not been received by the Fund. As a matter of prudence, the Fund has made a provision of 100% against this advance. </t>
  </si>
  <si>
    <t>Security deposits</t>
  </si>
  <si>
    <t>Total comprehensive (loss)/  income  for the period</t>
  </si>
  <si>
    <t xml:space="preserve">Net unrealised diminution on </t>
  </si>
  <si>
    <t xml:space="preserve">AUTOMOBILE PARTS ACCESSORIES </t>
  </si>
  <si>
    <t xml:space="preserve">FOODS &amp; PERSONAL CARE PRODUCTS </t>
  </si>
  <si>
    <t xml:space="preserve">GLASS &amp; CERAMICS </t>
  </si>
  <si>
    <t>Searle Pakistan Limited ***</t>
  </si>
  <si>
    <t>Security Papers Limited, Searle Pakistan Limited, Suraj Cotton Mills Limited, Faysal Bank Limited and Shezan International Limited have released the above mentioned bonus shares and have retained the payments.</t>
  </si>
  <si>
    <t>Balance as at 31 March 2016</t>
  </si>
  <si>
    <t>Nil units issued under CIP (2015: 7,544,134 units)</t>
  </si>
  <si>
    <t xml:space="preserve">Redemption of 128,811,637 units (2015: 134,391,398 units) </t>
  </si>
  <si>
    <t>Issue of 22,167,688 units (2015: 150,207,763 units)</t>
  </si>
  <si>
    <t xml:space="preserve">TRANSPORT </t>
  </si>
  <si>
    <t xml:space="preserve">PAPER &amp; BOARD </t>
  </si>
  <si>
    <t xml:space="preserve">LEATHER &amp; TANNERIES </t>
  </si>
  <si>
    <t>Remuneration to the Management Company and the Trustee is determined in accordance with the provisions of the NBFC Regulations and the Trust Deed respectively.</t>
  </si>
  <si>
    <t>Pakistan Credit Rating Agency Limited (PACRA) has assigned "3-star" rating based on the performance during the twelve months ended June 30, 2015 and "4-star" and "3-star" long term rating based on the performance during the thirty six months and sixty months ended June 30, 2015 respectively. PACRA has maintained an asset manager rating of "AM2" to the Management Company.</t>
  </si>
  <si>
    <t xml:space="preserve">                                                                               (Management Company)</t>
  </si>
  <si>
    <t>Managing Director                                                             Director                                                                              Director</t>
  </si>
  <si>
    <t>The annexed notes 1 to 18 form an integral part of this condensed interim financial information.</t>
  </si>
  <si>
    <t xml:space="preserve">                                                                     For National Investment Trust Limited</t>
  </si>
  <si>
    <t xml:space="preserve">   Managing Director                                                           Director                                                                     Director</t>
  </si>
  <si>
    <t>Securities and Exchange Commission of Pakistan through its SRO 1160(I)/2015 dated November 25,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</si>
</sst>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00_);\(0.00\)"/>
    <numFmt numFmtId="175" formatCode="0_);\(0\)"/>
    <numFmt numFmtId="176" formatCode="_-* #,##0_-;\-* #,##0_-;_-* &quot;-&quot;_-;_-@_-"/>
    <numFmt numFmtId="177" formatCode="General_)"/>
    <numFmt numFmtId="178" formatCode="_-&quot;$&quot;* #,##0_-;\-&quot;$&quot;* #,##0_-;_-&quot;$&quot;* &quot;-&quot;_-;_-@_-"/>
    <numFmt numFmtId="179" formatCode="_-&quot;$&quot;* #,##0.00_-;\-&quot;$&quot;* #,##0.00_-;_-&quot;$&quot;* &quot;-&quot;??_-;_-@_-"/>
    <numFmt numFmtId="180" formatCode="&quot;$&quot;##,##0_);[Red]\(&quot;$&quot;#,##0\)"/>
    <numFmt numFmtId="181" formatCode="\£\ #,##0_);[Red]\(\£\ #,##0\)"/>
    <numFmt numFmtId="182" formatCode="\¥\ #,##0_);[Red]\(\¥\ #,##0\)"/>
    <numFmt numFmtId="183" formatCode="\•\ \ @"/>
    <numFmt numFmtId="184" formatCode="\ \ _•\–\ \ \ \ @"/>
    <numFmt numFmtId="185" formatCode="_-* #,##0\ _P_t_s_-;\-* #,##0\ _P_t_s_-;_-* &quot;-&quot;\ _P_t_s_-;_-@_-"/>
    <numFmt numFmtId="186" formatCode="_-* #,##0.00\ _P_t_s_-;\-* #,##0.00\ _P_t_s_-;_-* &quot;-&quot;??\ _P_t_s_-;_-@_-"/>
    <numFmt numFmtId="187" formatCode="#,##0_);\(#,##0\);_(* &quot;-&quot;?_);_(@_)"/>
    <numFmt numFmtId="188" formatCode="\I\n\t\i\a\l\ \c\a\p"/>
    <numFmt numFmtId="189" formatCode="_-* #,##0\ _F_-;\-* #,##0\ _F_-;_-* &quot;-&quot;\ _F_-;_-@_-"/>
    <numFmt numFmtId="190" formatCode="_-* #,##0.00\ _F_-;\-* #,##0.00\ _F_-;_-* &quot;-&quot;??\ _F_-;_-@_-"/>
    <numFmt numFmtId="191" formatCode="0.0%"/>
    <numFmt numFmtId="192" formatCode="mm/dd/yy"/>
    <numFmt numFmtId="193" formatCode="#,##0.00;[Red]\(#,##0.00\)"/>
    <numFmt numFmtId="194" formatCode="_ * #,##0.00_ ;_ * \-#,##0.00_ ;_ * &quot;-&quot;??_ ;_ @_ "/>
    <numFmt numFmtId="195" formatCode="_ * #,##0_ ;_ * \-#,##0_ ;_ * &quot;-&quot;_ ;_ @_ "/>
    <numFmt numFmtId="196" formatCode="_(* #,##0.0_);_(* \(#,##0.0\);_(* &quot;-&quot;?_);@_)"/>
    <numFmt numFmtId="197" formatCode="_(* #,##0.0_);_(* \(#,##0.0\);_(* &quot;-&quot;??_);_(@_)"/>
    <numFmt numFmtId="198" formatCode="#,##0.00&quot; $&quot;;[Red]\-#,##0.00&quot; $&quot;"/>
    <numFmt numFmtId="199" formatCode="_(* #,##0.000_);_(* \(#,##0.000\);_(* &quot;-&quot;??_);_(@_)"/>
    <numFmt numFmtId="200" formatCode="[$-409]mmmm\ d\,\ yyyy;@"/>
    <numFmt numFmtId="201" formatCode="0.0"/>
    <numFmt numFmtId="202" formatCode="#,##0.0_);\(#,##0.0\)"/>
    <numFmt numFmtId="203" formatCode="0.00000"/>
    <numFmt numFmtId="204" formatCode="0.000000"/>
    <numFmt numFmtId="205" formatCode="[$-F800]dddd\,\ mmmm\ dd\,\ yyyy"/>
    <numFmt numFmtId="206" formatCode="#,##0.0_);\(#,##0.0\);_(* &quot;-&quot;?_);_(@_)"/>
    <numFmt numFmtId="207" formatCode="#,##0_);\(#,##0\);_(* &quot;-&quot;??_);_(@_)"/>
    <numFmt numFmtId="208" formatCode="#,##0;\(#,##0\);&quot;-&quot;;_(@_)"/>
    <numFmt numFmtId="209" formatCode="_(* #,##0.0_);_(* \(#,##0.0\);_(* &quot;-&quot;_);_(@_)"/>
  </numFmts>
  <fonts count="143">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color indexed="12"/>
      <name val="Arial"/>
      <family val="2"/>
    </font>
    <font>
      <sz val="10"/>
      <color indexed="12"/>
      <name val="Arial"/>
      <family val="2"/>
    </font>
    <font>
      <b/>
      <sz val="10"/>
      <color indexed="60"/>
      <name val="Arial"/>
      <family val="2"/>
    </font>
    <font>
      <sz val="10"/>
      <color indexed="60"/>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color indexed="8"/>
      <name val="Calibri"/>
      <family val="2"/>
    </font>
    <font>
      <b/>
      <sz val="10"/>
      <color indexed="8"/>
      <name val="Calibri"/>
      <family val="2"/>
    </font>
    <font>
      <b/>
      <sz val="11"/>
      <color theme="1"/>
      <name val="Calibri"/>
      <family val="2"/>
      <scheme val="minor"/>
    </font>
    <font>
      <sz val="10"/>
      <name val="Arial"/>
      <family val="2"/>
    </font>
    <font>
      <sz val="10"/>
      <name val="HelmetCondensed"/>
    </font>
    <font>
      <b/>
      <sz val="9"/>
      <color theme="1"/>
      <name val="Arial"/>
      <family val="2"/>
    </font>
    <font>
      <sz val="9"/>
      <color theme="1"/>
      <name val="Arial"/>
      <family val="2"/>
    </font>
    <font>
      <b/>
      <sz val="11"/>
      <name val="Garamond"/>
      <family val="1"/>
    </font>
    <font>
      <sz val="11"/>
      <name val="Garamond"/>
      <family val="1"/>
    </font>
    <font>
      <sz val="10"/>
      <name val="Garamond"/>
      <family val="1"/>
    </font>
    <font>
      <b/>
      <sz val="10"/>
      <name val="Garamond"/>
      <family val="1"/>
    </font>
    <font>
      <sz val="11"/>
      <color indexed="9"/>
      <name val="Garamond"/>
      <family val="1"/>
    </font>
    <font>
      <sz val="11"/>
      <color indexed="10"/>
      <name val="Garamond"/>
      <family val="1"/>
    </font>
    <font>
      <sz val="10"/>
      <color indexed="8"/>
      <name val="Garamond"/>
      <family val="1"/>
    </font>
    <font>
      <sz val="9"/>
      <color theme="0"/>
      <name val="Arial"/>
      <family val="2"/>
    </font>
    <font>
      <b/>
      <sz val="12"/>
      <color indexed="8"/>
      <name val="Garamond"/>
      <family val="1"/>
    </font>
    <font>
      <sz val="12"/>
      <color theme="1"/>
      <name val="Garamond"/>
      <family val="1"/>
    </font>
    <font>
      <b/>
      <sz val="9"/>
      <color indexed="8"/>
      <name val="Garamond"/>
      <family val="1"/>
    </font>
    <font>
      <sz val="11"/>
      <color rgb="FF000000"/>
      <name val="Garamond"/>
      <family val="1"/>
    </font>
    <font>
      <sz val="11"/>
      <color theme="1"/>
      <name val="Garamond"/>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i/>
      <sz val="11"/>
      <name val="Garamond"/>
      <family val="1"/>
    </font>
    <font>
      <b/>
      <sz val="9"/>
      <color theme="0"/>
      <name val="Arial"/>
      <family val="2"/>
    </font>
    <font>
      <vertAlign val="superscript"/>
      <sz val="9"/>
      <name val="Arial"/>
      <family val="2"/>
    </font>
    <font>
      <i/>
      <sz val="9"/>
      <color rgb="FFFF0000"/>
      <name val="Arial"/>
      <family val="2"/>
    </font>
    <font>
      <b/>
      <sz val="9"/>
      <color rgb="FFFF0000"/>
      <name val="Arial"/>
      <family val="2"/>
    </font>
    <font>
      <sz val="9"/>
      <color rgb="FF000000"/>
      <name val="Arial"/>
      <family val="2"/>
    </font>
    <font>
      <b/>
      <u val="singleAccounting"/>
      <sz val="9"/>
      <color theme="1"/>
      <name val="Arial"/>
      <family val="2"/>
    </font>
    <font>
      <sz val="10"/>
      <color theme="0"/>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893">
    <xf numFmtId="0" fontId="0" fillId="0" borderId="0"/>
    <xf numFmtId="0" fontId="9"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22" fillId="0" borderId="0" applyFont="0" applyFill="0" applyBorder="0" applyAlignment="0" applyProtection="0"/>
    <xf numFmtId="182" fontId="22" fillId="0" borderId="0" applyFont="0" applyFill="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92" fontId="70" fillId="0" borderId="1" applyFont="0" applyFill="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43" fontId="9" fillId="0" borderId="0" applyFont="0" applyFill="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53" fillId="0" borderId="0" applyNumberFormat="0" applyFill="0" applyBorder="0" applyAlignment="0" applyProtection="0"/>
    <xf numFmtId="0" fontId="21" fillId="0" borderId="2" applyNumberFormat="0" applyFill="0" applyAlignment="0" applyProtection="0"/>
    <xf numFmtId="49" fontId="84" fillId="0" borderId="0" applyFont="0" applyFill="0" applyBorder="0" applyAlignment="0" applyProtection="0">
      <alignment horizontal="left"/>
    </xf>
    <xf numFmtId="196" fontId="27" fillId="0" borderId="0" applyAlignment="0" applyProtection="0"/>
    <xf numFmtId="191" fontId="10" fillId="0" borderId="0" applyFill="0" applyBorder="0" applyAlignment="0" applyProtection="0"/>
    <xf numFmtId="49" fontId="10" fillId="0" borderId="0" applyNumberFormat="0" applyAlignment="0" applyProtection="0">
      <alignment horizontal="left"/>
    </xf>
    <xf numFmtId="49" fontId="85" fillId="0" borderId="3" applyNumberFormat="0" applyAlignment="0" applyProtection="0">
      <alignment horizontal="left" wrapText="1"/>
    </xf>
    <xf numFmtId="49" fontId="85" fillId="0" borderId="0" applyNumberFormat="0" applyAlignment="0" applyProtection="0">
      <alignment horizontal="left" wrapText="1"/>
    </xf>
    <xf numFmtId="49" fontId="86" fillId="0" borderId="0" applyAlignment="0" applyProtection="0">
      <alignment horizontal="left"/>
    </xf>
    <xf numFmtId="183" fontId="22" fillId="0" borderId="0" applyFont="0" applyFill="0" applyBorder="0" applyAlignment="0" applyProtection="0"/>
    <xf numFmtId="167" fontId="15" fillId="0" borderId="0" applyFill="0" applyBorder="0" applyAlignment="0"/>
    <xf numFmtId="167" fontId="10" fillId="0" borderId="0" applyFill="0" applyBorder="0" applyAlignment="0"/>
    <xf numFmtId="0" fontId="38" fillId="20" borderId="4" applyNumberFormat="0" applyAlignment="0" applyProtection="0"/>
    <xf numFmtId="0" fontId="38" fillId="20" borderId="4" applyNumberFormat="0" applyAlignment="0" applyProtection="0"/>
    <xf numFmtId="0" fontId="38" fillId="20" borderId="4" applyNumberFormat="0" applyAlignment="0" applyProtection="0"/>
    <xf numFmtId="0" fontId="38" fillId="20" borderId="4" applyNumberFormat="0" applyAlignment="0" applyProtection="0"/>
    <xf numFmtId="0" fontId="39" fillId="21" borderId="5" applyNumberFormat="0" applyAlignment="0" applyProtection="0"/>
    <xf numFmtId="0" fontId="39" fillId="21" borderId="5" applyNumberFormat="0" applyAlignment="0" applyProtection="0"/>
    <xf numFmtId="0" fontId="39" fillId="21" borderId="5" applyNumberFormat="0" applyAlignment="0" applyProtection="0"/>
    <xf numFmtId="0" fontId="39" fillId="21" borderId="5" applyNumberFormat="0" applyAlignment="0" applyProtection="0"/>
    <xf numFmtId="43" fontId="9"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9"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0" fontId="49" fillId="0" borderId="0">
      <alignment vertical="top"/>
    </xf>
    <xf numFmtId="0" fontId="24" fillId="0" borderId="0">
      <alignment vertical="top"/>
    </xf>
    <xf numFmtId="43" fontId="9" fillId="0" borderId="0" applyFont="0" applyFill="0" applyBorder="0" applyAlignment="0" applyProtection="0"/>
    <xf numFmtId="43" fontId="9" fillId="0" borderId="0" applyFont="0" applyFill="0" applyBorder="0" applyAlignment="0" applyProtection="0"/>
    <xf numFmtId="164" fontId="55"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9" fontId="55" fillId="0" borderId="0" applyFont="0" applyFill="0" applyBorder="0" applyAlignment="0" applyProtection="0"/>
    <xf numFmtId="43" fontId="22" fillId="0" borderId="0" applyFont="0" applyFill="0" applyBorder="0" applyAlignment="0" applyProtection="0"/>
    <xf numFmtId="169" fontId="9" fillId="0" borderId="0" applyFont="0" applyFill="0" applyBorder="0" applyAlignment="0" applyProtection="0"/>
    <xf numFmtId="177" fontId="56" fillId="0" borderId="0" applyFill="0" applyBorder="0">
      <alignment horizontal="left"/>
    </xf>
    <xf numFmtId="0" fontId="57" fillId="22" borderId="0" applyFill="0" applyBorder="0"/>
    <xf numFmtId="0" fontId="58" fillId="0" borderId="0" applyNumberFormat="0" applyAlignment="0">
      <alignment horizontal="left"/>
    </xf>
    <xf numFmtId="44" fontId="9" fillId="0" borderId="0" applyFont="0" applyFill="0" applyBorder="0" applyAlignment="0" applyProtection="0"/>
    <xf numFmtId="184" fontId="22" fillId="0" borderId="0" applyFont="0" applyFill="0" applyBorder="0" applyAlignment="0" applyProtection="0"/>
    <xf numFmtId="0" fontId="59" fillId="22" borderId="0"/>
    <xf numFmtId="166" fontId="16" fillId="0" borderId="0" applyFont="0" applyFill="0" applyBorder="0" applyAlignment="0" applyProtection="0"/>
    <xf numFmtId="0" fontId="60" fillId="0" borderId="0" applyNumberFormat="0" applyAlignment="0">
      <alignment horizontal="left"/>
    </xf>
    <xf numFmtId="171" fontId="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1" fillId="0" borderId="0" applyFill="0" applyAlignment="0"/>
    <xf numFmtId="0" fontId="9" fillId="0" borderId="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38" fontId="10" fillId="22" borderId="0" applyNumberFormat="0" applyBorder="0" applyAlignment="0" applyProtection="0"/>
    <xf numFmtId="0" fontId="17" fillId="0" borderId="6" applyNumberFormat="0" applyAlignment="0" applyProtection="0">
      <alignment horizontal="left" vertical="center"/>
    </xf>
    <xf numFmtId="0" fontId="17" fillId="0" borderId="7">
      <alignment horizontal="left" vertical="center"/>
    </xf>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7" borderId="4" applyNumberFormat="0" applyAlignment="0" applyProtection="0"/>
    <xf numFmtId="10" fontId="10" fillId="23" borderId="1" applyNumberFormat="0" applyBorder="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66" fillId="0" borderId="0" applyBorder="0"/>
    <xf numFmtId="180" fontId="9" fillId="0" borderId="0"/>
    <xf numFmtId="188" fontId="32" fillId="0" borderId="0"/>
    <xf numFmtId="0" fontId="46" fillId="0" borderId="1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185" fontId="9" fillId="0" borderId="0" applyFont="0" applyFill="0" applyBorder="0" applyAlignment="0" applyProtection="0"/>
    <xf numFmtId="186" fontId="9"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165" fontId="18" fillId="0" borderId="0" applyFill="0" applyBorder="0">
      <alignment horizontal="center" vertical="top"/>
    </xf>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17" fillId="23" borderId="12">
      <alignment vertical="center"/>
    </xf>
    <xf numFmtId="0" fontId="9" fillId="0" borderId="0"/>
    <xf numFmtId="0" fontId="22" fillId="0" borderId="0">
      <alignment vertical="top"/>
    </xf>
    <xf numFmtId="0" fontId="92" fillId="0" borderId="0"/>
    <xf numFmtId="0" fontId="22" fillId="0" borderId="0">
      <alignment vertical="top"/>
    </xf>
    <xf numFmtId="0" fontId="22" fillId="0" borderId="0">
      <alignment vertical="top"/>
    </xf>
    <xf numFmtId="0" fontId="9" fillId="0" borderId="0"/>
    <xf numFmtId="0" fontId="22" fillId="0" borderId="0">
      <alignment vertical="top"/>
    </xf>
    <xf numFmtId="0" fontId="22" fillId="0" borderId="0"/>
    <xf numFmtId="0" fontId="92" fillId="0" borderId="0"/>
    <xf numFmtId="0" fontId="9" fillId="0" borderId="0"/>
    <xf numFmtId="0" fontId="3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34" fillId="0" borderId="0"/>
    <xf numFmtId="0" fontId="34" fillId="0" borderId="0"/>
    <xf numFmtId="0" fontId="22" fillId="0" borderId="0"/>
    <xf numFmtId="0" fontId="22" fillId="0" borderId="0"/>
    <xf numFmtId="0" fontId="9" fillId="0" borderId="0"/>
    <xf numFmtId="0" fontId="9" fillId="0" borderId="0"/>
    <xf numFmtId="0" fontId="22" fillId="0" borderId="0"/>
    <xf numFmtId="0" fontId="22" fillId="0" borderId="0"/>
    <xf numFmtId="0" fontId="34" fillId="0" borderId="0"/>
    <xf numFmtId="0" fontId="22" fillId="0" borderId="0"/>
    <xf numFmtId="0" fontId="9" fillId="0" borderId="0"/>
    <xf numFmtId="0" fontId="9" fillId="0" borderId="0"/>
    <xf numFmtId="0" fontId="22" fillId="0" borderId="0">
      <alignment vertical="top"/>
    </xf>
    <xf numFmtId="0" fontId="22" fillId="0" borderId="0">
      <alignment vertical="top"/>
    </xf>
    <xf numFmtId="0" fontId="35" fillId="0" borderId="0"/>
    <xf numFmtId="0" fontId="34" fillId="0" borderId="0"/>
    <xf numFmtId="0" fontId="9" fillId="0" borderId="0"/>
    <xf numFmtId="0" fontId="22" fillId="0" borderId="0"/>
    <xf numFmtId="0" fontId="9" fillId="0" borderId="0"/>
    <xf numFmtId="0" fontId="22" fillId="0" borderId="0"/>
    <xf numFmtId="0" fontId="22" fillId="0" borderId="0"/>
    <xf numFmtId="0" fontId="22" fillId="0" borderId="0"/>
    <xf numFmtId="0" fontId="22" fillId="0" borderId="0"/>
    <xf numFmtId="0" fontId="26" fillId="0" borderId="0"/>
    <xf numFmtId="0" fontId="18" fillId="0" borderId="0"/>
    <xf numFmtId="0" fontId="35" fillId="0" borderId="0"/>
    <xf numFmtId="0" fontId="9" fillId="0" borderId="0"/>
    <xf numFmtId="0" fontId="9" fillId="0" borderId="0"/>
    <xf numFmtId="0" fontId="34" fillId="0" borderId="0"/>
    <xf numFmtId="0" fontId="9" fillId="0" borderId="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62" fillId="0" borderId="0">
      <alignment wrapText="1"/>
    </xf>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193" fontId="24" fillId="26" borderId="0">
      <alignment horizontal="right"/>
    </xf>
    <xf numFmtId="40" fontId="71" fillId="23" borderId="0">
      <alignment horizontal="right"/>
    </xf>
    <xf numFmtId="40" fontId="71" fillId="23" borderId="0">
      <alignment horizontal="right"/>
    </xf>
    <xf numFmtId="0" fontId="72" fillId="27" borderId="0">
      <alignment horizontal="center"/>
    </xf>
    <xf numFmtId="0" fontId="73" fillId="23" borderId="0">
      <alignment horizontal="right"/>
    </xf>
    <xf numFmtId="0" fontId="73" fillId="23" borderId="0">
      <alignment horizontal="right"/>
    </xf>
    <xf numFmtId="0" fontId="74" fillId="28" borderId="15"/>
    <xf numFmtId="0" fontId="75" fillId="23" borderId="15"/>
    <xf numFmtId="0" fontId="75" fillId="23" borderId="15"/>
    <xf numFmtId="0" fontId="76" fillId="26" borderId="0" applyBorder="0">
      <alignment horizontal="centerContinuous"/>
    </xf>
    <xf numFmtId="0" fontId="75" fillId="0" borderId="0" applyBorder="0">
      <alignment horizontal="centerContinuous"/>
    </xf>
    <xf numFmtId="0" fontId="75" fillId="0" borderId="0" applyBorder="0">
      <alignment horizontal="centerContinuous"/>
    </xf>
    <xf numFmtId="0" fontId="77" fillId="28" borderId="0" applyBorder="0">
      <alignment horizontal="centerContinuous"/>
    </xf>
    <xf numFmtId="0" fontId="78" fillId="0" borderId="0" applyBorder="0">
      <alignment horizontal="centerContinuous"/>
    </xf>
    <xf numFmtId="0" fontId="78" fillId="0" borderId="0" applyBorder="0">
      <alignment horizontal="centerContinuous"/>
    </xf>
    <xf numFmtId="9" fontId="9" fillId="0" borderId="0" applyFont="0" applyFill="0" applyBorder="0" applyAlignment="0" applyProtection="0"/>
    <xf numFmtId="10" fontId="9"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4" fillId="0" borderId="0" applyNumberFormat="0" applyFont="0" applyFill="0" applyBorder="0" applyAlignment="0" applyProtection="0">
      <alignment horizontal="left"/>
    </xf>
    <xf numFmtId="14" fontId="63" fillId="0" borderId="0" applyNumberFormat="0" applyFill="0" applyBorder="0" applyAlignment="0" applyProtection="0">
      <alignment horizontal="left"/>
    </xf>
    <xf numFmtId="0" fontId="9" fillId="0" borderId="0"/>
    <xf numFmtId="4" fontId="79" fillId="0" borderId="16" applyNumberFormat="0" applyProtection="0">
      <alignment horizontal="right" vertical="center"/>
    </xf>
    <xf numFmtId="0" fontId="49" fillId="0" borderId="0">
      <alignment vertical="top"/>
    </xf>
    <xf numFmtId="0" fontId="24" fillId="0" borderId="0">
      <alignment vertical="top"/>
    </xf>
    <xf numFmtId="0" fontId="19" fillId="0" borderId="0">
      <alignment horizontal="left" vertical="center"/>
    </xf>
    <xf numFmtId="0" fontId="20" fillId="0" borderId="0" applyNumberFormat="0" applyFill="0" applyBorder="0" applyProtection="0">
      <alignment vertical="center"/>
    </xf>
    <xf numFmtId="40" fontId="64" fillId="0" borderId="0" applyBorder="0">
      <alignment horizontal="righ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176" fontId="9" fillId="0" borderId="0" applyFont="0" applyFill="0" applyBorder="0" applyAlignment="0" applyProtection="0"/>
    <xf numFmtId="169" fontId="9" fillId="0" borderId="0" applyFont="0" applyFill="0" applyBorder="0" applyAlignment="0" applyProtection="0"/>
    <xf numFmtId="0" fontId="27" fillId="22" borderId="0" applyFont="0" applyFill="0">
      <alignment horizontal="center"/>
    </xf>
    <xf numFmtId="178" fontId="9" fillId="0" borderId="0" applyFont="0" applyFill="0" applyBorder="0" applyAlignment="0" applyProtection="0"/>
    <xf numFmtId="179" fontId="9"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0" fontId="9" fillId="0" borderId="0"/>
    <xf numFmtId="44" fontId="9" fillId="0" borderId="0" applyFont="0" applyFill="0" applyBorder="0" applyAlignment="0" applyProtection="0"/>
    <xf numFmtId="42" fontId="9" fillId="0" borderId="0" applyFont="0" applyFill="0" applyBorder="0" applyAlignment="0" applyProtection="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198" fontId="9" fillId="0" borderId="0" applyFill="0" applyBorder="0" applyAlignment="0"/>
    <xf numFmtId="198" fontId="9" fillId="0" borderId="0" applyFill="0" applyBorder="0" applyAlignment="0"/>
    <xf numFmtId="167" fontId="10" fillId="0" borderId="0" applyFill="0" applyBorder="0" applyAlignment="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22" fillId="0" borderId="0">
      <alignment vertical="top"/>
    </xf>
    <xf numFmtId="0" fontId="22" fillId="0" borderId="0">
      <alignment vertical="top"/>
    </xf>
    <xf numFmtId="0" fontId="35" fillId="0" borderId="0"/>
    <xf numFmtId="0" fontId="35" fillId="0" borderId="0"/>
    <xf numFmtId="0" fontId="35" fillId="0" borderId="0"/>
    <xf numFmtId="0" fontId="35" fillId="0" borderId="0"/>
    <xf numFmtId="0" fontId="9" fillId="0" borderId="0"/>
    <xf numFmtId="0" fontId="9" fillId="0" borderId="0"/>
    <xf numFmtId="0" fontId="9" fillId="0" borderId="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0" fontId="35" fillId="25" borderId="13" applyNumberFormat="0" applyFon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00" fillId="0" borderId="0"/>
    <xf numFmtId="43" fontId="5" fillId="0" borderId="0" applyFont="0" applyFill="0" applyBorder="0" applyAlignment="0" applyProtection="0"/>
    <xf numFmtId="0" fontId="5" fillId="0" borderId="0"/>
    <xf numFmtId="0" fontId="5" fillId="0" borderId="0"/>
    <xf numFmtId="0" fontId="9"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9" fillId="0" borderId="0"/>
    <xf numFmtId="0" fontId="22" fillId="0" borderId="0">
      <alignment vertical="top"/>
    </xf>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43" fontId="4" fillId="0" borderId="0" applyFont="0" applyFill="0" applyBorder="0" applyAlignment="0" applyProtection="0"/>
    <xf numFmtId="0" fontId="4" fillId="0" borderId="0"/>
    <xf numFmtId="0" fontId="4" fillId="0" borderId="0"/>
    <xf numFmtId="0" fontId="9" fillId="0" borderId="0"/>
    <xf numFmtId="9" fontId="4" fillId="0" borderId="0" applyFont="0" applyFill="0" applyBorder="0" applyAlignment="0" applyProtection="0"/>
    <xf numFmtId="0" fontId="22"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0" fontId="22" fillId="0" borderId="0"/>
    <xf numFmtId="0" fontId="22" fillId="0" borderId="0"/>
    <xf numFmtId="0" fontId="22" fillId="0" borderId="0"/>
    <xf numFmtId="0" fontId="2" fillId="0" borderId="0"/>
    <xf numFmtId="0" fontId="119" fillId="0" borderId="0" applyNumberFormat="0" applyFill="0" applyBorder="0" applyAlignment="0" applyProtection="0"/>
    <xf numFmtId="0" fontId="120" fillId="0" borderId="35" applyNumberFormat="0" applyFill="0" applyAlignment="0" applyProtection="0"/>
    <xf numFmtId="0" fontId="121" fillId="0" borderId="36" applyNumberFormat="0" applyFill="0" applyAlignment="0" applyProtection="0"/>
    <xf numFmtId="0" fontId="122" fillId="0" borderId="37" applyNumberFormat="0" applyFill="0" applyAlignment="0" applyProtection="0"/>
    <xf numFmtId="0" fontId="122" fillId="0" borderId="0" applyNumberFormat="0" applyFill="0" applyBorder="0" applyAlignment="0" applyProtection="0"/>
    <xf numFmtId="0" fontId="123" fillId="39" borderId="0" applyNumberFormat="0" applyBorder="0" applyAlignment="0" applyProtection="0"/>
    <xf numFmtId="0" fontId="124" fillId="40" borderId="0" applyNumberFormat="0" applyBorder="0" applyAlignment="0" applyProtection="0"/>
    <xf numFmtId="0" fontId="125" fillId="41" borderId="0" applyNumberFormat="0" applyBorder="0" applyAlignment="0" applyProtection="0"/>
    <xf numFmtId="0" fontId="126" fillId="42" borderId="38" applyNumberFormat="0" applyAlignment="0" applyProtection="0"/>
    <xf numFmtId="0" fontId="127" fillId="43" borderId="39" applyNumberFormat="0" applyAlignment="0" applyProtection="0"/>
    <xf numFmtId="0" fontId="128" fillId="43" borderId="38" applyNumberFormat="0" applyAlignment="0" applyProtection="0"/>
    <xf numFmtId="0" fontId="129" fillId="0" borderId="40" applyNumberFormat="0" applyFill="0" applyAlignment="0" applyProtection="0"/>
    <xf numFmtId="0" fontId="130" fillId="44" borderId="41" applyNumberFormat="0" applyAlignment="0" applyProtection="0"/>
    <xf numFmtId="0" fontId="131" fillId="0" borderId="0" applyNumberFormat="0" applyFill="0" applyBorder="0" applyAlignment="0" applyProtection="0"/>
    <xf numFmtId="0" fontId="2" fillId="45" borderId="42" applyNumberFormat="0" applyFont="0" applyAlignment="0" applyProtection="0"/>
    <xf numFmtId="0" fontId="132" fillId="0" borderId="0" applyNumberFormat="0" applyFill="0" applyBorder="0" applyAlignment="0" applyProtection="0"/>
    <xf numFmtId="0" fontId="99" fillId="0" borderId="43" applyNumberFormat="0" applyFill="0" applyAlignment="0" applyProtection="0"/>
    <xf numFmtId="0" fontId="133"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33" fillId="57" borderId="0" applyNumberFormat="0" applyBorder="0" applyAlignment="0" applyProtection="0"/>
    <xf numFmtId="0" fontId="133"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33" fillId="61" borderId="0" applyNumberFormat="0" applyBorder="0" applyAlignment="0" applyProtection="0"/>
    <xf numFmtId="0" fontId="133"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133" fillId="65" borderId="0" applyNumberFormat="0" applyBorder="0" applyAlignment="0" applyProtection="0"/>
    <xf numFmtId="0" fontId="133"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133" fillId="69" borderId="0" applyNumberFormat="0" applyBorder="0" applyAlignment="0" applyProtection="0"/>
    <xf numFmtId="0" fontId="22" fillId="0" borderId="0"/>
    <xf numFmtId="0" fontId="9" fillId="0" borderId="0"/>
    <xf numFmtId="0" fontId="22" fillId="0" borderId="0"/>
    <xf numFmtId="0" fontId="9" fillId="0" borderId="0"/>
    <xf numFmtId="0" fontId="9" fillId="0" borderId="0"/>
    <xf numFmtId="0" fontId="22" fillId="0" borderId="0"/>
    <xf numFmtId="0" fontId="9" fillId="0" borderId="0"/>
    <xf numFmtId="0" fontId="22" fillId="0" borderId="0"/>
    <xf numFmtId="0" fontId="22" fillId="0" borderId="0"/>
    <xf numFmtId="43" fontId="9" fillId="0" borderId="0" applyFont="0" applyFill="0" applyBorder="0" applyAlignment="0" applyProtection="0"/>
  </cellStyleXfs>
  <cellXfs count="1446">
    <xf numFmtId="0" fontId="0" fillId="0" borderId="0" xfId="0"/>
    <xf numFmtId="49" fontId="11" fillId="0" borderId="2" xfId="0" applyNumberFormat="1" applyFont="1" applyBorder="1" applyAlignment="1">
      <alignment horizontal="center"/>
    </xf>
    <xf numFmtId="49" fontId="11" fillId="0" borderId="2" xfId="0" applyNumberFormat="1" applyFont="1" applyBorder="1" applyAlignment="1">
      <alignment horizontal="left"/>
    </xf>
    <xf numFmtId="37" fontId="11" fillId="0" borderId="2" xfId="0" applyNumberFormat="1" applyFont="1" applyBorder="1" applyAlignment="1">
      <alignment horizontal="center"/>
    </xf>
    <xf numFmtId="0" fontId="12" fillId="0" borderId="0" xfId="0" applyFont="1"/>
    <xf numFmtId="49" fontId="12" fillId="0" borderId="0" xfId="0" applyNumberFormat="1" applyFont="1" applyAlignment="1">
      <alignment horizontal="left"/>
    </xf>
    <xf numFmtId="49" fontId="12" fillId="0" borderId="0" xfId="0" applyNumberFormat="1" applyFont="1"/>
    <xf numFmtId="37" fontId="12" fillId="0" borderId="0" xfId="0" applyNumberFormat="1" applyFont="1" applyAlignment="1">
      <alignment horizontal="right"/>
    </xf>
    <xf numFmtId="49" fontId="11" fillId="0" borderId="0" xfId="0" applyNumberFormat="1" applyFont="1" applyAlignment="1">
      <alignment horizontal="left"/>
    </xf>
    <xf numFmtId="37" fontId="12" fillId="0" borderId="18" xfId="0" applyNumberFormat="1" applyFont="1" applyBorder="1" applyAlignment="1">
      <alignment horizontal="right"/>
    </xf>
    <xf numFmtId="49" fontId="11" fillId="0" borderId="0" xfId="0" applyNumberFormat="1" applyFont="1"/>
    <xf numFmtId="0" fontId="13" fillId="0" borderId="2" xfId="0" applyFont="1" applyBorder="1" applyAlignment="1">
      <alignment wrapText="1"/>
    </xf>
    <xf numFmtId="0" fontId="14" fillId="0" borderId="0" xfId="0" applyFont="1"/>
    <xf numFmtId="0" fontId="25" fillId="0" borderId="0" xfId="305" applyNumberFormat="1" applyFont="1" applyBorder="1" applyAlignment="1"/>
    <xf numFmtId="0" fontId="25" fillId="0" borderId="0" xfId="311" applyFont="1" applyFill="1" applyAlignment="1"/>
    <xf numFmtId="0" fontId="25" fillId="0" borderId="0" xfId="311" applyFont="1" applyFill="1" applyAlignment="1">
      <alignment horizontal="centerContinuous"/>
    </xf>
    <xf numFmtId="0" fontId="27" fillId="0" borderId="0" xfId="311" applyFont="1" applyFill="1"/>
    <xf numFmtId="0" fontId="28" fillId="0" borderId="0" xfId="311" applyFont="1" applyFill="1" applyAlignment="1">
      <alignment horizontal="center"/>
    </xf>
    <xf numFmtId="164" fontId="27" fillId="0" borderId="0" xfId="160" applyNumberFormat="1" applyFont="1" applyFill="1"/>
    <xf numFmtId="0" fontId="25" fillId="0" borderId="0" xfId="311" applyFont="1" applyFill="1" applyAlignment="1">
      <alignment horizontal="center"/>
    </xf>
    <xf numFmtId="0" fontId="25" fillId="0" borderId="0" xfId="160" applyNumberFormat="1" applyFont="1" applyFill="1" applyAlignment="1">
      <alignment horizontal="center"/>
    </xf>
    <xf numFmtId="0" fontId="25" fillId="0" borderId="0" xfId="311" applyFont="1" applyFill="1"/>
    <xf numFmtId="43" fontId="27" fillId="0" borderId="0" xfId="160" applyFont="1" applyFill="1"/>
    <xf numFmtId="0" fontId="27" fillId="0" borderId="0" xfId="311" quotePrefix="1" applyFont="1" applyFill="1" applyAlignment="1">
      <alignment horizontal="center"/>
    </xf>
    <xf numFmtId="164" fontId="27" fillId="0" borderId="19" xfId="160" applyNumberFormat="1" applyFont="1" applyFill="1" applyBorder="1"/>
    <xf numFmtId="164" fontId="27" fillId="0" borderId="0" xfId="160" applyNumberFormat="1" applyFont="1" applyFill="1" applyBorder="1"/>
    <xf numFmtId="164" fontId="27" fillId="0" borderId="0" xfId="311" applyNumberFormat="1" applyFont="1" applyFill="1"/>
    <xf numFmtId="164" fontId="27" fillId="0" borderId="20" xfId="160" applyNumberFormat="1" applyFont="1" applyFill="1" applyBorder="1"/>
    <xf numFmtId="0" fontId="27" fillId="0" borderId="0" xfId="311" applyFont="1" applyFill="1" applyAlignment="1">
      <alignment horizontal="center"/>
    </xf>
    <xf numFmtId="164" fontId="27" fillId="0" borderId="21" xfId="160" applyNumberFormat="1" applyFont="1" applyFill="1" applyBorder="1"/>
    <xf numFmtId="164" fontId="25" fillId="0" borderId="0" xfId="160" applyNumberFormat="1" applyFont="1" applyFill="1"/>
    <xf numFmtId="49" fontId="27" fillId="0" borderId="0" xfId="311" applyNumberFormat="1" applyFont="1" applyFill="1"/>
    <xf numFmtId="49" fontId="25" fillId="0" borderId="0" xfId="311" applyNumberFormat="1" applyFont="1" applyFill="1"/>
    <xf numFmtId="164" fontId="27" fillId="0" borderId="18" xfId="160" applyNumberFormat="1" applyFont="1" applyFill="1" applyBorder="1"/>
    <xf numFmtId="164" fontId="27" fillId="0" borderId="0" xfId="311" applyNumberFormat="1" applyFont="1" applyFill="1" applyAlignment="1">
      <alignment horizontal="center"/>
    </xf>
    <xf numFmtId="49" fontId="27" fillId="0" borderId="0" xfId="160" applyNumberFormat="1" applyFont="1" applyFill="1"/>
    <xf numFmtId="43" fontId="27" fillId="0" borderId="22" xfId="160" applyNumberFormat="1" applyFont="1" applyFill="1" applyBorder="1"/>
    <xf numFmtId="43" fontId="27" fillId="0" borderId="0" xfId="160" applyNumberFormat="1" applyFont="1" applyFill="1" applyBorder="1"/>
    <xf numFmtId="0" fontId="25" fillId="0" borderId="0" xfId="311" applyFont="1" applyAlignment="1"/>
    <xf numFmtId="0" fontId="27" fillId="0" borderId="0" xfId="311" applyFont="1"/>
    <xf numFmtId="164" fontId="25" fillId="0" borderId="0" xfId="160" applyNumberFormat="1" applyFont="1"/>
    <xf numFmtId="0" fontId="27" fillId="0" borderId="0" xfId="311" applyFont="1" applyBorder="1"/>
    <xf numFmtId="0" fontId="27" fillId="0" borderId="0" xfId="311" applyFont="1" applyFill="1" applyAlignment="1">
      <alignment horizontal="centerContinuous"/>
    </xf>
    <xf numFmtId="0" fontId="25" fillId="0" borderId="0" xfId="311" applyFont="1" applyFill="1" applyBorder="1" applyAlignment="1"/>
    <xf numFmtId="0" fontId="25" fillId="0" borderId="0" xfId="311" applyFont="1" applyFill="1" applyBorder="1" applyAlignment="1">
      <alignment horizontal="center"/>
    </xf>
    <xf numFmtId="0" fontId="27" fillId="0" borderId="0" xfId="311" applyFont="1" applyFill="1" applyBorder="1"/>
    <xf numFmtId="0" fontId="27" fillId="0" borderId="0" xfId="311" applyNumberFormat="1" applyFont="1" applyAlignment="1">
      <alignment horizontal="left" vertical="top"/>
    </xf>
    <xf numFmtId="0" fontId="25" fillId="0" borderId="0" xfId="160" quotePrefix="1" applyNumberFormat="1" applyFont="1" applyAlignment="1">
      <alignment horizontal="left" vertical="top"/>
    </xf>
    <xf numFmtId="0" fontId="25" fillId="0" borderId="0" xfId="160" applyNumberFormat="1" applyFont="1" applyAlignment="1">
      <alignment horizontal="center"/>
    </xf>
    <xf numFmtId="0" fontId="25" fillId="0" borderId="0" xfId="311" applyFont="1" applyAlignment="1">
      <alignment horizontal="center"/>
    </xf>
    <xf numFmtId="0" fontId="27" fillId="0" borderId="0" xfId="311" applyFont="1" applyAlignment="1">
      <alignment horizontal="left"/>
    </xf>
    <xf numFmtId="0" fontId="28" fillId="0" borderId="0" xfId="311" applyFont="1" applyAlignment="1">
      <alignment horizontal="center"/>
    </xf>
    <xf numFmtId="164" fontId="27" fillId="0" borderId="0" xfId="160" applyNumberFormat="1" applyFont="1" applyAlignment="1">
      <alignment horizontal="left"/>
    </xf>
    <xf numFmtId="0" fontId="25" fillId="0" borderId="0" xfId="311" applyNumberFormat="1" applyFont="1" applyAlignment="1">
      <alignment vertical="top"/>
    </xf>
    <xf numFmtId="164" fontId="27" fillId="0" borderId="0" xfId="160" applyNumberFormat="1" applyFont="1"/>
    <xf numFmtId="164" fontId="27" fillId="0" borderId="0" xfId="160" applyNumberFormat="1" applyFont="1" applyFill="1" applyAlignment="1">
      <alignment horizontal="centerContinuous"/>
    </xf>
    <xf numFmtId="0" fontId="27" fillId="0" borderId="0" xfId="308" applyFont="1" applyFill="1" applyAlignment="1"/>
    <xf numFmtId="164" fontId="25" fillId="0" borderId="0" xfId="160" applyNumberFormat="1" applyFont="1" applyFill="1" applyBorder="1"/>
    <xf numFmtId="0" fontId="25" fillId="0" borderId="0" xfId="311" applyFont="1" applyFill="1" applyAlignment="1">
      <alignment horizontal="left"/>
    </xf>
    <xf numFmtId="0" fontId="27" fillId="0" borderId="0" xfId="311" applyNumberFormat="1" applyFont="1" applyAlignment="1">
      <alignment vertical="top"/>
    </xf>
    <xf numFmtId="0" fontId="27" fillId="0" borderId="0" xfId="0" applyNumberFormat="1" applyFont="1" applyAlignment="1">
      <alignment vertical="top"/>
    </xf>
    <xf numFmtId="0" fontId="25" fillId="0" borderId="0" xfId="311" applyFont="1" applyAlignment="1">
      <alignment horizontal="left"/>
    </xf>
    <xf numFmtId="0" fontId="27" fillId="0" borderId="0" xfId="0" applyFont="1" applyAlignment="1">
      <alignment vertical="top"/>
    </xf>
    <xf numFmtId="0" fontId="27" fillId="0" borderId="0" xfId="311" quotePrefix="1" applyFont="1" applyFill="1" applyAlignment="1">
      <alignment horizontal="left"/>
    </xf>
    <xf numFmtId="164" fontId="27" fillId="0" borderId="2" xfId="160" applyNumberFormat="1" applyFont="1" applyFill="1" applyBorder="1"/>
    <xf numFmtId="49" fontId="27" fillId="0" borderId="0" xfId="311" quotePrefix="1" applyNumberFormat="1" applyFont="1" applyFill="1" applyAlignment="1">
      <alignment horizontal="left"/>
    </xf>
    <xf numFmtId="0" fontId="27" fillId="0" borderId="0" xfId="311" applyFont="1" applyFill="1" applyAlignment="1"/>
    <xf numFmtId="164" fontId="25" fillId="0" borderId="0" xfId="160" applyNumberFormat="1" applyFont="1" applyFill="1" applyAlignment="1">
      <alignment vertical="top"/>
    </xf>
    <xf numFmtId="49" fontId="27" fillId="0" borderId="0" xfId="160" applyNumberFormat="1" applyFont="1" applyFill="1" applyAlignment="1">
      <alignment horizontal="centerContinuous"/>
    </xf>
    <xf numFmtId="164" fontId="25" fillId="0" borderId="0" xfId="160" applyNumberFormat="1" applyFont="1" applyFill="1" applyAlignment="1">
      <alignment horizontal="centerContinuous"/>
    </xf>
    <xf numFmtId="0" fontId="28" fillId="0" borderId="0" xfId="311" applyFont="1" applyAlignment="1">
      <alignment horizontal="left"/>
    </xf>
    <xf numFmtId="0" fontId="27" fillId="0" borderId="0" xfId="201" applyNumberFormat="1" applyFont="1" applyAlignment="1"/>
    <xf numFmtId="0" fontId="25" fillId="0" borderId="0" xfId="311" applyNumberFormat="1" applyFont="1" applyAlignment="1">
      <alignment horizontal="left" vertical="top"/>
    </xf>
    <xf numFmtId="0" fontId="27" fillId="0" borderId="0" xfId="311" applyFont="1" applyAlignment="1">
      <alignment vertical="top"/>
    </xf>
    <xf numFmtId="0" fontId="25" fillId="0" borderId="0" xfId="311" applyFont="1" applyFill="1" applyAlignment="1">
      <alignment vertical="top"/>
    </xf>
    <xf numFmtId="43" fontId="27" fillId="0" borderId="0" xfId="311" applyNumberFormat="1" applyFont="1" applyAlignment="1">
      <alignment vertical="top"/>
    </xf>
    <xf numFmtId="0" fontId="25" fillId="0" borderId="0" xfId="311" applyFont="1" applyAlignment="1">
      <alignment vertical="top"/>
    </xf>
    <xf numFmtId="0" fontId="29" fillId="0" borderId="0" xfId="311" applyFont="1" applyAlignment="1">
      <alignment horizontal="center" vertical="top"/>
    </xf>
    <xf numFmtId="0" fontId="25" fillId="0" borderId="0" xfId="311" applyFont="1" applyAlignment="1">
      <alignment horizontal="center" vertical="top"/>
    </xf>
    <xf numFmtId="0" fontId="25" fillId="0" borderId="0" xfId="311" applyNumberFormat="1" applyFont="1" applyFill="1" applyAlignment="1">
      <alignment vertical="top"/>
    </xf>
    <xf numFmtId="0" fontId="27" fillId="0" borderId="0" xfId="303" applyFont="1" applyAlignment="1"/>
    <xf numFmtId="0" fontId="27" fillId="0" borderId="0" xfId="0" applyFont="1" applyFill="1" applyAlignment="1">
      <alignment vertical="top"/>
    </xf>
    <xf numFmtId="0" fontId="27" fillId="0" borderId="0" xfId="0" applyNumberFormat="1" applyFont="1" applyFill="1" applyAlignment="1">
      <alignment vertical="top"/>
    </xf>
    <xf numFmtId="0" fontId="25" fillId="0" borderId="0" xfId="0" applyFont="1"/>
    <xf numFmtId="0" fontId="27" fillId="0" borderId="0" xfId="305" applyFont="1" applyFill="1" applyAlignment="1"/>
    <xf numFmtId="164" fontId="27" fillId="0" borderId="0" xfId="160" applyNumberFormat="1" applyFont="1" applyFill="1" applyBorder="1" applyAlignment="1"/>
    <xf numFmtId="0" fontId="27" fillId="0" borderId="0" xfId="308" applyNumberFormat="1" applyFont="1" applyFill="1" applyAlignment="1"/>
    <xf numFmtId="164" fontId="27" fillId="0" borderId="0" xfId="160" applyNumberFormat="1" applyFont="1" applyFill="1" applyAlignment="1">
      <alignment horizontal="center"/>
    </xf>
    <xf numFmtId="0" fontId="27" fillId="0" borderId="0" xfId="305" quotePrefix="1" applyFont="1" applyFill="1" applyAlignment="1"/>
    <xf numFmtId="49" fontId="27" fillId="0" borderId="0" xfId="311" applyNumberFormat="1" applyFont="1" applyFill="1" applyAlignment="1">
      <alignment horizontal="center"/>
    </xf>
    <xf numFmtId="41" fontId="27" fillId="0" borderId="0" xfId="160" applyNumberFormat="1" applyFont="1" applyFill="1" applyAlignment="1">
      <alignment horizontal="left"/>
    </xf>
    <xf numFmtId="0" fontId="27" fillId="0" borderId="0" xfId="311" applyFont="1" applyFill="1" applyAlignment="1">
      <alignment vertical="top"/>
    </xf>
    <xf numFmtId="0" fontId="27" fillId="0" borderId="0" xfId="0" applyFont="1" applyFill="1"/>
    <xf numFmtId="0" fontId="27" fillId="0" borderId="0" xfId="0" applyFont="1"/>
    <xf numFmtId="0" fontId="27" fillId="0" borderId="0" xfId="311" applyNumberFormat="1" applyFont="1" applyFill="1" applyAlignment="1">
      <alignment vertical="top"/>
    </xf>
    <xf numFmtId="164" fontId="27" fillId="0" borderId="0" xfId="160" quotePrefix="1" applyNumberFormat="1" applyFont="1" applyFill="1" applyAlignment="1">
      <alignment horizontal="center"/>
    </xf>
    <xf numFmtId="1" fontId="27" fillId="0" borderId="0" xfId="311" quotePrefix="1" applyNumberFormat="1" applyFont="1" applyFill="1" applyAlignment="1">
      <alignment horizontal="center"/>
    </xf>
    <xf numFmtId="1" fontId="27" fillId="0" borderId="0" xfId="311" applyNumberFormat="1" applyFont="1" applyFill="1" applyAlignment="1">
      <alignment horizontal="center"/>
    </xf>
    <xf numFmtId="170" fontId="27" fillId="0" borderId="0" xfId="305" applyNumberFormat="1" applyFont="1" applyFill="1" applyBorder="1" applyAlignment="1"/>
    <xf numFmtId="37" fontId="25" fillId="0" borderId="0" xfId="0" applyNumberFormat="1" applyFont="1" applyFill="1" applyAlignment="1" applyProtection="1"/>
    <xf numFmtId="37" fontId="27" fillId="0" borderId="0" xfId="0" applyNumberFormat="1" applyFont="1" applyProtection="1"/>
    <xf numFmtId="37" fontId="25" fillId="0" borderId="0" xfId="0" applyNumberFormat="1" applyFont="1" applyFill="1" applyAlignment="1" applyProtection="1">
      <alignment vertical="top"/>
    </xf>
    <xf numFmtId="37" fontId="27" fillId="0" borderId="0" xfId="0" applyNumberFormat="1" applyFont="1" applyFill="1" applyProtection="1"/>
    <xf numFmtId="0" fontId="27" fillId="0" borderId="0" xfId="304" applyFont="1" applyFill="1"/>
    <xf numFmtId="164" fontId="27" fillId="0" borderId="0" xfId="160" applyNumberFormat="1" applyFont="1" applyFill="1" applyAlignment="1" applyProtection="1">
      <alignment horizontal="right"/>
    </xf>
    <xf numFmtId="164" fontId="27" fillId="0" borderId="0" xfId="160" applyNumberFormat="1" applyFont="1" applyFill="1" applyBorder="1" applyAlignment="1" applyProtection="1">
      <alignment horizontal="right"/>
    </xf>
    <xf numFmtId="37" fontId="27" fillId="0" borderId="0" xfId="0" applyNumberFormat="1" applyFont="1" applyFill="1" applyAlignment="1" applyProtection="1">
      <alignment horizontal="left"/>
    </xf>
    <xf numFmtId="164" fontId="27" fillId="0" borderId="0" xfId="0" applyNumberFormat="1" applyFont="1"/>
    <xf numFmtId="0" fontId="27" fillId="0" borderId="0" xfId="0" applyFont="1" applyFill="1" applyAlignment="1">
      <alignment horizontal="centerContinuous" vertical="top"/>
    </xf>
    <xf numFmtId="0" fontId="25" fillId="0" borderId="0" xfId="160" applyNumberFormat="1" applyFont="1" applyAlignment="1"/>
    <xf numFmtId="164" fontId="27" fillId="0" borderId="23" xfId="160" applyNumberFormat="1" applyFont="1" applyFill="1" applyBorder="1"/>
    <xf numFmtId="0" fontId="25" fillId="0" borderId="0" xfId="160" applyNumberFormat="1" applyFont="1" applyAlignment="1">
      <alignment horizontal="left" vertical="top"/>
    </xf>
    <xf numFmtId="0" fontId="25" fillId="0" borderId="0" xfId="308" applyNumberFormat="1" applyFont="1" applyFill="1" applyAlignment="1"/>
    <xf numFmtId="0" fontId="25" fillId="0" borderId="0" xfId="305" applyFont="1" applyFill="1" applyAlignment="1"/>
    <xf numFmtId="164" fontId="33" fillId="0" borderId="0" xfId="160" applyNumberFormat="1" applyFont="1" applyFill="1"/>
    <xf numFmtId="0" fontId="25" fillId="0" borderId="0" xfId="160" applyNumberFormat="1" applyFont="1" applyFill="1" applyAlignment="1">
      <alignment vertical="top"/>
    </xf>
    <xf numFmtId="164" fontId="27" fillId="0" borderId="22" xfId="160" applyNumberFormat="1" applyFont="1" applyFill="1" applyBorder="1"/>
    <xf numFmtId="0" fontId="25" fillId="0" borderId="0" xfId="0" applyNumberFormat="1" applyFont="1" applyAlignment="1">
      <alignment horizontal="center" vertical="top"/>
    </xf>
    <xf numFmtId="0" fontId="25" fillId="0" borderId="0" xfId="0" applyNumberFormat="1" applyFont="1" applyFill="1" applyAlignment="1">
      <alignment horizontal="left" vertical="top" indent="1"/>
    </xf>
    <xf numFmtId="0" fontId="27" fillId="0" borderId="0" xfId="0" applyNumberFormat="1" applyFont="1" applyFill="1" applyAlignment="1">
      <alignment horizontal="left" vertical="top"/>
    </xf>
    <xf numFmtId="0" fontId="27" fillId="0" borderId="0" xfId="0" applyNumberFormat="1" applyFont="1" applyFill="1" applyAlignment="1">
      <alignment horizontal="left" vertical="top" indent="1"/>
    </xf>
    <xf numFmtId="49" fontId="25" fillId="0" borderId="0" xfId="160" applyNumberFormat="1" applyFont="1" applyFill="1"/>
    <xf numFmtId="0" fontId="28" fillId="0" borderId="0" xfId="311" applyFont="1" applyFill="1" applyAlignment="1"/>
    <xf numFmtId="0" fontId="25" fillId="0" borderId="0" xfId="305" applyNumberFormat="1" applyFont="1" applyFill="1" applyAlignment="1"/>
    <xf numFmtId="0" fontId="27" fillId="0" borderId="0" xfId="305" applyNumberFormat="1" applyFont="1" applyFill="1" applyAlignment="1"/>
    <xf numFmtId="0" fontId="25" fillId="0" borderId="0" xfId="311" applyNumberFormat="1" applyFont="1" applyFill="1" applyAlignment="1"/>
    <xf numFmtId="0" fontId="25" fillId="0" borderId="0" xfId="0" applyNumberFormat="1" applyFont="1" applyFill="1" applyAlignment="1" applyProtection="1">
      <alignment vertical="top"/>
    </xf>
    <xf numFmtId="0" fontId="25" fillId="0" borderId="0" xfId="160" applyNumberFormat="1" applyFont="1" applyAlignment="1">
      <alignment vertical="top"/>
    </xf>
    <xf numFmtId="0" fontId="25" fillId="0" borderId="0" xfId="311" quotePrefix="1" applyNumberFormat="1" applyFont="1" applyAlignment="1">
      <alignment horizontal="left" vertical="top"/>
    </xf>
    <xf numFmtId="164" fontId="27" fillId="0" borderId="24" xfId="160" applyNumberFormat="1" applyFont="1" applyFill="1" applyBorder="1"/>
    <xf numFmtId="164" fontId="27" fillId="0" borderId="25" xfId="160" applyNumberFormat="1" applyFont="1" applyFill="1" applyBorder="1"/>
    <xf numFmtId="164" fontId="27" fillId="0" borderId="26" xfId="160" applyNumberFormat="1" applyFont="1" applyFill="1" applyBorder="1"/>
    <xf numFmtId="164" fontId="27" fillId="0" borderId="27" xfId="160" applyNumberFormat="1" applyFont="1" applyFill="1" applyBorder="1"/>
    <xf numFmtId="164" fontId="27" fillId="0" borderId="15" xfId="160" applyNumberFormat="1" applyFont="1" applyFill="1" applyBorder="1"/>
    <xf numFmtId="164" fontId="27" fillId="0" borderId="28" xfId="160" applyNumberFormat="1" applyFont="1" applyFill="1" applyBorder="1"/>
    <xf numFmtId="170" fontId="27" fillId="0" borderId="19" xfId="305" applyNumberFormat="1" applyFont="1" applyFill="1" applyBorder="1" applyAlignment="1"/>
    <xf numFmtId="170" fontId="27" fillId="0" borderId="20" xfId="305" applyNumberFormat="1" applyFont="1" applyFill="1" applyBorder="1" applyAlignment="1"/>
    <xf numFmtId="170" fontId="27" fillId="0" borderId="21" xfId="305" applyNumberFormat="1" applyFont="1" applyFill="1" applyBorder="1" applyAlignment="1"/>
    <xf numFmtId="37" fontId="27" fillId="0" borderId="2" xfId="305" applyNumberFormat="1" applyFont="1" applyFill="1" applyBorder="1" applyAlignment="1"/>
    <xf numFmtId="170" fontId="27" fillId="0" borderId="18" xfId="305" applyNumberFormat="1" applyFont="1" applyFill="1" applyBorder="1" applyAlignment="1"/>
    <xf numFmtId="164" fontId="27" fillId="0" borderId="0" xfId="160" applyNumberFormat="1" applyFont="1" applyFill="1" applyAlignment="1">
      <alignment horizontal="justify" vertical="top"/>
    </xf>
    <xf numFmtId="164" fontId="27" fillId="0" borderId="0" xfId="195" applyNumberFormat="1" applyFont="1" applyFill="1" applyAlignment="1">
      <alignment horizontal="justify" vertical="top"/>
    </xf>
    <xf numFmtId="164" fontId="27" fillId="0" borderId="18" xfId="160" applyNumberFormat="1" applyFont="1" applyFill="1" applyBorder="1" applyAlignment="1">
      <alignment horizontal="justify" vertical="top"/>
    </xf>
    <xf numFmtId="164" fontId="27" fillId="0" borderId="0" xfId="160" applyNumberFormat="1" applyFont="1" applyFill="1" applyBorder="1" applyAlignment="1">
      <alignment horizontal="justify" vertical="top"/>
    </xf>
    <xf numFmtId="164" fontId="27" fillId="0" borderId="2" xfId="160" applyNumberFormat="1" applyFont="1" applyFill="1" applyBorder="1" applyAlignment="1">
      <alignment horizontal="justify" vertical="top"/>
    </xf>
    <xf numFmtId="164" fontId="27" fillId="0" borderId="2" xfId="195" applyNumberFormat="1" applyFont="1" applyFill="1" applyBorder="1" applyAlignment="1">
      <alignment horizontal="justify" vertical="top"/>
    </xf>
    <xf numFmtId="164" fontId="27" fillId="0" borderId="18" xfId="311" applyNumberFormat="1" applyFont="1" applyFill="1" applyBorder="1" applyAlignment="1">
      <alignment horizontal="justify" vertical="top"/>
    </xf>
    <xf numFmtId="164" fontId="27" fillId="0" borderId="0" xfId="160" applyNumberFormat="1" applyFont="1" applyAlignment="1"/>
    <xf numFmtId="164" fontId="27" fillId="0" borderId="0" xfId="304" applyNumberFormat="1" applyFont="1" applyFill="1"/>
    <xf numFmtId="164" fontId="27" fillId="29" borderId="0" xfId="160" applyNumberFormat="1" applyFont="1" applyFill="1"/>
    <xf numFmtId="164" fontId="25" fillId="29" borderId="18" xfId="160" applyNumberFormat="1" applyFont="1" applyFill="1" applyBorder="1"/>
    <xf numFmtId="164" fontId="25" fillId="29" borderId="29" xfId="160" applyNumberFormat="1" applyFont="1" applyFill="1" applyBorder="1"/>
    <xf numFmtId="0" fontId="27" fillId="0" borderId="0" xfId="291" applyFont="1"/>
    <xf numFmtId="0" fontId="10" fillId="0" borderId="0" xfId="291" applyFont="1"/>
    <xf numFmtId="164" fontId="10" fillId="0" borderId="18" xfId="291" applyNumberFormat="1" applyFont="1" applyBorder="1"/>
    <xf numFmtId="0" fontId="10" fillId="0" borderId="0" xfId="291" applyFont="1" applyAlignment="1">
      <alignment horizontal="center"/>
    </xf>
    <xf numFmtId="164" fontId="10" fillId="0" borderId="0" xfId="172" applyNumberFormat="1" applyFont="1" applyBorder="1"/>
    <xf numFmtId="43" fontId="10" fillId="0" borderId="0" xfId="291" applyNumberFormat="1" applyFont="1"/>
    <xf numFmtId="164" fontId="10" fillId="0" borderId="0" xfId="291" applyNumberFormat="1" applyFont="1"/>
    <xf numFmtId="164" fontId="10" fillId="0" borderId="0" xfId="172" applyNumberFormat="1" applyFont="1"/>
    <xf numFmtId="10" fontId="10" fillId="0" borderId="0" xfId="291" applyNumberFormat="1" applyFont="1"/>
    <xf numFmtId="10" fontId="10" fillId="0" borderId="2" xfId="291" applyNumberFormat="1" applyFont="1" applyBorder="1"/>
    <xf numFmtId="164" fontId="10" fillId="0" borderId="2" xfId="291" applyNumberFormat="1" applyFont="1" applyBorder="1"/>
    <xf numFmtId="164" fontId="10" fillId="0" borderId="2" xfId="172" applyNumberFormat="1" applyFont="1" applyBorder="1"/>
    <xf numFmtId="164" fontId="10" fillId="0" borderId="0" xfId="291" applyNumberFormat="1" applyFont="1" applyBorder="1"/>
    <xf numFmtId="164" fontId="10" fillId="0" borderId="23" xfId="291" applyNumberFormat="1" applyFont="1" applyBorder="1"/>
    <xf numFmtId="0" fontId="81" fillId="0" borderId="0" xfId="291" applyFont="1" applyAlignment="1">
      <alignment horizontal="left" indent="1"/>
    </xf>
    <xf numFmtId="43" fontId="10" fillId="0" borderId="0" xfId="172" applyFont="1"/>
    <xf numFmtId="0" fontId="10" fillId="0" borderId="2" xfId="291" applyFont="1" applyBorder="1"/>
    <xf numFmtId="43" fontId="10" fillId="0" borderId="2" xfId="172" applyFont="1" applyBorder="1"/>
    <xf numFmtId="0" fontId="81" fillId="0" borderId="0" xfId="291" applyFont="1" applyFill="1" applyBorder="1"/>
    <xf numFmtId="0" fontId="81" fillId="0" borderId="0" xfId="291" applyFont="1" applyFill="1" applyBorder="1" applyAlignment="1">
      <alignment horizontal="center" vertical="center"/>
    </xf>
    <xf numFmtId="0" fontId="81" fillId="0" borderId="0" xfId="291" applyFont="1" applyFill="1" applyBorder="1" applyAlignment="1">
      <alignment horizontal="centerContinuous" vertical="center"/>
    </xf>
    <xf numFmtId="0" fontId="81" fillId="0" borderId="0" xfId="291" quotePrefix="1" applyFont="1" applyFill="1" applyBorder="1" applyAlignment="1">
      <alignment horizontal="centerContinuous" vertical="center"/>
    </xf>
    <xf numFmtId="0" fontId="81" fillId="0" borderId="0" xfId="309" applyNumberFormat="1" applyFont="1" applyFill="1"/>
    <xf numFmtId="0" fontId="25" fillId="0" borderId="0" xfId="311" quotePrefix="1" applyFont="1" applyFill="1" applyBorder="1" applyAlignment="1">
      <alignment horizontal="centerContinuous"/>
    </xf>
    <xf numFmtId="0" fontId="27" fillId="0" borderId="0" xfId="0" applyFont="1" applyBorder="1" applyAlignment="1">
      <alignment horizontal="centerContinuous"/>
    </xf>
    <xf numFmtId="0" fontId="10" fillId="0" borderId="0" xfId="311" applyFont="1" applyFill="1" applyAlignment="1">
      <alignment horizontal="centerContinuous"/>
    </xf>
    <xf numFmtId="0" fontId="81" fillId="0" borderId="0" xfId="311" applyFont="1" applyAlignment="1">
      <alignment horizontal="center"/>
    </xf>
    <xf numFmtId="0" fontId="10" fillId="0" borderId="0" xfId="311" applyFont="1"/>
    <xf numFmtId="0" fontId="82" fillId="0" borderId="0" xfId="311" applyFont="1" applyAlignment="1">
      <alignment horizontal="center"/>
    </xf>
    <xf numFmtId="0" fontId="81" fillId="0" borderId="0" xfId="160" applyNumberFormat="1" applyFont="1" applyAlignment="1">
      <alignment horizontal="center"/>
    </xf>
    <xf numFmtId="164" fontId="10" fillId="0" borderId="0" xfId="160" applyNumberFormat="1" applyFont="1"/>
    <xf numFmtId="164" fontId="10" fillId="0" borderId="0" xfId="160" applyNumberFormat="1" applyFont="1" applyFill="1"/>
    <xf numFmtId="0" fontId="10" fillId="0" borderId="0" xfId="311" applyFont="1" applyFill="1"/>
    <xf numFmtId="164" fontId="10" fillId="0" borderId="0" xfId="160" applyNumberFormat="1" applyFont="1" applyFill="1" applyBorder="1"/>
    <xf numFmtId="0" fontId="10" fillId="0" borderId="0" xfId="160" applyNumberFormat="1" applyFont="1" applyFill="1" applyAlignment="1">
      <alignment horizontal="center"/>
    </xf>
    <xf numFmtId="164" fontId="10" fillId="0" borderId="0" xfId="160" applyNumberFormat="1" applyFont="1" applyFill="1" applyAlignment="1">
      <alignment vertical="center"/>
    </xf>
    <xf numFmtId="164" fontId="81" fillId="0" borderId="0" xfId="160" applyNumberFormat="1" applyFont="1" applyFill="1"/>
    <xf numFmtId="49" fontId="10" fillId="0" borderId="0" xfId="160" applyNumberFormat="1" applyFont="1" applyFill="1"/>
    <xf numFmtId="164" fontId="10" fillId="0" borderId="0" xfId="176" applyNumberFormat="1" applyFont="1" applyFill="1"/>
    <xf numFmtId="49" fontId="10" fillId="0" borderId="0" xfId="311" applyNumberFormat="1" applyFont="1" applyAlignment="1"/>
    <xf numFmtId="49" fontId="10" fillId="0" borderId="0" xfId="160" applyNumberFormat="1" applyFont="1" applyFill="1" applyAlignment="1">
      <alignment vertical="center"/>
    </xf>
    <xf numFmtId="49" fontId="10" fillId="0" borderId="0" xfId="160" applyNumberFormat="1" applyFont="1" applyFill="1" applyAlignment="1">
      <alignment horizontal="left" indent="1"/>
    </xf>
    <xf numFmtId="49" fontId="81" fillId="0" borderId="0" xfId="160" applyNumberFormat="1" applyFont="1" applyFill="1"/>
    <xf numFmtId="164" fontId="10" fillId="0" borderId="18" xfId="160" applyNumberFormat="1" applyFont="1" applyFill="1" applyBorder="1"/>
    <xf numFmtId="0" fontId="10" fillId="0" borderId="0" xfId="160" applyNumberFormat="1" applyFont="1" applyFill="1" applyAlignment="1">
      <alignment horizontal="left" indent="1"/>
    </xf>
    <xf numFmtId="37" fontId="10" fillId="0" borderId="0" xfId="0" applyNumberFormat="1" applyFont="1" applyFill="1" applyProtection="1"/>
    <xf numFmtId="164" fontId="10" fillId="0" borderId="0" xfId="160" applyNumberFormat="1" applyFont="1" applyFill="1" applyAlignment="1" applyProtection="1">
      <alignment horizontal="right"/>
    </xf>
    <xf numFmtId="17" fontId="83" fillId="0" borderId="0" xfId="0" applyNumberFormat="1" applyFont="1" applyFill="1" applyBorder="1" applyAlignment="1">
      <alignment horizontal="center"/>
    </xf>
    <xf numFmtId="0" fontId="10" fillId="0" borderId="0" xfId="0" applyFont="1"/>
    <xf numFmtId="0" fontId="10" fillId="0" borderId="0" xfId="0" applyFont="1" applyFill="1"/>
    <xf numFmtId="0" fontId="10" fillId="0" borderId="0" xfId="0" applyFont="1" applyFill="1" applyAlignment="1">
      <alignment horizontal="left" indent="1"/>
    </xf>
    <xf numFmtId="164" fontId="10" fillId="0" borderId="0" xfId="160" applyNumberFormat="1" applyFont="1" applyFill="1" applyBorder="1" applyAlignment="1" applyProtection="1">
      <alignment horizontal="right"/>
    </xf>
    <xf numFmtId="164" fontId="10" fillId="0" borderId="0" xfId="160" applyNumberFormat="1" applyFont="1" applyFill="1" applyBorder="1" applyAlignment="1" applyProtection="1">
      <alignment horizontal="right" vertical="center"/>
    </xf>
    <xf numFmtId="164" fontId="10" fillId="0" borderId="0" xfId="160" applyNumberFormat="1" applyFont="1" applyFill="1" applyAlignment="1">
      <alignment horizontal="right"/>
    </xf>
    <xf numFmtId="168" fontId="10" fillId="0" borderId="0" xfId="160" applyNumberFormat="1" applyFont="1" applyFill="1" applyAlignment="1">
      <alignment horizontal="right"/>
    </xf>
    <xf numFmtId="0" fontId="10" fillId="30" borderId="0" xfId="0" applyFont="1" applyFill="1"/>
    <xf numFmtId="37" fontId="10" fillId="0" borderId="0" xfId="0" applyNumberFormat="1" applyFont="1" applyFill="1" applyBorder="1" applyAlignment="1" applyProtection="1">
      <alignment horizontal="right"/>
    </xf>
    <xf numFmtId="0" fontId="10" fillId="0" borderId="0" xfId="304" applyFont="1" applyFill="1"/>
    <xf numFmtId="37" fontId="81" fillId="0" borderId="0" xfId="0" applyNumberFormat="1" applyFont="1" applyFill="1" applyAlignment="1" applyProtection="1"/>
    <xf numFmtId="0" fontId="81" fillId="0" borderId="0" xfId="311" applyFont="1" applyFill="1"/>
    <xf numFmtId="41" fontId="27" fillId="0" borderId="0" xfId="160" applyNumberFormat="1" applyFont="1"/>
    <xf numFmtId="187" fontId="27" fillId="0" borderId="0" xfId="0" applyNumberFormat="1" applyFont="1" applyAlignment="1">
      <alignment vertical="top"/>
    </xf>
    <xf numFmtId="41" fontId="10" fillId="0" borderId="0" xfId="160" applyNumberFormat="1" applyFont="1" applyFill="1" applyAlignment="1">
      <alignment horizontal="left"/>
    </xf>
    <xf numFmtId="0" fontId="10" fillId="0" borderId="0" xfId="0" applyFont="1" applyFill="1" applyAlignment="1">
      <alignment vertical="top"/>
    </xf>
    <xf numFmtId="187" fontId="10" fillId="0" borderId="0" xfId="311" applyNumberFormat="1" applyFont="1" applyFill="1" applyAlignment="1">
      <alignment horizontal="justify" vertical="top"/>
    </xf>
    <xf numFmtId="41" fontId="81" fillId="0" borderId="0" xfId="160" applyNumberFormat="1" applyFont="1" applyFill="1" applyAlignment="1">
      <alignment horizontal="left"/>
    </xf>
    <xf numFmtId="164" fontId="27" fillId="31" borderId="0" xfId="160" applyNumberFormat="1" applyFont="1" applyFill="1"/>
    <xf numFmtId="175" fontId="25" fillId="0" borderId="30" xfId="160" applyNumberFormat="1" applyFont="1" applyFill="1" applyBorder="1" applyAlignment="1">
      <alignment horizontal="center"/>
    </xf>
    <xf numFmtId="164" fontId="25" fillId="0" borderId="18" xfId="160" applyNumberFormat="1" applyFont="1" applyFill="1" applyBorder="1"/>
    <xf numFmtId="164" fontId="25" fillId="0" borderId="29" xfId="160" applyNumberFormat="1" applyFont="1" applyFill="1" applyBorder="1"/>
    <xf numFmtId="43" fontId="27" fillId="0" borderId="0" xfId="160" applyFont="1" applyBorder="1" applyAlignment="1">
      <alignment vertical="top"/>
    </xf>
    <xf numFmtId="37" fontId="81" fillId="0" borderId="0" xfId="0" applyNumberFormat="1" applyFont="1" applyFill="1" applyProtection="1"/>
    <xf numFmtId="43" fontId="27" fillId="0" borderId="0" xfId="311" quotePrefix="1" applyNumberFormat="1" applyFont="1" applyFill="1" applyAlignment="1">
      <alignment horizontal="left"/>
    </xf>
    <xf numFmtId="164" fontId="25" fillId="30" borderId="18" xfId="160" applyNumberFormat="1" applyFont="1" applyFill="1" applyBorder="1"/>
    <xf numFmtId="43" fontId="81" fillId="0" borderId="0" xfId="291" applyNumberFormat="1" applyFont="1" applyFill="1" applyBorder="1"/>
    <xf numFmtId="16" fontId="27" fillId="0" borderId="0" xfId="311" quotePrefix="1" applyNumberFormat="1" applyFont="1" applyFill="1" applyAlignment="1">
      <alignment horizontal="center"/>
    </xf>
    <xf numFmtId="0" fontId="0" fillId="0" borderId="0" xfId="0" applyAlignment="1">
      <alignment vertical="top" wrapText="1"/>
    </xf>
    <xf numFmtId="0" fontId="32" fillId="0" borderId="0" xfId="0" applyFont="1"/>
    <xf numFmtId="164" fontId="27" fillId="0" borderId="0" xfId="160" quotePrefix="1" applyNumberFormat="1" applyFont="1" applyFill="1" applyBorder="1" applyAlignment="1">
      <alignment horizontal="left"/>
    </xf>
    <xf numFmtId="164" fontId="0" fillId="0" borderId="0" xfId="160" applyNumberFormat="1" applyFont="1"/>
    <xf numFmtId="0" fontId="0" fillId="0" borderId="1" xfId="0" applyBorder="1" applyAlignment="1">
      <alignment horizontal="center"/>
    </xf>
    <xf numFmtId="0" fontId="27" fillId="0" borderId="0" xfId="311" applyFont="1" applyAlignment="1">
      <alignment horizontal="center"/>
    </xf>
    <xf numFmtId="0" fontId="27" fillId="0" borderId="0" xfId="201" applyNumberFormat="1" applyFont="1" applyAlignment="1">
      <alignment horizontal="left"/>
    </xf>
    <xf numFmtId="0" fontId="27" fillId="0" borderId="0" xfId="201" applyNumberFormat="1" applyFont="1" applyAlignment="1">
      <alignment horizontal="left" indent="1"/>
    </xf>
    <xf numFmtId="43" fontId="27" fillId="0" borderId="0" xfId="160" applyFont="1"/>
    <xf numFmtId="0" fontId="25" fillId="0" borderId="0" xfId="311" applyFont="1"/>
    <xf numFmtId="0" fontId="27" fillId="0" borderId="0" xfId="160" applyNumberFormat="1" applyFont="1" applyFill="1" applyAlignment="1">
      <alignment horizontal="center"/>
    </xf>
    <xf numFmtId="49" fontId="27" fillId="0" borderId="0" xfId="311" quotePrefix="1" applyNumberFormat="1" applyFont="1" applyAlignment="1">
      <alignment horizontal="center"/>
    </xf>
    <xf numFmtId="164" fontId="27" fillId="0" borderId="0" xfId="160" quotePrefix="1" applyNumberFormat="1" applyFont="1" applyFill="1"/>
    <xf numFmtId="0" fontId="27" fillId="0" borderId="0" xfId="311" applyFont="1" applyAlignment="1">
      <alignment horizontal="center" vertical="center"/>
    </xf>
    <xf numFmtId="164" fontId="27" fillId="0" borderId="18" xfId="160" applyNumberFormat="1" applyFont="1" applyFill="1" applyBorder="1" applyAlignment="1">
      <alignment vertical="center"/>
    </xf>
    <xf numFmtId="49" fontId="25" fillId="0" borderId="0" xfId="311" applyNumberFormat="1" applyFont="1" applyAlignment="1">
      <alignment vertical="center"/>
    </xf>
    <xf numFmtId="0" fontId="25" fillId="0" borderId="0" xfId="311" applyFont="1" applyAlignment="1">
      <alignment vertical="center"/>
    </xf>
    <xf numFmtId="0" fontId="27" fillId="0" borderId="0" xfId="311" applyFont="1" applyAlignment="1">
      <alignment vertical="center"/>
    </xf>
    <xf numFmtId="164" fontId="27" fillId="0" borderId="0" xfId="160" applyNumberFormat="1" applyFont="1" applyFill="1" applyBorder="1" applyAlignment="1">
      <alignment vertical="center"/>
    </xf>
    <xf numFmtId="49" fontId="25" fillId="0" borderId="0" xfId="0" applyNumberFormat="1" applyFont="1" applyFill="1" applyAlignment="1" applyProtection="1">
      <alignment horizontal="center"/>
    </xf>
    <xf numFmtId="0" fontId="25" fillId="0" borderId="0" xfId="311" quotePrefix="1" applyFont="1" applyAlignment="1">
      <alignment horizontal="center"/>
    </xf>
    <xf numFmtId="17" fontId="65" fillId="0" borderId="0" xfId="0" applyNumberFormat="1" applyFont="1" applyFill="1" applyBorder="1" applyAlignment="1">
      <alignment horizontal="center"/>
    </xf>
    <xf numFmtId="37" fontId="27" fillId="0" borderId="0" xfId="0" applyNumberFormat="1" applyFont="1" applyFill="1" applyAlignment="1" applyProtection="1">
      <alignment horizontal="right"/>
    </xf>
    <xf numFmtId="0" fontId="27" fillId="0" borderId="0" xfId="0" applyFont="1" applyFill="1" applyAlignment="1">
      <alignment horizontal="left"/>
    </xf>
    <xf numFmtId="164" fontId="27" fillId="0" borderId="19" xfId="160" applyNumberFormat="1" applyFont="1" applyFill="1" applyBorder="1" applyAlignment="1" applyProtection="1">
      <alignment horizontal="right"/>
    </xf>
    <xf numFmtId="164" fontId="27" fillId="0" borderId="20" xfId="160" applyNumberFormat="1" applyFont="1" applyFill="1" applyBorder="1" applyAlignment="1" applyProtection="1">
      <alignment horizontal="right"/>
    </xf>
    <xf numFmtId="164" fontId="27" fillId="0" borderId="21" xfId="160" applyNumberFormat="1" applyFont="1" applyFill="1" applyBorder="1" applyAlignment="1" applyProtection="1">
      <alignment horizontal="right"/>
    </xf>
    <xf numFmtId="164" fontId="27" fillId="0" borderId="0" xfId="160" applyNumberFormat="1" applyFont="1" applyFill="1" applyBorder="1" applyAlignment="1" applyProtection="1">
      <alignment horizontal="right" vertical="center"/>
    </xf>
    <xf numFmtId="164" fontId="27" fillId="0" borderId="2" xfId="160" applyNumberFormat="1" applyFont="1" applyFill="1" applyBorder="1" applyAlignment="1" applyProtection="1">
      <alignment horizontal="right" vertical="center"/>
    </xf>
    <xf numFmtId="0" fontId="27" fillId="0" borderId="0" xfId="0" applyFont="1" applyFill="1" applyAlignment="1">
      <alignment horizontal="left" indent="1"/>
    </xf>
    <xf numFmtId="164" fontId="27" fillId="0" borderId="0" xfId="160" applyNumberFormat="1" applyFont="1" applyFill="1" applyAlignment="1">
      <alignment horizontal="right"/>
    </xf>
    <xf numFmtId="0" fontId="27" fillId="30" borderId="0" xfId="0" applyFont="1" applyFill="1"/>
    <xf numFmtId="0" fontId="27" fillId="0" borderId="0" xfId="306" applyFont="1" applyFill="1" applyAlignment="1"/>
    <xf numFmtId="37" fontId="27" fillId="0" borderId="0" xfId="0" applyNumberFormat="1" applyFont="1" applyFill="1" applyBorder="1" applyAlignment="1" applyProtection="1">
      <alignment horizontal="right"/>
    </xf>
    <xf numFmtId="0" fontId="27" fillId="0" borderId="0" xfId="306" applyFont="1" applyFill="1" applyAlignment="1">
      <alignment horizontal="left" indent="1"/>
    </xf>
    <xf numFmtId="164" fontId="27" fillId="0" borderId="19" xfId="160" applyNumberFormat="1" applyFont="1" applyBorder="1"/>
    <xf numFmtId="164" fontId="27" fillId="0" borderId="20" xfId="160" applyNumberFormat="1" applyFont="1" applyBorder="1"/>
    <xf numFmtId="49" fontId="27" fillId="0" borderId="0" xfId="311" applyNumberFormat="1" applyFont="1" applyAlignment="1"/>
    <xf numFmtId="164" fontId="27" fillId="0" borderId="21" xfId="176" applyNumberFormat="1" applyFont="1" applyFill="1" applyBorder="1"/>
    <xf numFmtId="164" fontId="27" fillId="0" borderId="21" xfId="160" applyNumberFormat="1" applyFont="1" applyBorder="1"/>
    <xf numFmtId="164" fontId="27" fillId="0" borderId="0" xfId="0" applyNumberFormat="1" applyFont="1" applyFill="1"/>
    <xf numFmtId="37" fontId="27" fillId="0" borderId="0" xfId="0" applyNumberFormat="1" applyFont="1" applyFill="1" applyAlignment="1" applyProtection="1"/>
    <xf numFmtId="173" fontId="27" fillId="0" borderId="0" xfId="160" applyNumberFormat="1" applyFont="1" applyFill="1"/>
    <xf numFmtId="168" fontId="27" fillId="0" borderId="0" xfId="160" applyNumberFormat="1" applyFont="1" applyFill="1"/>
    <xf numFmtId="164" fontId="25" fillId="0" borderId="31" xfId="160" quotePrefix="1" applyNumberFormat="1" applyFont="1" applyFill="1" applyBorder="1" applyAlignment="1"/>
    <xf numFmtId="164" fontId="25" fillId="0" borderId="0" xfId="160" quotePrefix="1" applyNumberFormat="1" applyFont="1" applyFill="1" applyBorder="1" applyAlignment="1"/>
    <xf numFmtId="175" fontId="25" fillId="0" borderId="0" xfId="160" applyNumberFormat="1" applyFont="1" applyFill="1" applyBorder="1" applyAlignment="1">
      <alignment horizontal="center"/>
    </xf>
    <xf numFmtId="164" fontId="27" fillId="0" borderId="1" xfId="160" applyNumberFormat="1" applyFont="1" applyFill="1" applyBorder="1"/>
    <xf numFmtId="0" fontId="32" fillId="0" borderId="0" xfId="0" applyFont="1" applyFill="1"/>
    <xf numFmtId="0" fontId="87" fillId="0" borderId="0" xfId="0" applyFont="1" applyFill="1"/>
    <xf numFmtId="0" fontId="65" fillId="0" borderId="0" xfId="0" applyFont="1" applyFill="1"/>
    <xf numFmtId="49" fontId="27" fillId="0" borderId="0" xfId="311" applyNumberFormat="1" applyFont="1" applyFill="1" applyAlignment="1">
      <alignment horizontal="left" indent="1"/>
    </xf>
    <xf numFmtId="0" fontId="27" fillId="0" borderId="0" xfId="311" applyFont="1" applyAlignment="1">
      <alignment horizontal="left" indent="2"/>
    </xf>
    <xf numFmtId="0" fontId="27" fillId="0" borderId="0" xfId="311" applyFont="1" applyFill="1" applyAlignment="1">
      <alignment horizontal="left" indent="2"/>
    </xf>
    <xf numFmtId="0" fontId="27" fillId="0" borderId="0" xfId="0" applyFont="1" applyFill="1" applyAlignment="1">
      <alignment horizontal="left" indent="2"/>
    </xf>
    <xf numFmtId="0" fontId="27" fillId="0" borderId="0" xfId="311" applyFont="1" applyAlignment="1">
      <alignment horizontal="left" indent="1"/>
    </xf>
    <xf numFmtId="0" fontId="25" fillId="0" borderId="0" xfId="0" applyNumberFormat="1" applyFont="1" applyFill="1"/>
    <xf numFmtId="0" fontId="27" fillId="0" borderId="0" xfId="311" applyFont="1" applyFill="1" applyAlignment="1">
      <alignment horizontal="left" indent="1"/>
    </xf>
    <xf numFmtId="49" fontId="27" fillId="0" borderId="0" xfId="160" applyNumberFormat="1" applyFont="1" applyFill="1" applyAlignment="1">
      <alignment horizontal="left" indent="1"/>
    </xf>
    <xf numFmtId="0" fontId="25" fillId="0" borderId="0" xfId="0" applyFont="1" applyFill="1"/>
    <xf numFmtId="0" fontId="25" fillId="0" borderId="0" xfId="0" applyFont="1" applyFill="1" applyAlignment="1">
      <alignment horizontal="left"/>
    </xf>
    <xf numFmtId="0" fontId="25" fillId="0" borderId="0" xfId="311" applyFont="1" applyAlignment="1">
      <alignment horizontal="left" indent="1"/>
    </xf>
    <xf numFmtId="164" fontId="32" fillId="0" borderId="0" xfId="160" applyNumberFormat="1" applyFont="1" applyFill="1"/>
    <xf numFmtId="164" fontId="32" fillId="0" borderId="0" xfId="160" applyNumberFormat="1" applyFont="1" applyFill="1" applyBorder="1"/>
    <xf numFmtId="0" fontId="32" fillId="0" borderId="0" xfId="0" applyFont="1" applyFill="1" applyBorder="1"/>
    <xf numFmtId="0" fontId="88" fillId="0" borderId="1" xfId="0" applyNumberFormat="1" applyFont="1" applyBorder="1" applyAlignment="1">
      <alignment horizontal="center" vertical="center" wrapText="1"/>
    </xf>
    <xf numFmtId="0" fontId="27" fillId="30" borderId="0" xfId="311" applyFont="1" applyFill="1"/>
    <xf numFmtId="164" fontId="27" fillId="30" borderId="0" xfId="160" applyNumberFormat="1" applyFont="1" applyFill="1" applyBorder="1"/>
    <xf numFmtId="0" fontId="10" fillId="0" borderId="0" xfId="311" applyFont="1" applyFill="1" applyAlignment="1">
      <alignment horizontal="justify" vertical="top"/>
    </xf>
    <xf numFmtId="0" fontId="87" fillId="0" borderId="0" xfId="310" applyFont="1"/>
    <xf numFmtId="164" fontId="87" fillId="0" borderId="0" xfId="160" applyNumberFormat="1" applyFont="1"/>
    <xf numFmtId="43" fontId="87" fillId="0" borderId="0" xfId="160" applyFont="1"/>
    <xf numFmtId="164" fontId="25" fillId="0" borderId="0" xfId="160" quotePrefix="1" applyNumberFormat="1" applyFont="1" applyFill="1" applyAlignment="1">
      <alignment horizontal="center" vertical="center" wrapText="1"/>
    </xf>
    <xf numFmtId="0" fontId="25" fillId="0" borderId="0" xfId="311" quotePrefix="1" applyFont="1" applyFill="1" applyAlignment="1">
      <alignment horizontal="center" vertical="center" wrapText="1"/>
    </xf>
    <xf numFmtId="0" fontId="25" fillId="0" borderId="0" xfId="311" applyFont="1" applyFill="1" applyAlignment="1">
      <alignment horizontal="center" vertical="center" wrapText="1"/>
    </xf>
    <xf numFmtId="0" fontId="89" fillId="0" borderId="0" xfId="311" applyFont="1"/>
    <xf numFmtId="0" fontId="90" fillId="0" borderId="0" xfId="311" applyFont="1" applyAlignment="1">
      <alignment horizontal="center"/>
    </xf>
    <xf numFmtId="0" fontId="91" fillId="0" borderId="0" xfId="311" applyFont="1" applyAlignment="1">
      <alignment horizontal="center"/>
    </xf>
    <xf numFmtId="0" fontId="91" fillId="0" borderId="0" xfId="311" applyFont="1"/>
    <xf numFmtId="0" fontId="89" fillId="0" borderId="0" xfId="311" applyFont="1" applyFill="1"/>
    <xf numFmtId="164" fontId="89" fillId="0" borderId="0" xfId="160" applyNumberFormat="1" applyFont="1"/>
    <xf numFmtId="0" fontId="89" fillId="0" borderId="0" xfId="201" applyNumberFormat="1" applyFont="1" applyAlignment="1"/>
    <xf numFmtId="0" fontId="89" fillId="0" borderId="0" xfId="311" applyFont="1" applyAlignment="1">
      <alignment horizontal="center"/>
    </xf>
    <xf numFmtId="43" fontId="89" fillId="0" borderId="0" xfId="160" applyFont="1" applyFill="1"/>
    <xf numFmtId="0" fontId="89" fillId="0" borderId="0" xfId="201" applyNumberFormat="1" applyFont="1" applyAlignment="1">
      <alignment horizontal="left"/>
    </xf>
    <xf numFmtId="164" fontId="89" fillId="0" borderId="0" xfId="311" applyNumberFormat="1" applyFont="1"/>
    <xf numFmtId="164" fontId="89" fillId="0" borderId="0" xfId="160" applyNumberFormat="1" applyFont="1" applyFill="1" applyBorder="1"/>
    <xf numFmtId="37" fontId="89" fillId="0" borderId="0" xfId="311" applyNumberFormat="1" applyFont="1" applyFill="1" applyAlignment="1">
      <alignment horizontal="center"/>
    </xf>
    <xf numFmtId="0" fontId="89" fillId="0" borderId="0" xfId="311" applyFont="1" applyFill="1" applyAlignment="1">
      <alignment horizontal="center"/>
    </xf>
    <xf numFmtId="43" fontId="89" fillId="0" borderId="0" xfId="160" applyFont="1"/>
    <xf numFmtId="164" fontId="89" fillId="0" borderId="23" xfId="160" applyNumberFormat="1" applyFont="1" applyFill="1" applyBorder="1"/>
    <xf numFmtId="0" fontId="89" fillId="0" borderId="0" xfId="201" applyNumberFormat="1" applyFont="1" applyAlignment="1">
      <alignment horizontal="left" indent="1"/>
    </xf>
    <xf numFmtId="0" fontId="89" fillId="0" borderId="0" xfId="201" applyNumberFormat="1" applyFont="1" applyFill="1" applyAlignment="1"/>
    <xf numFmtId="43" fontId="89" fillId="0" borderId="0" xfId="160" applyFont="1" applyBorder="1"/>
    <xf numFmtId="0" fontId="89" fillId="0" borderId="0" xfId="160" applyNumberFormat="1" applyFont="1" applyFill="1" applyAlignment="1">
      <alignment horizontal="center"/>
    </xf>
    <xf numFmtId="0" fontId="89" fillId="0" borderId="0" xfId="311" applyFont="1" applyAlignment="1">
      <alignment horizontal="left"/>
    </xf>
    <xf numFmtId="49" fontId="89" fillId="0" borderId="0" xfId="311" quotePrefix="1" applyNumberFormat="1" applyFont="1" applyAlignment="1">
      <alignment horizontal="center"/>
    </xf>
    <xf numFmtId="49" fontId="89" fillId="0" borderId="0" xfId="311" applyNumberFormat="1" applyFont="1" applyFill="1" applyAlignment="1">
      <alignment horizontal="center"/>
    </xf>
    <xf numFmtId="1" fontId="89" fillId="0" borderId="0" xfId="311" quotePrefix="1" applyNumberFormat="1" applyFont="1" applyAlignment="1">
      <alignment horizontal="center"/>
    </xf>
    <xf numFmtId="37" fontId="89" fillId="0" borderId="0" xfId="311" applyNumberFormat="1" applyFont="1" applyFill="1" applyAlignment="1">
      <alignment horizontal="right" vertical="center" wrapText="1"/>
    </xf>
    <xf numFmtId="0" fontId="89" fillId="0" borderId="0" xfId="311" applyFont="1" applyAlignment="1">
      <alignment horizontal="center" vertical="center"/>
    </xf>
    <xf numFmtId="164" fontId="89" fillId="0" borderId="18" xfId="160" applyNumberFormat="1" applyFont="1" applyFill="1" applyBorder="1" applyAlignment="1">
      <alignment vertical="center"/>
    </xf>
    <xf numFmtId="164" fontId="89" fillId="0" borderId="0" xfId="160" applyNumberFormat="1" applyFont="1" applyFill="1" applyAlignment="1">
      <alignment vertical="center"/>
    </xf>
    <xf numFmtId="0" fontId="89" fillId="0" borderId="0" xfId="311" applyFont="1" applyAlignment="1">
      <alignment vertical="center"/>
    </xf>
    <xf numFmtId="49" fontId="91" fillId="0" borderId="0" xfId="311" applyNumberFormat="1" applyFont="1" applyAlignment="1">
      <alignment vertical="center"/>
    </xf>
    <xf numFmtId="0" fontId="91" fillId="0" borderId="0" xfId="311" applyFont="1" applyAlignment="1">
      <alignment vertical="center"/>
    </xf>
    <xf numFmtId="164" fontId="89" fillId="0" borderId="0" xfId="160" applyNumberFormat="1" applyFont="1" applyFill="1" applyBorder="1" applyAlignment="1">
      <alignment vertical="center"/>
    </xf>
    <xf numFmtId="164" fontId="89" fillId="0" borderId="0" xfId="160" applyNumberFormat="1" applyFont="1" applyBorder="1" applyAlignment="1">
      <alignment vertical="center"/>
    </xf>
    <xf numFmtId="49" fontId="91" fillId="0" borderId="0" xfId="311" applyNumberFormat="1" applyFont="1"/>
    <xf numFmtId="164" fontId="89" fillId="0" borderId="0" xfId="311" applyNumberFormat="1" applyFont="1" applyFill="1"/>
    <xf numFmtId="43" fontId="89" fillId="0" borderId="22" xfId="160" applyFont="1" applyFill="1" applyBorder="1"/>
    <xf numFmtId="43" fontId="89" fillId="0" borderId="0" xfId="160" applyFont="1" applyFill="1" applyBorder="1"/>
    <xf numFmtId="0" fontId="32" fillId="0" borderId="0" xfId="0" applyFont="1" applyAlignment="1">
      <alignment vertical="top" wrapText="1"/>
    </xf>
    <xf numFmtId="0" fontId="32" fillId="0" borderId="0" xfId="0" applyFont="1" applyAlignment="1">
      <alignment vertical="top"/>
    </xf>
    <xf numFmtId="172" fontId="27" fillId="0" borderId="0" xfId="311" applyNumberFormat="1" applyFont="1" applyFill="1" applyAlignment="1">
      <alignment horizontal="justify" vertical="top"/>
    </xf>
    <xf numFmtId="0" fontId="27" fillId="0" borderId="0" xfId="309" applyFont="1" applyFill="1" applyAlignment="1"/>
    <xf numFmtId="0" fontId="0" fillId="0" borderId="0" xfId="0" applyFill="1" applyAlignment="1">
      <alignment vertical="top"/>
    </xf>
    <xf numFmtId="0" fontId="32" fillId="0" borderId="0" xfId="0" applyFont="1" applyFill="1" applyAlignment="1">
      <alignment vertical="top"/>
    </xf>
    <xf numFmtId="0" fontId="25" fillId="0" borderId="0" xfId="0" applyFont="1" applyAlignment="1"/>
    <xf numFmtId="0" fontId="10" fillId="0" borderId="0" xfId="0" applyFont="1" applyAlignment="1">
      <alignment horizontal="center" vertical="top" wrapText="1"/>
    </xf>
    <xf numFmtId="164" fontId="10" fillId="0" borderId="0" xfId="160" applyNumberFormat="1" applyFont="1" applyFill="1" applyAlignment="1">
      <alignment horizontal="left" indent="1"/>
    </xf>
    <xf numFmtId="0" fontId="10" fillId="0" borderId="0" xfId="311" applyFont="1" applyBorder="1"/>
    <xf numFmtId="0" fontId="27" fillId="0" borderId="0" xfId="160" applyNumberFormat="1" applyFont="1" applyFill="1" applyAlignment="1">
      <alignment horizontal="left"/>
    </xf>
    <xf numFmtId="0" fontId="65" fillId="0" borderId="0" xfId="160" applyNumberFormat="1" applyFont="1"/>
    <xf numFmtId="43" fontId="25" fillId="0" borderId="0" xfId="160" applyFont="1" applyFill="1" applyAlignment="1">
      <alignment horizontal="centerContinuous" vertical="center"/>
    </xf>
    <xf numFmtId="0" fontId="25" fillId="0" borderId="0" xfId="0" applyFont="1" applyFill="1" applyBorder="1"/>
    <xf numFmtId="0" fontId="27" fillId="0" borderId="0" xfId="311" applyFont="1" applyFill="1" applyAlignment="1">
      <alignment horizontal="left" vertical="top"/>
    </xf>
    <xf numFmtId="17" fontId="25" fillId="0" borderId="0" xfId="0" quotePrefix="1" applyNumberFormat="1" applyFont="1" applyFill="1" applyBorder="1" applyAlignment="1">
      <alignment horizontal="center" wrapText="1"/>
    </xf>
    <xf numFmtId="49" fontId="25" fillId="0" borderId="0" xfId="0" applyNumberFormat="1" applyFont="1" applyFill="1" applyBorder="1" applyAlignment="1">
      <alignment horizontal="center" vertical="top"/>
    </xf>
    <xf numFmtId="49" fontId="25" fillId="0" borderId="0" xfId="0" applyNumberFormat="1" applyFont="1" applyFill="1" applyAlignment="1">
      <alignment horizontal="center" vertical="top"/>
    </xf>
    <xf numFmtId="0" fontId="25" fillId="0" borderId="0" xfId="311" applyNumberFormat="1" applyFont="1" applyFill="1" applyAlignment="1">
      <alignment horizontal="center" vertical="top"/>
    </xf>
    <xf numFmtId="0" fontId="0" fillId="0" borderId="0" xfId="0" applyAlignment="1">
      <alignment horizontal="right"/>
    </xf>
    <xf numFmtId="0" fontId="32" fillId="0" borderId="0" xfId="0" applyFont="1" applyFill="1" applyAlignment="1">
      <alignment horizontal="justify" vertical="top"/>
    </xf>
    <xf numFmtId="0" fontId="28" fillId="0" borderId="0" xfId="311" applyFont="1" applyFill="1" applyAlignment="1">
      <alignment horizontal="centerContinuous"/>
    </xf>
    <xf numFmtId="0" fontId="25" fillId="0" borderId="0" xfId="0" applyFont="1" applyAlignment="1">
      <alignment horizontal="centerContinuous"/>
    </xf>
    <xf numFmtId="0" fontId="25" fillId="0" borderId="0" xfId="311" applyFont="1" applyFill="1" applyBorder="1" applyAlignment="1">
      <alignment horizontal="centerContinuous"/>
    </xf>
    <xf numFmtId="0" fontId="10" fillId="0" borderId="0" xfId="291" applyFont="1" applyBorder="1"/>
    <xf numFmtId="164" fontId="32" fillId="0" borderId="0" xfId="0" applyNumberFormat="1" applyFont="1" applyAlignment="1">
      <alignment vertical="top" wrapText="1"/>
    </xf>
    <xf numFmtId="187" fontId="27" fillId="0" borderId="0" xfId="311" applyNumberFormat="1" applyFont="1" applyFill="1" applyAlignment="1">
      <alignment vertical="top"/>
    </xf>
    <xf numFmtId="164" fontId="27" fillId="0" borderId="0" xfId="311" applyNumberFormat="1" applyFont="1" applyFill="1" applyAlignment="1">
      <alignment horizontal="justify" vertical="top"/>
    </xf>
    <xf numFmtId="1" fontId="25" fillId="0" borderId="0" xfId="160" applyNumberFormat="1" applyFont="1" applyFill="1" applyAlignment="1">
      <alignment horizontal="left" vertical="top"/>
    </xf>
    <xf numFmtId="0" fontId="27" fillId="0" borderId="0" xfId="311" applyFont="1" applyFill="1" applyBorder="1" applyAlignment="1"/>
    <xf numFmtId="0" fontId="32" fillId="33" borderId="0" xfId="0" applyFont="1" applyFill="1"/>
    <xf numFmtId="164" fontId="32" fillId="33" borderId="0" xfId="0" applyNumberFormat="1" applyFont="1" applyFill="1"/>
    <xf numFmtId="164" fontId="32" fillId="0" borderId="0" xfId="160" applyNumberFormat="1" applyFont="1"/>
    <xf numFmtId="164" fontId="32" fillId="0" borderId="0" xfId="0" applyNumberFormat="1" applyFont="1"/>
    <xf numFmtId="164" fontId="32" fillId="0" borderId="0" xfId="0" applyNumberFormat="1" applyFont="1" applyFill="1"/>
    <xf numFmtId="164" fontId="10" fillId="0" borderId="18" xfId="160" applyNumberFormat="1" applyFont="1" applyBorder="1"/>
    <xf numFmtId="164" fontId="0" fillId="0" borderId="0" xfId="0" applyNumberFormat="1"/>
    <xf numFmtId="0" fontId="81" fillId="0" borderId="0" xfId="311" quotePrefix="1" applyFont="1" applyFill="1" applyAlignment="1"/>
    <xf numFmtId="0" fontId="81" fillId="0" borderId="32" xfId="311" quotePrefix="1" applyFont="1" applyFill="1" applyBorder="1" applyAlignment="1"/>
    <xf numFmtId="0" fontId="81" fillId="0" borderId="7" xfId="311" quotePrefix="1" applyFont="1" applyFill="1" applyBorder="1" applyAlignment="1"/>
    <xf numFmtId="0" fontId="81" fillId="0" borderId="33" xfId="311" quotePrefix="1" applyFont="1" applyFill="1" applyBorder="1" applyAlignment="1"/>
    <xf numFmtId="0" fontId="27" fillId="0" borderId="0" xfId="311" applyFont="1" applyFill="1" applyAlignment="1">
      <alignment horizontal="center"/>
    </xf>
    <xf numFmtId="175" fontId="25" fillId="0" borderId="1" xfId="160" applyNumberFormat="1" applyFont="1" applyFill="1" applyBorder="1" applyAlignment="1">
      <alignment horizontal="center" wrapText="1"/>
    </xf>
    <xf numFmtId="164" fontId="25" fillId="0" borderId="1" xfId="160" applyNumberFormat="1" applyFont="1" applyFill="1" applyBorder="1" applyAlignment="1">
      <alignment horizontal="center" vertical="center"/>
    </xf>
    <xf numFmtId="0" fontId="0" fillId="34" borderId="0" xfId="0" applyFill="1" applyAlignment="1">
      <alignment horizontal="center"/>
    </xf>
    <xf numFmtId="0" fontId="0" fillId="34" borderId="0" xfId="0" applyFill="1"/>
    <xf numFmtId="164" fontId="0" fillId="34" borderId="0" xfId="160" applyNumberFormat="1" applyFont="1" applyFill="1"/>
    <xf numFmtId="0" fontId="0" fillId="34" borderId="0" xfId="0" applyFill="1" applyAlignment="1">
      <alignment horizontal="right"/>
    </xf>
    <xf numFmtId="0" fontId="22" fillId="34" borderId="0" xfId="0" applyFont="1" applyFill="1" applyAlignment="1">
      <alignment horizontal="right"/>
    </xf>
    <xf numFmtId="0" fontId="0" fillId="0" borderId="0" xfId="0" applyAlignment="1">
      <alignment horizontal="left"/>
    </xf>
    <xf numFmtId="0" fontId="27" fillId="0" borderId="0" xfId="311" applyFont="1" applyFill="1" applyAlignment="1">
      <alignment horizontal="left"/>
    </xf>
    <xf numFmtId="49" fontId="27" fillId="0" borderId="0" xfId="311" quotePrefix="1" applyNumberFormat="1" applyFont="1" applyFill="1" applyAlignment="1">
      <alignment horizontal="center"/>
    </xf>
    <xf numFmtId="0" fontId="20" fillId="0" borderId="0" xfId="0" applyFont="1"/>
    <xf numFmtId="164" fontId="89" fillId="0" borderId="21" xfId="160" applyNumberFormat="1" applyFont="1" applyFill="1" applyBorder="1"/>
    <xf numFmtId="0" fontId="25" fillId="0" borderId="0" xfId="389" applyNumberFormat="1" applyFont="1" applyFill="1" applyAlignment="1">
      <alignment vertical="center"/>
    </xf>
    <xf numFmtId="0" fontId="93" fillId="0" borderId="0" xfId="390" applyFont="1" applyFill="1" applyAlignment="1"/>
    <xf numFmtId="0" fontId="25" fillId="0" borderId="0" xfId="390" applyFont="1" applyFill="1" applyAlignment="1"/>
    <xf numFmtId="0" fontId="27" fillId="0" borderId="0" xfId="390" applyFont="1"/>
    <xf numFmtId="0" fontId="0" fillId="0" borderId="0" xfId="265" applyFont="1" applyAlignment="1"/>
    <xf numFmtId="164" fontId="94" fillId="0" borderId="0" xfId="390" applyNumberFormat="1" applyFont="1"/>
    <xf numFmtId="0" fontId="25" fillId="0" borderId="23" xfId="390" applyFont="1" applyFill="1" applyBorder="1" applyAlignment="1"/>
    <xf numFmtId="0" fontId="25" fillId="0" borderId="23" xfId="390" applyFont="1" applyBorder="1"/>
    <xf numFmtId="0" fontId="25" fillId="0" borderId="0" xfId="390" applyFont="1" applyFill="1" applyBorder="1" applyAlignment="1"/>
    <xf numFmtId="0" fontId="25" fillId="0" borderId="0" xfId="390" applyFont="1" applyBorder="1"/>
    <xf numFmtId="0" fontId="95" fillId="0" borderId="0" xfId="389" applyFont="1" applyFill="1" applyAlignment="1"/>
    <xf numFmtId="0" fontId="95" fillId="0" borderId="0" xfId="389" applyFont="1" applyFill="1" applyAlignment="1">
      <alignment horizontal="center" vertical="center" wrapText="1"/>
    </xf>
    <xf numFmtId="0" fontId="81" fillId="0" borderId="2" xfId="265" quotePrefix="1" applyFont="1" applyBorder="1" applyAlignment="1">
      <alignment vertical="top"/>
    </xf>
    <xf numFmtId="0" fontId="81" fillId="0" borderId="2" xfId="160" applyNumberFormat="1" applyFont="1" applyBorder="1" applyAlignment="1">
      <alignment horizontal="center"/>
    </xf>
    <xf numFmtId="0" fontId="81" fillId="0" borderId="0" xfId="265" quotePrefix="1" applyFont="1" applyBorder="1" applyAlignment="1">
      <alignment vertical="top"/>
    </xf>
    <xf numFmtId="0" fontId="96" fillId="0" borderId="0" xfId="389" applyFont="1" applyFill="1"/>
    <xf numFmtId="0" fontId="81" fillId="0" borderId="0" xfId="265" applyFont="1" applyBorder="1" applyAlignment="1">
      <alignment horizontal="center" vertical="center"/>
    </xf>
    <xf numFmtId="0" fontId="10" fillId="0" borderId="0" xfId="265" applyFont="1" applyBorder="1" applyAlignment="1">
      <alignment horizontal="center" vertical="center" wrapText="1"/>
    </xf>
    <xf numFmtId="0" fontId="81" fillId="0" borderId="0" xfId="160" applyNumberFormat="1" applyFont="1" applyBorder="1" applyAlignment="1">
      <alignment horizontal="center" vertical="center"/>
    </xf>
    <xf numFmtId="0" fontId="10" fillId="0" borderId="0" xfId="265" applyFont="1" applyBorder="1" applyAlignment="1">
      <alignment horizontal="center" vertical="top" wrapText="1"/>
    </xf>
    <xf numFmtId="0" fontId="81" fillId="0" borderId="0" xfId="390" applyFont="1" applyFill="1"/>
    <xf numFmtId="0" fontId="10" fillId="0" borderId="0" xfId="390" applyFont="1" applyFill="1"/>
    <xf numFmtId="0" fontId="81" fillId="0" borderId="0" xfId="314" applyFont="1" applyFill="1" applyAlignment="1">
      <alignment horizontal="left" vertical="top"/>
    </xf>
    <xf numFmtId="0" fontId="81" fillId="0" borderId="0" xfId="314" applyFont="1" applyFill="1" applyAlignment="1">
      <alignment horizontal="left" vertical="top" indent="1"/>
    </xf>
    <xf numFmtId="0" fontId="10" fillId="0" borderId="0" xfId="314" applyFont="1" applyFill="1" applyAlignment="1">
      <alignment horizontal="left" vertical="top" indent="1"/>
    </xf>
    <xf numFmtId="0" fontId="10" fillId="0" borderId="0" xfId="314" applyFont="1" applyFill="1" applyAlignment="1">
      <alignment horizontal="left" vertical="top"/>
    </xf>
    <xf numFmtId="0" fontId="27" fillId="0" borderId="0" xfId="391" applyFont="1" applyFill="1" applyAlignment="1">
      <alignment horizontal="left" vertical="top" indent="1"/>
    </xf>
    <xf numFmtId="0" fontId="32" fillId="0" borderId="0" xfId="265" applyFont="1" applyAlignment="1"/>
    <xf numFmtId="0" fontId="27" fillId="0" borderId="0" xfId="311" applyFont="1" applyFill="1" applyAlignment="1">
      <alignment horizontal="center"/>
    </xf>
    <xf numFmtId="0" fontId="27" fillId="0" borderId="0" xfId="201" applyNumberFormat="1" applyFont="1" applyFill="1" applyAlignment="1"/>
    <xf numFmtId="164" fontId="25" fillId="0" borderId="0" xfId="160" applyNumberFormat="1" applyFont="1" applyFill="1" applyAlignment="1">
      <alignment horizontal="right"/>
    </xf>
    <xf numFmtId="164" fontId="25" fillId="0" borderId="18" xfId="160" applyNumberFormat="1" applyFont="1" applyFill="1" applyBorder="1" applyAlignment="1" applyProtection="1">
      <alignment horizontal="right"/>
    </xf>
    <xf numFmtId="0" fontId="25" fillId="0" borderId="1" xfId="311" applyFont="1" applyBorder="1" applyAlignment="1">
      <alignment horizontal="center" vertical="center" wrapText="1"/>
    </xf>
    <xf numFmtId="0" fontId="88" fillId="0" borderId="23" xfId="0" applyNumberFormat="1" applyFont="1" applyBorder="1" applyAlignment="1">
      <alignment horizontal="center" vertical="center" wrapText="1"/>
    </xf>
    <xf numFmtId="0" fontId="10" fillId="0" borderId="0" xfId="311" applyFont="1" applyFill="1" applyAlignment="1">
      <alignment vertical="top"/>
    </xf>
    <xf numFmtId="0" fontId="88" fillId="0" borderId="0" xfId="0" applyFont="1"/>
    <xf numFmtId="0" fontId="81" fillId="0" borderId="0" xfId="0" quotePrefix="1" applyFont="1" applyBorder="1" applyAlignment="1">
      <alignment horizontal="center" vertical="top" wrapText="1"/>
    </xf>
    <xf numFmtId="0" fontId="10" fillId="0" borderId="0" xfId="311" applyFont="1" applyFill="1" applyBorder="1" applyAlignment="1">
      <alignment horizontal="justify" vertical="top"/>
    </xf>
    <xf numFmtId="0" fontId="81" fillId="0" borderId="0" xfId="311" applyFont="1" applyFill="1" applyBorder="1" applyAlignment="1">
      <alignment horizontal="justify" vertical="top"/>
    </xf>
    <xf numFmtId="0" fontId="25" fillId="0" borderId="0" xfId="160" applyNumberFormat="1" applyFont="1" applyFill="1" applyAlignment="1">
      <alignment horizontal="left" vertical="top"/>
    </xf>
    <xf numFmtId="0" fontId="27" fillId="0" borderId="0" xfId="311" applyNumberFormat="1" applyFont="1" applyFill="1" applyAlignment="1">
      <alignment vertical="center"/>
    </xf>
    <xf numFmtId="37" fontId="27" fillId="0" borderId="22" xfId="311" applyNumberFormat="1" applyFont="1" applyFill="1" applyBorder="1" applyAlignment="1">
      <alignment horizontal="right" vertical="center" wrapText="1"/>
    </xf>
    <xf numFmtId="37" fontId="27" fillId="0" borderId="0" xfId="311" applyNumberFormat="1" applyFont="1" applyFill="1" applyBorder="1" applyAlignment="1">
      <alignment horizontal="right" vertical="center" wrapText="1"/>
    </xf>
    <xf numFmtId="37" fontId="27" fillId="0" borderId="0" xfId="311" applyNumberFormat="1" applyFont="1" applyFill="1" applyAlignment="1">
      <alignment horizontal="right" vertical="center" wrapText="1"/>
    </xf>
    <xf numFmtId="49" fontId="27" fillId="0" borderId="0" xfId="311" applyNumberFormat="1" applyFont="1" applyFill="1" applyAlignment="1">
      <alignment vertical="center"/>
    </xf>
    <xf numFmtId="174" fontId="27" fillId="0" borderId="22" xfId="311" applyNumberFormat="1" applyFont="1" applyFill="1" applyBorder="1" applyAlignment="1">
      <alignment horizontal="right" vertical="center" wrapText="1"/>
    </xf>
    <xf numFmtId="0" fontId="10" fillId="0" borderId="0" xfId="311" applyFont="1" applyAlignment="1">
      <alignment vertical="top"/>
    </xf>
    <xf numFmtId="1" fontId="89" fillId="0" borderId="0" xfId="311" applyNumberFormat="1" applyFont="1" applyFill="1" applyAlignment="1">
      <alignment horizontal="center"/>
    </xf>
    <xf numFmtId="1" fontId="89" fillId="0" borderId="0" xfId="160" applyNumberFormat="1" applyFont="1" applyFill="1" applyAlignment="1">
      <alignment horizontal="center"/>
    </xf>
    <xf numFmtId="0" fontId="25" fillId="0" borderId="0" xfId="314" applyNumberFormat="1" applyFont="1" applyFill="1" applyAlignment="1">
      <alignment horizontal="left" vertical="center"/>
    </xf>
    <xf numFmtId="164" fontId="89" fillId="0" borderId="19" xfId="160" applyNumberFormat="1" applyFont="1" applyFill="1" applyBorder="1"/>
    <xf numFmtId="164" fontId="89" fillId="0" borderId="20" xfId="160" applyNumberFormat="1" applyFont="1" applyFill="1" applyBorder="1"/>
    <xf numFmtId="164" fontId="89" fillId="0" borderId="21" xfId="160" applyNumberFormat="1" applyFont="1" applyBorder="1"/>
    <xf numFmtId="164" fontId="89" fillId="0" borderId="0" xfId="160" applyNumberFormat="1" applyFont="1" applyFill="1" applyBorder="1"/>
    <xf numFmtId="164" fontId="89" fillId="0" borderId="0" xfId="160" applyNumberFormat="1" applyFont="1" applyFill="1"/>
    <xf numFmtId="0" fontId="101" fillId="0" borderId="0" xfId="785" applyFont="1"/>
    <xf numFmtId="37" fontId="27" fillId="36" borderId="0" xfId="0" applyNumberFormat="1" applyFont="1" applyFill="1" applyProtection="1"/>
    <xf numFmtId="0" fontId="0" fillId="36" borderId="0" xfId="0" applyFill="1"/>
    <xf numFmtId="0" fontId="32" fillId="36" borderId="0" xfId="0" applyFont="1" applyFill="1"/>
    <xf numFmtId="164" fontId="25" fillId="0" borderId="0" xfId="160" applyNumberFormat="1" applyFont="1" applyFill="1" applyAlignment="1">
      <alignment horizontal="center"/>
    </xf>
    <xf numFmtId="0" fontId="27" fillId="0" borderId="0" xfId="311" applyFont="1" applyFill="1" applyAlignment="1">
      <alignment horizontal="center"/>
    </xf>
    <xf numFmtId="0" fontId="25" fillId="0" borderId="0" xfId="311" applyFont="1" applyFill="1" applyAlignment="1">
      <alignment horizontal="center"/>
    </xf>
    <xf numFmtId="164" fontId="0" fillId="0" borderId="0" xfId="160" applyNumberFormat="1" applyFont="1"/>
    <xf numFmtId="37" fontId="27" fillId="0" borderId="0" xfId="0" applyNumberFormat="1" applyFont="1" applyFill="1" applyAlignment="1" applyProtection="1">
      <alignment horizontal="left" indent="1"/>
    </xf>
    <xf numFmtId="0" fontId="27" fillId="0" borderId="0" xfId="0" applyFont="1" applyAlignment="1">
      <alignment horizontal="left" indent="1"/>
    </xf>
    <xf numFmtId="164" fontId="27" fillId="0" borderId="0" xfId="193" applyNumberFormat="1" applyFont="1" applyFill="1" applyBorder="1" applyAlignment="1"/>
    <xf numFmtId="164" fontId="27" fillId="0" borderId="19" xfId="193" applyNumberFormat="1" applyFont="1" applyFill="1" applyBorder="1" applyAlignment="1"/>
    <xf numFmtId="164" fontId="27" fillId="0" borderId="20" xfId="193" applyNumberFormat="1" applyFont="1" applyFill="1" applyBorder="1" applyAlignment="1"/>
    <xf numFmtId="0" fontId="27" fillId="0" borderId="0" xfId="0" applyFont="1" applyFill="1" applyBorder="1"/>
    <xf numFmtId="164" fontId="27" fillId="0" borderId="18" xfId="160" applyNumberFormat="1" applyFont="1" applyFill="1" applyBorder="1" applyAlignment="1" applyProtection="1">
      <alignment horizontal="right"/>
    </xf>
    <xf numFmtId="0" fontId="25" fillId="0" borderId="0" xfId="311" applyFont="1" applyFill="1" applyBorder="1"/>
    <xf numFmtId="0" fontId="25" fillId="0" borderId="0" xfId="311" quotePrefix="1" applyFont="1" applyFill="1" applyAlignment="1">
      <alignment horizontal="left"/>
    </xf>
    <xf numFmtId="0" fontId="27" fillId="0" borderId="0" xfId="311" quotePrefix="1" applyFont="1" applyAlignment="1">
      <alignment horizontal="left" indent="2"/>
    </xf>
    <xf numFmtId="0" fontId="29" fillId="0" borderId="0" xfId="311" applyFont="1" applyFill="1" applyAlignment="1">
      <alignment horizontal="center" vertical="top"/>
    </xf>
    <xf numFmtId="0" fontId="25" fillId="0" borderId="0" xfId="311" applyFont="1" applyFill="1" applyAlignment="1">
      <alignment horizontal="center" vertical="top"/>
    </xf>
    <xf numFmtId="0" fontId="102" fillId="0" borderId="0" xfId="782" applyFont="1" applyAlignment="1"/>
    <xf numFmtId="0" fontId="103" fillId="0" borderId="0" xfId="782" applyFont="1"/>
    <xf numFmtId="0" fontId="25" fillId="0" borderId="0" xfId="297" applyFont="1" applyFill="1" applyAlignment="1"/>
    <xf numFmtId="168" fontId="27" fillId="0" borderId="0" xfId="783" applyNumberFormat="1" applyFont="1" applyFill="1" applyBorder="1" applyAlignment="1">
      <alignment vertical="top"/>
    </xf>
    <xf numFmtId="0" fontId="27" fillId="0" borderId="0" xfId="782" applyFont="1" applyFill="1" applyBorder="1" applyAlignment="1">
      <alignment vertical="top"/>
    </xf>
    <xf numFmtId="0" fontId="27" fillId="0" borderId="0" xfId="782" applyFont="1" applyFill="1" applyAlignment="1">
      <alignment vertical="top"/>
    </xf>
    <xf numFmtId="164" fontId="103" fillId="0" borderId="0" xfId="782" applyNumberFormat="1" applyFont="1"/>
    <xf numFmtId="0" fontId="104" fillId="0" borderId="0" xfId="264" applyFont="1" applyBorder="1" applyAlignment="1">
      <alignment horizontal="left"/>
    </xf>
    <xf numFmtId="0" fontId="105" fillId="0" borderId="0" xfId="264" applyFont="1" applyBorder="1" applyAlignment="1">
      <alignment horizontal="centerContinuous"/>
    </xf>
    <xf numFmtId="199" fontId="105" fillId="0" borderId="0" xfId="264" applyNumberFormat="1" applyFont="1" applyBorder="1" applyAlignment="1">
      <alignment horizontal="centerContinuous"/>
    </xf>
    <xf numFmtId="0" fontId="106" fillId="0" borderId="0" xfId="264" applyFont="1" applyBorder="1"/>
    <xf numFmtId="43" fontId="104" fillId="0" borderId="0" xfId="264" applyNumberFormat="1" applyFont="1" applyBorder="1" applyAlignment="1">
      <alignment horizontal="left"/>
    </xf>
    <xf numFmtId="14" fontId="104" fillId="0" borderId="34" xfId="264" applyNumberFormat="1" applyFont="1" applyBorder="1" applyAlignment="1">
      <alignment horizontal="center" vertical="center" wrapText="1"/>
    </xf>
    <xf numFmtId="0" fontId="104" fillId="0" borderId="34" xfId="264" applyFont="1" applyBorder="1" applyAlignment="1">
      <alignment horizontal="center" vertical="center" wrapText="1"/>
    </xf>
    <xf numFmtId="0" fontId="107" fillId="0" borderId="34" xfId="264" applyFont="1" applyBorder="1" applyAlignment="1">
      <alignment horizontal="center" vertical="center" wrapText="1"/>
    </xf>
    <xf numFmtId="0" fontId="104" fillId="0" borderId="34" xfId="264" quotePrefix="1" applyFont="1" applyBorder="1" applyAlignment="1">
      <alignment horizontal="center" vertical="center" wrapText="1"/>
    </xf>
    <xf numFmtId="199" fontId="107" fillId="0" borderId="34" xfId="264" applyNumberFormat="1" applyFont="1" applyBorder="1" applyAlignment="1">
      <alignment horizontal="center" vertical="center" wrapText="1"/>
    </xf>
    <xf numFmtId="14" fontId="108" fillId="0" borderId="0" xfId="264" applyNumberFormat="1" applyFont="1" applyBorder="1" applyAlignment="1">
      <alignment horizontal="center" vertical="center" wrapText="1"/>
    </xf>
    <xf numFmtId="0" fontId="104" fillId="0" borderId="0" xfId="264" applyFont="1" applyBorder="1" applyAlignment="1">
      <alignment horizontal="center" vertical="center" wrapText="1"/>
    </xf>
    <xf numFmtId="169" fontId="105" fillId="0" borderId="0" xfId="811" applyFont="1" applyBorder="1" applyAlignment="1">
      <alignment horizontal="center" vertical="center" wrapText="1"/>
    </xf>
    <xf numFmtId="0" fontId="104" fillId="0" borderId="0" xfId="264" quotePrefix="1" applyFont="1" applyBorder="1" applyAlignment="1">
      <alignment horizontal="center" vertical="center" wrapText="1"/>
    </xf>
    <xf numFmtId="199" fontId="104" fillId="0" borderId="0" xfId="264" applyNumberFormat="1" applyFont="1" applyBorder="1" applyAlignment="1">
      <alignment horizontal="center" vertical="center" wrapText="1"/>
    </xf>
    <xf numFmtId="14" fontId="105" fillId="0" borderId="0" xfId="264" quotePrefix="1" applyNumberFormat="1" applyFont="1" applyFill="1" applyBorder="1" applyAlignment="1">
      <alignment horizontal="right" wrapText="1"/>
    </xf>
    <xf numFmtId="199" fontId="105" fillId="0" borderId="0" xfId="160" applyNumberFormat="1" applyFont="1" applyFill="1"/>
    <xf numFmtId="199" fontId="105" fillId="0" borderId="0" xfId="160" applyNumberFormat="1" applyFont="1" applyFill="1" applyBorder="1"/>
    <xf numFmtId="0" fontId="106" fillId="0" borderId="0" xfId="264" applyFont="1" applyFill="1" applyBorder="1"/>
    <xf numFmtId="14" fontId="105" fillId="0" borderId="0" xfId="264" applyNumberFormat="1" applyFont="1" applyBorder="1" applyAlignment="1">
      <alignment horizontal="right" wrapText="1"/>
    </xf>
    <xf numFmtId="199" fontId="105" fillId="0" borderId="0" xfId="160" applyNumberFormat="1" applyFont="1"/>
    <xf numFmtId="199" fontId="105" fillId="0" borderId="0" xfId="160" applyNumberFormat="1" applyFont="1" applyBorder="1"/>
    <xf numFmtId="199" fontId="109" fillId="0" borderId="0" xfId="160" applyNumberFormat="1" applyFont="1" applyBorder="1"/>
    <xf numFmtId="14" fontId="104" fillId="0" borderId="0" xfId="264" applyNumberFormat="1" applyFont="1" applyBorder="1" applyAlignment="1">
      <alignment horizontal="left"/>
    </xf>
    <xf numFmtId="199" fontId="104" fillId="0" borderId="18" xfId="160" applyNumberFormat="1" applyFont="1" applyBorder="1"/>
    <xf numFmtId="199" fontId="104" fillId="23" borderId="18" xfId="160" applyNumberFormat="1" applyFont="1" applyFill="1" applyBorder="1"/>
    <xf numFmtId="199" fontId="104" fillId="0" borderId="0" xfId="160" applyNumberFormat="1" applyFont="1" applyBorder="1"/>
    <xf numFmtId="14" fontId="106" fillId="0" borderId="0" xfId="264" applyNumberFormat="1" applyFont="1" applyBorder="1" applyAlignment="1">
      <alignment horizontal="left"/>
    </xf>
    <xf numFmtId="170" fontId="106" fillId="0" borderId="0" xfId="811" applyNumberFormat="1" applyFont="1" applyBorder="1"/>
    <xf numFmtId="164" fontId="105" fillId="0" borderId="0" xfId="812" applyNumberFormat="1" applyFont="1" applyBorder="1"/>
    <xf numFmtId="164" fontId="106" fillId="0" borderId="0" xfId="813" applyNumberFormat="1" applyFont="1" applyBorder="1"/>
    <xf numFmtId="199" fontId="106" fillId="0" borderId="0" xfId="264" applyNumberFormat="1" applyFont="1" applyBorder="1"/>
    <xf numFmtId="164" fontId="110" fillId="0" borderId="0" xfId="264" applyNumberFormat="1" applyFont="1" applyBorder="1"/>
    <xf numFmtId="170" fontId="106" fillId="0" borderId="0" xfId="264" applyNumberFormat="1" applyFont="1" applyBorder="1"/>
    <xf numFmtId="43" fontId="98" fillId="0" borderId="0" xfId="160" applyFont="1"/>
    <xf numFmtId="43" fontId="0" fillId="0" borderId="0" xfId="160" applyFont="1"/>
    <xf numFmtId="49" fontId="98" fillId="0" borderId="0" xfId="160" applyNumberFormat="1" applyFont="1"/>
    <xf numFmtId="164" fontId="97" fillId="0" borderId="0" xfId="160" applyNumberFormat="1" applyFont="1"/>
    <xf numFmtId="43" fontId="97" fillId="0" borderId="0" xfId="160" applyFont="1"/>
    <xf numFmtId="0" fontId="97" fillId="0" borderId="0" xfId="0" applyFont="1"/>
    <xf numFmtId="49" fontId="97" fillId="0" borderId="0" xfId="160" applyNumberFormat="1" applyFont="1"/>
    <xf numFmtId="43" fontId="98" fillId="0" borderId="0" xfId="160" applyFont="1" applyFill="1" applyBorder="1" applyAlignment="1">
      <alignment vertical="center" wrapText="1"/>
    </xf>
    <xf numFmtId="49" fontId="98" fillId="0" borderId="0" xfId="160" applyNumberFormat="1" applyFont="1" applyFill="1" applyBorder="1" applyAlignment="1">
      <alignment vertical="center" wrapText="1"/>
    </xf>
    <xf numFmtId="164" fontId="98" fillId="0" borderId="0" xfId="160" applyNumberFormat="1" applyFont="1" applyFill="1" applyBorder="1" applyAlignment="1">
      <alignment horizontal="center" vertical="center" wrapText="1"/>
    </xf>
    <xf numFmtId="43" fontId="98" fillId="0" borderId="0" xfId="160" applyFont="1" applyFill="1" applyBorder="1" applyAlignment="1">
      <alignment horizontal="center" vertical="center" wrapText="1"/>
    </xf>
    <xf numFmtId="49" fontId="97" fillId="0" borderId="0" xfId="160" applyNumberFormat="1" applyFont="1" applyFill="1" applyBorder="1" applyAlignment="1">
      <alignment vertical="center" wrapText="1"/>
    </xf>
    <xf numFmtId="43" fontId="99" fillId="0" borderId="0" xfId="0" applyNumberFormat="1" applyFont="1"/>
    <xf numFmtId="49" fontId="0" fillId="0" borderId="0" xfId="0" applyNumberFormat="1"/>
    <xf numFmtId="164" fontId="99" fillId="0" borderId="7" xfId="160" applyNumberFormat="1" applyFont="1" applyBorder="1"/>
    <xf numFmtId="43" fontId="99" fillId="0" borderId="7" xfId="160" applyFont="1" applyBorder="1"/>
    <xf numFmtId="164" fontId="99" fillId="0" borderId="0" xfId="160" applyNumberFormat="1" applyFont="1"/>
    <xf numFmtId="43" fontId="99" fillId="0" borderId="0" xfId="160" applyFont="1"/>
    <xf numFmtId="0" fontId="99" fillId="0" borderId="0" xfId="0" applyFont="1"/>
    <xf numFmtId="0" fontId="0" fillId="0" borderId="0" xfId="0" applyAlignment="1">
      <alignment vertical="center"/>
    </xf>
    <xf numFmtId="43" fontId="0" fillId="0" borderId="0" xfId="0" applyNumberFormat="1"/>
    <xf numFmtId="164" fontId="98" fillId="35" borderId="32" xfId="160" applyNumberFormat="1" applyFont="1" applyFill="1" applyBorder="1" applyAlignment="1">
      <alignment horizontal="centerContinuous" vertical="center"/>
    </xf>
    <xf numFmtId="164" fontId="97" fillId="35" borderId="7" xfId="160" applyNumberFormat="1" applyFont="1" applyFill="1" applyBorder="1" applyAlignment="1">
      <alignment horizontal="centerContinuous" vertical="center"/>
    </xf>
    <xf numFmtId="0" fontId="97" fillId="35" borderId="7" xfId="0" applyFont="1" applyFill="1" applyBorder="1" applyAlignment="1">
      <alignment horizontal="centerContinuous" vertical="center"/>
    </xf>
    <xf numFmtId="164" fontId="98" fillId="35" borderId="1" xfId="160" applyNumberFormat="1" applyFont="1" applyFill="1" applyBorder="1" applyAlignment="1">
      <alignment horizontal="center" vertical="center" wrapText="1"/>
    </xf>
    <xf numFmtId="164" fontId="99" fillId="0" borderId="0" xfId="0" applyNumberFormat="1" applyFont="1"/>
    <xf numFmtId="0" fontId="99" fillId="0" borderId="7" xfId="0" applyFont="1" applyBorder="1"/>
    <xf numFmtId="0" fontId="27" fillId="0" borderId="0" xfId="391" applyFont="1" applyFill="1"/>
    <xf numFmtId="0" fontId="27" fillId="0" borderId="0" xfId="391" applyFont="1" applyFill="1" applyAlignment="1">
      <alignment horizontal="justify" vertical="top" wrapText="1"/>
    </xf>
    <xf numFmtId="0" fontId="25" fillId="0" borderId="0" xfId="391" applyFont="1" applyFill="1"/>
    <xf numFmtId="164" fontId="27" fillId="0" borderId="18" xfId="307" applyNumberFormat="1" applyFont="1" applyFill="1" applyBorder="1" applyAlignment="1">
      <alignment horizontal="centerContinuous" vertical="top"/>
    </xf>
    <xf numFmtId="0" fontId="27" fillId="0" borderId="0" xfId="820" applyFont="1" applyFill="1" applyAlignment="1"/>
    <xf numFmtId="0" fontId="0" fillId="0" borderId="0" xfId="0"/>
    <xf numFmtId="0" fontId="25" fillId="0" borderId="0" xfId="311" applyFont="1" applyFill="1"/>
    <xf numFmtId="0" fontId="27" fillId="0" borderId="0" xfId="311" applyNumberFormat="1" applyFont="1" applyAlignment="1">
      <alignment horizontal="left" vertical="top"/>
    </xf>
    <xf numFmtId="0" fontId="25" fillId="0" borderId="0" xfId="311" applyNumberFormat="1" applyFont="1" applyAlignment="1">
      <alignment horizontal="left" vertical="top"/>
    </xf>
    <xf numFmtId="0" fontId="27" fillId="0" borderId="0" xfId="311" applyFont="1" applyAlignment="1">
      <alignment vertical="top"/>
    </xf>
    <xf numFmtId="0" fontId="27" fillId="0" borderId="0" xfId="0" applyFont="1" applyFill="1" applyAlignment="1">
      <alignment vertical="top"/>
    </xf>
    <xf numFmtId="0" fontId="27" fillId="0" borderId="0" xfId="0" applyFont="1"/>
    <xf numFmtId="1" fontId="25" fillId="0" borderId="0" xfId="160" applyNumberFormat="1" applyFont="1" applyFill="1" applyAlignment="1">
      <alignment horizontal="left"/>
    </xf>
    <xf numFmtId="187" fontId="27" fillId="0" borderId="0" xfId="311" applyNumberFormat="1" applyFont="1" applyFill="1" applyAlignment="1">
      <alignment horizontal="justify" vertical="top"/>
    </xf>
    <xf numFmtId="0" fontId="27" fillId="0" borderId="0" xfId="0" applyFont="1" applyFill="1" applyAlignment="1">
      <alignment horizontal="left" vertical="top"/>
    </xf>
    <xf numFmtId="187" fontId="27" fillId="0" borderId="0" xfId="0" applyNumberFormat="1" applyFont="1"/>
    <xf numFmtId="0" fontId="27" fillId="0" borderId="0" xfId="0" applyNumberFormat="1" applyFont="1" applyFill="1" applyAlignment="1">
      <alignment horizontal="centerContinuous" vertical="top"/>
    </xf>
    <xf numFmtId="0" fontId="25" fillId="0" borderId="0" xfId="0" applyFont="1" applyFill="1" applyAlignment="1">
      <alignment vertical="top"/>
    </xf>
    <xf numFmtId="0" fontId="25" fillId="0" borderId="0" xfId="0" applyNumberFormat="1" applyFont="1" applyFill="1" applyAlignment="1">
      <alignment horizontal="left" vertical="top"/>
    </xf>
    <xf numFmtId="164" fontId="27" fillId="0" borderId="0" xfId="160" applyNumberFormat="1" applyFont="1" applyAlignment="1">
      <alignment vertical="top"/>
    </xf>
    <xf numFmtId="164" fontId="27" fillId="0" borderId="0" xfId="160" applyNumberFormat="1" applyFont="1" applyBorder="1" applyAlignment="1">
      <alignment vertical="top"/>
    </xf>
    <xf numFmtId="164" fontId="27" fillId="0" borderId="18" xfId="160" applyNumberFormat="1" applyFont="1" applyFill="1" applyBorder="1" applyAlignment="1">
      <alignment horizontal="centerContinuous" vertical="top"/>
    </xf>
    <xf numFmtId="164" fontId="23" fillId="0" borderId="0" xfId="160" applyNumberFormat="1" applyFont="1" applyFill="1" applyAlignment="1">
      <alignment vertical="top"/>
    </xf>
    <xf numFmtId="1" fontId="25" fillId="0" borderId="0" xfId="160" applyNumberFormat="1" applyFont="1" applyFill="1" applyAlignment="1">
      <alignment horizontal="center"/>
    </xf>
    <xf numFmtId="164" fontId="91" fillId="0" borderId="0" xfId="160" quotePrefix="1" applyNumberFormat="1" applyFont="1" applyFill="1" applyAlignment="1">
      <alignment horizontal="center"/>
    </xf>
    <xf numFmtId="0" fontId="81" fillId="0" borderId="0" xfId="0" quotePrefix="1" applyFont="1" applyBorder="1" applyAlignment="1">
      <alignment horizontal="center" vertical="top"/>
    </xf>
    <xf numFmtId="0" fontId="27" fillId="0" borderId="0" xfId="311" applyNumberFormat="1" applyFont="1" applyFill="1" applyAlignment="1">
      <alignment horizontal="left" vertical="top"/>
    </xf>
    <xf numFmtId="0" fontId="25" fillId="0" borderId="0" xfId="0" applyFont="1" applyFill="1" applyAlignment="1">
      <alignment horizontal="left" vertical="top"/>
    </xf>
    <xf numFmtId="0" fontId="25" fillId="0" borderId="0" xfId="0" applyNumberFormat="1" applyFont="1" applyFill="1" applyAlignment="1">
      <alignment vertical="top"/>
    </xf>
    <xf numFmtId="0" fontId="27" fillId="0" borderId="0" xfId="311" applyFont="1" applyFill="1" applyBorder="1" applyAlignment="1">
      <alignment vertical="top"/>
    </xf>
    <xf numFmtId="0" fontId="25" fillId="0" borderId="0" xfId="0" applyFont="1" applyFill="1" applyAlignment="1"/>
    <xf numFmtId="0" fontId="27" fillId="0" borderId="0" xfId="0" applyFont="1" applyFill="1" applyAlignment="1"/>
    <xf numFmtId="187" fontId="27" fillId="0" borderId="0" xfId="311" applyNumberFormat="1" applyFont="1" applyFill="1" applyAlignment="1">
      <alignment horizontal="left" vertical="top"/>
    </xf>
    <xf numFmtId="187" fontId="25" fillId="0" borderId="0" xfId="311" applyNumberFormat="1" applyFont="1" applyFill="1" applyAlignment="1">
      <alignment horizontal="center" vertical="center" wrapText="1"/>
    </xf>
    <xf numFmtId="0" fontId="27" fillId="0" borderId="0" xfId="0" applyFont="1" applyAlignment="1"/>
    <xf numFmtId="0" fontId="25" fillId="0" borderId="0" xfId="311" quotePrefix="1" applyFont="1" applyFill="1" applyBorder="1" applyAlignment="1">
      <alignment horizontal="center"/>
    </xf>
    <xf numFmtId="0" fontId="27" fillId="0" borderId="0" xfId="0" applyNumberFormat="1" applyFont="1" applyAlignment="1"/>
    <xf numFmtId="1" fontId="25" fillId="0" borderId="0" xfId="837" applyNumberFormat="1" applyFont="1" applyFill="1" applyAlignment="1">
      <alignment horizontal="left" vertical="top"/>
    </xf>
    <xf numFmtId="0" fontId="25" fillId="0" borderId="0" xfId="837" applyNumberFormat="1" applyFont="1" applyFill="1" applyAlignment="1">
      <alignment horizontal="left" vertical="top"/>
    </xf>
    <xf numFmtId="49" fontId="27" fillId="0" borderId="0" xfId="311" applyNumberFormat="1" applyFont="1" applyFill="1" applyAlignment="1">
      <alignment horizontal="left" vertical="top"/>
    </xf>
    <xf numFmtId="1" fontId="89" fillId="0" borderId="0" xfId="311" applyNumberFormat="1" applyFont="1" applyAlignment="1">
      <alignment horizontal="center"/>
    </xf>
    <xf numFmtId="0" fontId="27" fillId="0" borderId="0" xfId="0" applyFont="1" applyFill="1" applyAlignment="1">
      <alignment vertical="top"/>
    </xf>
    <xf numFmtId="0" fontId="25" fillId="0" borderId="0" xfId="311" quotePrefix="1" applyFont="1" applyFill="1" applyAlignment="1">
      <alignment horizontal="center"/>
    </xf>
    <xf numFmtId="164" fontId="25" fillId="0" borderId="0" xfId="160" applyNumberFormat="1" applyFont="1" applyFill="1" applyAlignment="1">
      <alignment horizontal="center" vertical="top"/>
    </xf>
    <xf numFmtId="164" fontId="27" fillId="0" borderId="0" xfId="160" applyNumberFormat="1" applyFont="1" applyFill="1" applyAlignment="1">
      <alignment vertical="center"/>
    </xf>
    <xf numFmtId="0" fontId="0" fillId="0" borderId="0" xfId="0" applyFill="1" applyAlignment="1">
      <alignment vertical="top"/>
    </xf>
    <xf numFmtId="43" fontId="27" fillId="0" borderId="0" xfId="160" applyFont="1" applyFill="1" applyBorder="1"/>
    <xf numFmtId="0" fontId="27" fillId="0" borderId="0" xfId="0" applyFont="1" applyFill="1" applyAlignment="1">
      <alignment horizontal="justify" vertical="top" wrapText="1"/>
    </xf>
    <xf numFmtId="0" fontId="27" fillId="0" borderId="0" xfId="0" applyFont="1" applyFill="1" applyAlignment="1">
      <alignment horizontal="justify" vertical="top"/>
    </xf>
    <xf numFmtId="0" fontId="27" fillId="0" borderId="0" xfId="311" applyNumberFormat="1" applyFont="1" applyFill="1" applyAlignment="1">
      <alignment horizontal="justify" vertical="top"/>
    </xf>
    <xf numFmtId="0" fontId="25" fillId="0" borderId="0" xfId="311" applyFont="1" applyFill="1" applyAlignment="1">
      <alignment horizontal="center"/>
    </xf>
    <xf numFmtId="0" fontId="27" fillId="0" borderId="0" xfId="311" applyNumberFormat="1" applyFont="1" applyAlignment="1">
      <alignment horizontal="justify" vertical="top"/>
    </xf>
    <xf numFmtId="0" fontId="27" fillId="0" borderId="0" xfId="311" applyFont="1" applyFill="1" applyAlignment="1">
      <alignment horizontal="justify" vertical="top"/>
    </xf>
    <xf numFmtId="0" fontId="25" fillId="0" borderId="0" xfId="0" applyFont="1" applyFill="1" applyAlignment="1">
      <alignment vertical="top" readingOrder="1"/>
    </xf>
    <xf numFmtId="0" fontId="27" fillId="0" borderId="0" xfId="160" applyNumberFormat="1" applyFont="1" applyFill="1" applyAlignment="1">
      <alignment vertical="top"/>
    </xf>
    <xf numFmtId="49" fontId="27" fillId="0" borderId="0" xfId="0" applyNumberFormat="1" applyFont="1" applyAlignment="1">
      <alignment horizontal="center"/>
    </xf>
    <xf numFmtId="0" fontId="25" fillId="0" borderId="0" xfId="0" applyFont="1" applyFill="1" applyAlignment="1">
      <alignment horizontal="justify" vertical="justify" wrapText="1" readingOrder="1"/>
    </xf>
    <xf numFmtId="0" fontId="27" fillId="0" borderId="0" xfId="0" applyFont="1" applyFill="1" applyAlignment="1">
      <alignment vertical="top" readingOrder="1"/>
    </xf>
    <xf numFmtId="0" fontId="27" fillId="0" borderId="0" xfId="0" applyNumberFormat="1" applyFont="1" applyAlignment="1">
      <alignment horizontal="center"/>
    </xf>
    <xf numFmtId="164" fontId="27" fillId="0" borderId="18" xfId="160" applyNumberFormat="1" applyFont="1" applyFill="1" applyBorder="1" applyAlignment="1"/>
    <xf numFmtId="164" fontId="27" fillId="0" borderId="0" xfId="160" applyNumberFormat="1" applyFont="1" applyFill="1" applyBorder="1" applyAlignment="1">
      <alignment horizontal="centerContinuous" vertical="top"/>
    </xf>
    <xf numFmtId="37" fontId="27" fillId="0" borderId="0" xfId="0" applyNumberFormat="1" applyFont="1" applyFill="1" applyAlignment="1">
      <alignment horizontal="centerContinuous" vertical="top"/>
    </xf>
    <xf numFmtId="0" fontId="27" fillId="0" borderId="0" xfId="0" applyFont="1" applyFill="1" applyAlignment="1">
      <alignment horizontal="center" vertical="top"/>
    </xf>
    <xf numFmtId="0" fontId="27" fillId="0" borderId="0" xfId="838" applyFont="1" applyFill="1" applyAlignment="1">
      <alignment vertical="top"/>
    </xf>
    <xf numFmtId="0" fontId="27" fillId="0" borderId="0" xfId="838" applyFont="1" applyFill="1" applyAlignment="1">
      <alignment horizontal="left"/>
    </xf>
    <xf numFmtId="0" fontId="27" fillId="0" borderId="0" xfId="311" applyFont="1" applyFill="1" applyAlignment="1">
      <alignment horizontal="justify" vertical="top"/>
    </xf>
    <xf numFmtId="0" fontId="25" fillId="0" borderId="0" xfId="838" applyNumberFormat="1" applyFont="1" applyFill="1" applyAlignment="1"/>
    <xf numFmtId="0" fontId="25" fillId="0" borderId="0" xfId="839" applyFont="1" applyFill="1" applyAlignment="1"/>
    <xf numFmtId="0" fontId="25" fillId="0" borderId="0" xfId="838" applyFont="1" applyFill="1" applyAlignment="1"/>
    <xf numFmtId="0" fontId="25" fillId="0" borderId="0" xfId="840" applyNumberFormat="1" applyFont="1" applyFill="1" applyAlignment="1"/>
    <xf numFmtId="43" fontId="27" fillId="0" borderId="0" xfId="0" applyNumberFormat="1" applyFont="1"/>
    <xf numFmtId="0" fontId="27" fillId="0" borderId="0" xfId="311" applyFont="1" applyFill="1" applyAlignment="1">
      <alignment horizontal="justify" vertical="top"/>
    </xf>
    <xf numFmtId="0" fontId="25" fillId="0" borderId="33" xfId="271" applyFont="1" applyFill="1" applyBorder="1" applyAlignment="1">
      <alignment horizontal="center" vertical="center" wrapText="1"/>
    </xf>
    <xf numFmtId="0" fontId="25" fillId="0" borderId="1" xfId="271" applyFont="1" applyFill="1" applyBorder="1" applyAlignment="1">
      <alignment horizontal="center" vertical="center" wrapText="1"/>
    </xf>
    <xf numFmtId="0" fontId="27" fillId="0" borderId="0" xfId="271" applyFont="1" applyBorder="1"/>
    <xf numFmtId="0" fontId="27" fillId="0" borderId="0" xfId="271" applyFont="1"/>
    <xf numFmtId="164" fontId="27" fillId="0" borderId="0" xfId="175" applyNumberFormat="1" applyFont="1"/>
    <xf numFmtId="0" fontId="25" fillId="0" borderId="0" xfId="271" applyFont="1" applyFill="1" applyBorder="1"/>
    <xf numFmtId="0" fontId="27" fillId="0" borderId="0" xfId="271" applyFont="1" applyFill="1" applyAlignment="1">
      <alignment horizontal="center"/>
    </xf>
    <xf numFmtId="0" fontId="27" fillId="0" borderId="0" xfId="271" applyFont="1" applyFill="1"/>
    <xf numFmtId="43" fontId="27" fillId="0" borderId="0" xfId="160" applyFont="1" applyAlignment="1"/>
    <xf numFmtId="164" fontId="111" fillId="0" borderId="0" xfId="160" applyNumberFormat="1" applyFont="1"/>
    <xf numFmtId="164" fontId="111" fillId="0" borderId="0" xfId="160" applyNumberFormat="1" applyFont="1" applyAlignment="1"/>
    <xf numFmtId="200" fontId="27" fillId="0" borderId="0" xfId="271" applyNumberFormat="1" applyFont="1" applyFill="1" applyBorder="1" applyAlignment="1">
      <alignment horizontal="left"/>
    </xf>
    <xf numFmtId="164" fontId="27" fillId="0" borderId="0" xfId="175" applyNumberFormat="1" applyFont="1" applyFill="1" applyAlignment="1">
      <alignment horizontal="center"/>
    </xf>
    <xf numFmtId="164" fontId="27" fillId="0" borderId="0" xfId="175" applyNumberFormat="1" applyFont="1" applyFill="1"/>
    <xf numFmtId="43" fontId="27" fillId="0" borderId="0" xfId="175" applyNumberFormat="1" applyFont="1" applyFill="1"/>
    <xf numFmtId="43" fontId="27" fillId="0" borderId="0" xfId="271" applyNumberFormat="1" applyFont="1" applyFill="1"/>
    <xf numFmtId="10" fontId="27" fillId="0" borderId="0" xfId="339" applyNumberFormat="1" applyFont="1" applyFill="1" applyAlignment="1"/>
    <xf numFmtId="200" fontId="27" fillId="0" borderId="0" xfId="271" applyNumberFormat="1" applyFont="1" applyFill="1" applyBorder="1" applyAlignment="1">
      <alignment horizontal="left" indent="1"/>
    </xf>
    <xf numFmtId="10" fontId="27" fillId="0" borderId="0" xfId="175" applyNumberFormat="1" applyFont="1" applyFill="1" applyAlignment="1">
      <alignment horizontal="right"/>
    </xf>
    <xf numFmtId="10" fontId="27" fillId="0" borderId="0" xfId="175" applyNumberFormat="1" applyFont="1" applyFill="1" applyAlignment="1"/>
    <xf numFmtId="0" fontId="27" fillId="0" borderId="0" xfId="271" applyFont="1" applyAlignment="1">
      <alignment horizontal="center"/>
    </xf>
    <xf numFmtId="164" fontId="25" fillId="0" borderId="18" xfId="175" applyNumberFormat="1" applyFont="1" applyFill="1" applyBorder="1"/>
    <xf numFmtId="43" fontId="25" fillId="0" borderId="18" xfId="175" applyNumberFormat="1" applyFont="1" applyFill="1" applyBorder="1"/>
    <xf numFmtId="164" fontId="27" fillId="0" borderId="0" xfId="176" applyNumberFormat="1" applyFont="1" applyFill="1" applyBorder="1"/>
    <xf numFmtId="37" fontId="27" fillId="0" borderId="19" xfId="0" applyNumberFormat="1" applyFont="1" applyFill="1" applyBorder="1" applyAlignment="1" applyProtection="1">
      <alignment horizontal="right"/>
    </xf>
    <xf numFmtId="37" fontId="27" fillId="0" borderId="20" xfId="0" applyNumberFormat="1" applyFont="1" applyFill="1" applyBorder="1" applyAlignment="1" applyProtection="1">
      <alignment horizontal="right"/>
    </xf>
    <xf numFmtId="164" fontId="27" fillId="0" borderId="0" xfId="0" applyNumberFormat="1" applyFont="1" applyFill="1" applyBorder="1"/>
    <xf numFmtId="0" fontId="27" fillId="0" borderId="0" xfId="0" quotePrefix="1" applyFont="1" applyFill="1" applyAlignment="1">
      <alignment horizontal="left" indent="1"/>
    </xf>
    <xf numFmtId="164" fontId="0" fillId="0" borderId="0" xfId="160" applyNumberFormat="1" applyFont="1" applyFill="1"/>
    <xf numFmtId="0" fontId="27" fillId="0" borderId="0" xfId="311" applyFont="1" applyFill="1" applyAlignment="1">
      <alignment horizontal="center" vertical="top"/>
    </xf>
    <xf numFmtId="0" fontId="25" fillId="0" borderId="0" xfId="391" quotePrefix="1" applyFont="1" applyFill="1"/>
    <xf numFmtId="0" fontId="0" fillId="0" borderId="0" xfId="0" applyFont="1" applyFill="1" applyBorder="1"/>
    <xf numFmtId="164" fontId="27" fillId="0" borderId="0" xfId="160" applyNumberFormat="1" applyFont="1" applyBorder="1" applyAlignment="1">
      <alignment vertical="center"/>
    </xf>
    <xf numFmtId="0" fontId="112" fillId="0" borderId="0" xfId="835" applyNumberFormat="1" applyFont="1"/>
    <xf numFmtId="164" fontId="113" fillId="0" borderId="0" xfId="160" applyNumberFormat="1" applyFont="1" applyAlignment="1">
      <alignment vertical="center"/>
    </xf>
    <xf numFmtId="43" fontId="113" fillId="0" borderId="0" xfId="160" applyFont="1" applyAlignment="1">
      <alignment vertical="center"/>
    </xf>
    <xf numFmtId="43" fontId="112" fillId="0" borderId="0" xfId="835" applyNumberFormat="1" applyFont="1"/>
    <xf numFmtId="43" fontId="112" fillId="0" borderId="0" xfId="835" applyNumberFormat="1" applyFont="1" applyAlignment="1">
      <alignment horizontal="right" vertical="center"/>
    </xf>
    <xf numFmtId="43" fontId="113" fillId="0" borderId="0" xfId="160" applyNumberFormat="1" applyFont="1" applyAlignment="1">
      <alignment vertical="center"/>
    </xf>
    <xf numFmtId="43" fontId="98" fillId="35" borderId="19" xfId="160" applyFont="1" applyFill="1" applyBorder="1" applyAlignment="1">
      <alignment horizontal="centerContinuous" vertical="center"/>
    </xf>
    <xf numFmtId="43" fontId="98" fillId="35" borderId="1" xfId="160" applyFont="1" applyFill="1" applyBorder="1" applyAlignment="1">
      <alignment horizontal="center" vertical="center" wrapText="1"/>
    </xf>
    <xf numFmtId="2" fontId="97" fillId="0" borderId="0" xfId="160" applyNumberFormat="1" applyFont="1" applyFill="1" applyBorder="1" applyAlignment="1">
      <alignment vertical="center" wrapText="1"/>
    </xf>
    <xf numFmtId="0" fontId="99" fillId="0" borderId="0" xfId="0" applyNumberFormat="1" applyFont="1"/>
    <xf numFmtId="2" fontId="99" fillId="0" borderId="0" xfId="0" applyNumberFormat="1" applyFont="1"/>
    <xf numFmtId="2" fontId="98" fillId="0" borderId="0" xfId="160" applyNumberFormat="1" applyFont="1" applyFill="1" applyBorder="1" applyAlignment="1">
      <alignment vertical="center" wrapText="1"/>
    </xf>
    <xf numFmtId="49" fontId="99" fillId="0" borderId="0" xfId="0" applyNumberFormat="1" applyFont="1"/>
    <xf numFmtId="164" fontId="99" fillId="0" borderId="0" xfId="160" applyNumberFormat="1" applyFont="1" applyBorder="1"/>
    <xf numFmtId="43" fontId="99" fillId="0" borderId="0" xfId="160" applyFont="1" applyBorder="1"/>
    <xf numFmtId="2" fontId="0" fillId="0" borderId="0" xfId="0" applyNumberFormat="1" applyFont="1"/>
    <xf numFmtId="164" fontId="113" fillId="0" borderId="0" xfId="160" applyNumberFormat="1" applyFont="1" applyAlignment="1">
      <alignment vertical="center" wrapText="1"/>
    </xf>
    <xf numFmtId="43" fontId="113" fillId="0" borderId="0" xfId="160" applyFont="1" applyAlignment="1">
      <alignment vertical="center" wrapText="1"/>
    </xf>
    <xf numFmtId="43" fontId="112" fillId="0" borderId="0" xfId="160" applyFont="1" applyAlignment="1">
      <alignment horizontal="right" vertical="center"/>
    </xf>
    <xf numFmtId="43" fontId="114" fillId="0" borderId="0" xfId="160" applyFont="1"/>
    <xf numFmtId="164" fontId="98" fillId="38" borderId="32" xfId="160" applyNumberFormat="1" applyFont="1" applyFill="1" applyBorder="1" applyAlignment="1">
      <alignment horizontal="centerContinuous" vertical="center"/>
    </xf>
    <xf numFmtId="164" fontId="97" fillId="38" borderId="7" xfId="160" applyNumberFormat="1" applyFont="1" applyFill="1" applyBorder="1" applyAlignment="1">
      <alignment horizontal="centerContinuous" vertical="center"/>
    </xf>
    <xf numFmtId="0" fontId="97" fillId="38" borderId="7" xfId="0" applyFont="1" applyFill="1" applyBorder="1" applyAlignment="1">
      <alignment horizontal="centerContinuous" vertical="center"/>
    </xf>
    <xf numFmtId="43" fontId="98" fillId="38" borderId="19" xfId="160" applyFont="1" applyFill="1" applyBorder="1" applyAlignment="1">
      <alignment horizontal="centerContinuous" vertical="center"/>
    </xf>
    <xf numFmtId="164" fontId="98" fillId="38" borderId="1" xfId="160" applyNumberFormat="1" applyFont="1" applyFill="1" applyBorder="1" applyAlignment="1">
      <alignment horizontal="center" vertical="center" wrapText="1"/>
    </xf>
    <xf numFmtId="43" fontId="98" fillId="38" borderId="1" xfId="160" applyFont="1" applyFill="1" applyBorder="1" applyAlignment="1">
      <alignment horizontal="center" vertical="center" wrapText="1"/>
    </xf>
    <xf numFmtId="0" fontId="115" fillId="0" borderId="0" xfId="0" applyNumberFormat="1" applyFont="1"/>
    <xf numFmtId="164" fontId="3" fillId="0" borderId="0" xfId="160" applyNumberFormat="1" applyFont="1"/>
    <xf numFmtId="0" fontId="115" fillId="0" borderId="0" xfId="0" applyNumberFormat="1" applyFont="1" applyFill="1"/>
    <xf numFmtId="164" fontId="0" fillId="0" borderId="0" xfId="160" applyNumberFormat="1" applyFont="1" applyAlignment="1">
      <alignment vertical="center"/>
    </xf>
    <xf numFmtId="43" fontId="0" fillId="0" borderId="0" xfId="160" applyFont="1" applyAlignment="1">
      <alignment vertical="center"/>
    </xf>
    <xf numFmtId="49" fontId="98" fillId="0" borderId="0" xfId="160" applyNumberFormat="1" applyFont="1" applyFill="1" applyBorder="1" applyAlignment="1">
      <alignment vertical="center"/>
    </xf>
    <xf numFmtId="164" fontId="99" fillId="0" borderId="0" xfId="160" applyNumberFormat="1" applyFont="1" applyAlignment="1"/>
    <xf numFmtId="0" fontId="3" fillId="0" borderId="0" xfId="160" applyNumberFormat="1" applyFont="1" applyAlignment="1">
      <alignment horizontal="left" vertical="center"/>
    </xf>
    <xf numFmtId="0" fontId="0" fillId="0" borderId="0" xfId="0" applyNumberFormat="1" applyFont="1" applyAlignment="1">
      <alignment horizontal="left"/>
    </xf>
    <xf numFmtId="164" fontId="116" fillId="0" borderId="0" xfId="160" applyNumberFormat="1" applyFont="1" applyAlignment="1">
      <alignment vertical="center"/>
    </xf>
    <xf numFmtId="164" fontId="0" fillId="0" borderId="2" xfId="160" applyNumberFormat="1" applyFont="1" applyBorder="1"/>
    <xf numFmtId="164" fontId="31" fillId="0" borderId="0" xfId="160" applyNumberFormat="1" applyFont="1"/>
    <xf numFmtId="164" fontId="25" fillId="0" borderId="0" xfId="160" applyNumberFormat="1" applyFont="1" applyFill="1" applyAlignment="1">
      <alignment horizontal="center"/>
    </xf>
    <xf numFmtId="0" fontId="81" fillId="0" borderId="0" xfId="311" quotePrefix="1" applyFont="1" applyFill="1" applyAlignment="1">
      <alignment horizontal="center"/>
    </xf>
    <xf numFmtId="0" fontId="25" fillId="0" borderId="0" xfId="311" applyNumberFormat="1" applyFont="1" applyFill="1" applyAlignment="1">
      <alignment horizontal="left" vertical="top"/>
    </xf>
    <xf numFmtId="0" fontId="25" fillId="0" borderId="0" xfId="311" quotePrefix="1" applyNumberFormat="1" applyFont="1" applyFill="1" applyAlignment="1">
      <alignment horizontal="left" vertical="top"/>
    </xf>
    <xf numFmtId="0" fontId="81" fillId="0" borderId="0" xfId="311" applyFont="1" applyFill="1" applyAlignment="1">
      <alignment horizontal="center"/>
    </xf>
    <xf numFmtId="0" fontId="101" fillId="0" borderId="0" xfId="785" applyFont="1" applyFill="1"/>
    <xf numFmtId="10" fontId="25" fillId="0" borderId="7" xfId="339" applyNumberFormat="1" applyFont="1" applyFill="1" applyBorder="1" applyAlignment="1"/>
    <xf numFmtId="0" fontId="91" fillId="0" borderId="0" xfId="0" applyFont="1" applyAlignment="1">
      <alignment horizontal="center"/>
    </xf>
    <xf numFmtId="0" fontId="27" fillId="0" borderId="0" xfId="311" applyFont="1" applyFill="1" applyAlignment="1">
      <alignment horizontal="justify" vertical="top"/>
    </xf>
    <xf numFmtId="0" fontId="81" fillId="0" borderId="0" xfId="311" applyFont="1" applyFill="1" applyBorder="1" applyAlignment="1">
      <alignment horizontal="center" vertical="top"/>
    </xf>
    <xf numFmtId="0" fontId="81" fillId="0" borderId="2" xfId="0" quotePrefix="1" applyFont="1" applyBorder="1" applyAlignment="1">
      <alignment horizontal="center" vertical="top"/>
    </xf>
    <xf numFmtId="0" fontId="10" fillId="0" borderId="2" xfId="0" applyFont="1" applyBorder="1" applyAlignment="1">
      <alignment horizontal="center" vertical="top" wrapText="1"/>
    </xf>
    <xf numFmtId="187" fontId="27" fillId="0" borderId="0" xfId="0" applyNumberFormat="1" applyFont="1" applyFill="1" applyAlignment="1">
      <alignment horizontal="center" vertical="top"/>
    </xf>
    <xf numFmtId="201" fontId="27" fillId="0" borderId="0" xfId="160" applyNumberFormat="1" applyFont="1" applyFill="1" applyAlignment="1">
      <alignment horizontal="left"/>
    </xf>
    <xf numFmtId="0" fontId="27" fillId="0" borderId="0" xfId="311" applyFont="1" applyFill="1" applyAlignment="1">
      <alignment horizontal="justify" vertical="top"/>
    </xf>
    <xf numFmtId="203" fontId="103" fillId="0" borderId="0" xfId="782" applyNumberFormat="1" applyFont="1"/>
    <xf numFmtId="204" fontId="103" fillId="0" borderId="0" xfId="782" applyNumberFormat="1" applyFont="1"/>
    <xf numFmtId="37" fontId="25" fillId="0" borderId="0" xfId="311" applyNumberFormat="1" applyFont="1" applyFill="1" applyAlignment="1"/>
    <xf numFmtId="37" fontId="25" fillId="0" borderId="0" xfId="0" applyNumberFormat="1" applyFont="1" applyFill="1" applyAlignment="1">
      <alignment horizontal="center"/>
    </xf>
    <xf numFmtId="49" fontId="25" fillId="0" borderId="0" xfId="311" applyNumberFormat="1" applyFont="1" applyAlignment="1"/>
    <xf numFmtId="174" fontId="25" fillId="0" borderId="22" xfId="311" applyNumberFormat="1" applyFont="1" applyFill="1" applyBorder="1" applyAlignment="1">
      <alignment horizontal="right" vertical="center" wrapText="1"/>
    </xf>
    <xf numFmtId="0" fontId="0" fillId="0" borderId="0" xfId="0" applyBorder="1"/>
    <xf numFmtId="43" fontId="98" fillId="0" borderId="0" xfId="160" applyFont="1" applyFill="1" applyBorder="1" applyAlignment="1">
      <alignment horizontal="center" vertical="center"/>
    </xf>
    <xf numFmtId="164" fontId="98" fillId="0" borderId="0" xfId="160" applyNumberFormat="1" applyFont="1" applyFill="1" applyBorder="1" applyAlignment="1">
      <alignment horizontal="centerContinuous" vertical="center" wrapText="1"/>
    </xf>
    <xf numFmtId="43" fontId="98" fillId="0" borderId="0" xfId="160" applyFont="1" applyFill="1" applyBorder="1" applyAlignment="1">
      <alignment horizontal="centerContinuous" vertical="center" wrapText="1"/>
    </xf>
    <xf numFmtId="43" fontId="98" fillId="0" borderId="0" xfId="160" applyFont="1" applyFill="1" applyBorder="1" applyAlignment="1">
      <alignment vertical="center"/>
    </xf>
    <xf numFmtId="164" fontId="98" fillId="0" borderId="0" xfId="160" quotePrefix="1" applyNumberFormat="1" applyFont="1" applyFill="1" applyBorder="1" applyAlignment="1">
      <alignment horizontal="centerContinuous" vertical="center"/>
    </xf>
    <xf numFmtId="164" fontId="98" fillId="0" borderId="0" xfId="160" applyNumberFormat="1" applyFont="1" applyFill="1" applyBorder="1" applyAlignment="1">
      <alignment horizontal="centerContinuous" vertical="center"/>
    </xf>
    <xf numFmtId="43" fontId="98" fillId="0" borderId="0" xfId="160" applyFont="1" applyFill="1" applyBorder="1" applyAlignment="1">
      <alignment horizontal="centerContinuous" vertical="center"/>
    </xf>
    <xf numFmtId="43" fontId="0" fillId="0" borderId="0" xfId="160" applyFont="1" applyBorder="1"/>
    <xf numFmtId="43" fontId="0" fillId="0" borderId="0" xfId="160" applyFont="1" applyFill="1"/>
    <xf numFmtId="43" fontId="0" fillId="0" borderId="0" xfId="160" applyFont="1" applyFill="1" applyBorder="1"/>
    <xf numFmtId="2" fontId="134" fillId="0" borderId="0" xfId="0" applyNumberFormat="1" applyFont="1"/>
    <xf numFmtId="0" fontId="99" fillId="0" borderId="0" xfId="0" applyFont="1" applyBorder="1"/>
    <xf numFmtId="0" fontId="25" fillId="0" borderId="0" xfId="312" applyFont="1" applyFill="1" applyAlignment="1">
      <alignment horizontal="center"/>
    </xf>
    <xf numFmtId="0" fontId="27" fillId="0" borderId="0" xfId="311" applyFont="1" applyFill="1" applyAlignment="1">
      <alignment horizontal="justify" vertical="top"/>
    </xf>
    <xf numFmtId="0" fontId="0" fillId="0" borderId="0" xfId="0" applyFill="1" applyBorder="1"/>
    <xf numFmtId="0" fontId="0" fillId="0" borderId="0" xfId="0" applyFill="1" applyBorder="1" applyAlignment="1">
      <alignment horizontal="left"/>
    </xf>
    <xf numFmtId="49" fontId="35" fillId="0" borderId="0" xfId="160" applyNumberFormat="1" applyFont="1" applyFill="1" applyBorder="1" applyAlignment="1">
      <alignment vertical="center" wrapText="1"/>
    </xf>
    <xf numFmtId="49" fontId="1" fillId="0" borderId="0" xfId="0" applyNumberFormat="1" applyFont="1"/>
    <xf numFmtId="49" fontId="51" fillId="0" borderId="0" xfId="160" applyNumberFormat="1" applyFont="1" applyFill="1" applyBorder="1" applyAlignment="1">
      <alignment vertical="center" wrapText="1"/>
    </xf>
    <xf numFmtId="43" fontId="0" fillId="0" borderId="0" xfId="160" applyFont="1" applyBorder="1" applyAlignment="1">
      <alignment vertical="center"/>
    </xf>
    <xf numFmtId="164" fontId="1" fillId="0" borderId="0" xfId="160" applyNumberFormat="1" applyFont="1"/>
    <xf numFmtId="43" fontId="0" fillId="0" borderId="0" xfId="160" applyNumberFormat="1" applyFont="1"/>
    <xf numFmtId="0" fontId="1" fillId="0" borderId="0" xfId="0" applyFont="1"/>
    <xf numFmtId="49" fontId="51" fillId="0" borderId="0" xfId="160" applyNumberFormat="1" applyFont="1" applyFill="1" applyBorder="1" applyAlignment="1">
      <alignment vertical="center"/>
    </xf>
    <xf numFmtId="43" fontId="1" fillId="0" borderId="0" xfId="160" applyFont="1"/>
    <xf numFmtId="43" fontId="1" fillId="0" borderId="0" xfId="160" applyFont="1" applyBorder="1"/>
    <xf numFmtId="0" fontId="99" fillId="0" borderId="0" xfId="0" applyFont="1" applyFill="1" applyBorder="1"/>
    <xf numFmtId="0" fontId="81" fillId="0" borderId="0" xfId="291" quotePrefix="1" applyFont="1" applyFill="1" applyBorder="1" applyAlignment="1">
      <alignment horizontal="center" vertical="center"/>
    </xf>
    <xf numFmtId="10" fontId="25" fillId="0" borderId="18" xfId="339" applyNumberFormat="1" applyFont="1" applyFill="1" applyBorder="1" applyAlignment="1"/>
    <xf numFmtId="0" fontId="81" fillId="0" borderId="33" xfId="291" applyFont="1" applyFill="1" applyBorder="1" applyAlignment="1">
      <alignment horizontal="center" vertical="center" wrapText="1"/>
    </xf>
    <xf numFmtId="0" fontId="103" fillId="0" borderId="0" xfId="782" applyFont="1" applyBorder="1"/>
    <xf numFmtId="43" fontId="10" fillId="0" borderId="18" xfId="291" applyNumberFormat="1" applyFont="1" applyBorder="1"/>
    <xf numFmtId="0" fontId="10" fillId="0" borderId="18" xfId="291" applyFont="1" applyBorder="1"/>
    <xf numFmtId="43" fontId="10" fillId="0" borderId="2" xfId="291" applyNumberFormat="1" applyFont="1" applyBorder="1"/>
    <xf numFmtId="0" fontId="81" fillId="0" borderId="0" xfId="291" quotePrefix="1" applyFont="1" applyFill="1" applyBorder="1"/>
    <xf numFmtId="0" fontId="102" fillId="0" borderId="0" xfId="782" applyFont="1"/>
    <xf numFmtId="0" fontId="25" fillId="0" borderId="0" xfId="782" applyFont="1" applyFill="1" applyAlignment="1">
      <alignment vertical="top"/>
    </xf>
    <xf numFmtId="0" fontId="25" fillId="0" borderId="0" xfId="271" applyFont="1" applyFill="1" applyBorder="1" applyAlignment="1">
      <alignment horizontal="center" vertical="center" wrapText="1"/>
    </xf>
    <xf numFmtId="43" fontId="27" fillId="0" borderId="0" xfId="160" applyFont="1" applyBorder="1"/>
    <xf numFmtId="43" fontId="27" fillId="0" borderId="0" xfId="160" applyFont="1" applyBorder="1" applyAlignment="1"/>
    <xf numFmtId="2" fontId="25" fillId="0" borderId="0" xfId="0" applyNumberFormat="1" applyFont="1" applyFill="1" applyAlignment="1">
      <alignment horizontal="left" vertical="top"/>
    </xf>
    <xf numFmtId="0" fontId="81" fillId="0" borderId="0" xfId="291" applyFont="1" applyAlignment="1"/>
    <xf numFmtId="164" fontId="10" fillId="0" borderId="23" xfId="172" applyNumberFormat="1" applyFont="1" applyBorder="1"/>
    <xf numFmtId="164" fontId="27" fillId="0" borderId="19" xfId="160" applyNumberFormat="1" applyFont="1" applyFill="1" applyBorder="1" applyAlignment="1">
      <alignment horizontal="right"/>
    </xf>
    <xf numFmtId="0" fontId="25" fillId="0" borderId="7" xfId="311" applyFont="1" applyFill="1" applyBorder="1" applyAlignment="1">
      <alignment horizontal="center"/>
    </xf>
    <xf numFmtId="0" fontId="25" fillId="0" borderId="0" xfId="312" quotePrefix="1" applyFont="1" applyFill="1" applyAlignment="1">
      <alignment horizontal="center"/>
    </xf>
    <xf numFmtId="0" fontId="27" fillId="0" borderId="0" xfId="0" applyNumberFormat="1" applyFont="1" applyFill="1" applyAlignment="1">
      <alignment horizontal="justify" vertical="top" wrapText="1"/>
    </xf>
    <xf numFmtId="0" fontId="27" fillId="0" borderId="0" xfId="0" applyFont="1" applyFill="1" applyAlignment="1">
      <alignment horizontal="justify" vertical="top" wrapText="1"/>
    </xf>
    <xf numFmtId="0" fontId="27" fillId="0" borderId="0" xfId="311" applyFont="1" applyFill="1" applyAlignment="1">
      <alignment horizontal="justify" vertical="top"/>
    </xf>
    <xf numFmtId="0" fontId="104" fillId="0" borderId="0" xfId="160" applyNumberFormat="1" applyFont="1" applyAlignment="1">
      <alignment horizontal="left" vertical="top"/>
    </xf>
    <xf numFmtId="0" fontId="104" fillId="0" borderId="0" xfId="0" applyFont="1" applyAlignment="1">
      <alignment horizontal="left" vertical="top"/>
    </xf>
    <xf numFmtId="0" fontId="105" fillId="0" borderId="0" xfId="0" applyFont="1" applyAlignment="1">
      <alignment horizontal="justify" vertical="top" wrapText="1"/>
    </xf>
    <xf numFmtId="0" fontId="104" fillId="0" borderId="0" xfId="311" quotePrefix="1" applyNumberFormat="1" applyFont="1" applyAlignment="1">
      <alignment horizontal="left" vertical="top"/>
    </xf>
    <xf numFmtId="0" fontId="104" fillId="0" borderId="0" xfId="311" applyFont="1" applyAlignment="1">
      <alignment vertical="top"/>
    </xf>
    <xf numFmtId="0" fontId="135" fillId="0" borderId="0" xfId="311" applyFont="1" applyAlignment="1">
      <alignment horizontal="center" vertical="top"/>
    </xf>
    <xf numFmtId="0" fontId="104" fillId="0" borderId="0" xfId="311" applyFont="1" applyAlignment="1">
      <alignment horizontal="center" vertical="top"/>
    </xf>
    <xf numFmtId="0" fontId="105" fillId="0" borderId="0" xfId="311" applyFont="1" applyAlignment="1">
      <alignment vertical="top"/>
    </xf>
    <xf numFmtId="0" fontId="104" fillId="0" borderId="0" xfId="311" applyNumberFormat="1" applyFont="1" applyAlignment="1">
      <alignment horizontal="left" vertical="top"/>
    </xf>
    <xf numFmtId="0" fontId="105" fillId="0" borderId="0" xfId="311" applyFont="1" applyFill="1" applyAlignment="1">
      <alignment vertical="top"/>
    </xf>
    <xf numFmtId="0" fontId="105" fillId="0" borderId="0" xfId="311" applyNumberFormat="1" applyFont="1" applyFill="1" applyAlignment="1">
      <alignment horizontal="left" vertical="top"/>
    </xf>
    <xf numFmtId="43" fontId="105" fillId="0" borderId="0" xfId="311" applyNumberFormat="1" applyFont="1" applyFill="1" applyAlignment="1">
      <alignment vertical="top"/>
    </xf>
    <xf numFmtId="0" fontId="105" fillId="0" borderId="0" xfId="311" applyFont="1" applyFill="1" applyAlignment="1">
      <alignment horizontal="justify" vertical="top"/>
    </xf>
    <xf numFmtId="0" fontId="27" fillId="0" borderId="0" xfId="0" applyFont="1" applyBorder="1"/>
    <xf numFmtId="0" fontId="27" fillId="0" borderId="0" xfId="0" applyFont="1" applyFill="1" applyAlignment="1">
      <alignment horizontal="justify" vertical="justify" wrapText="1"/>
    </xf>
    <xf numFmtId="0" fontId="27" fillId="0" borderId="0" xfId="311" applyFont="1" applyFill="1" applyAlignment="1">
      <alignment horizontal="justify" vertical="justify"/>
    </xf>
    <xf numFmtId="0" fontId="25" fillId="0" borderId="0" xfId="0" applyFont="1" applyFill="1" applyAlignment="1">
      <alignment horizontal="justify" vertical="top" wrapText="1"/>
    </xf>
    <xf numFmtId="0" fontId="25" fillId="0" borderId="0" xfId="0" applyFont="1" applyFill="1" applyAlignment="1">
      <alignment horizontal="justify" vertical="justify"/>
    </xf>
    <xf numFmtId="0" fontId="27" fillId="0" borderId="0" xfId="0" applyFont="1" applyFill="1" applyAlignment="1">
      <alignment horizontal="justify" vertical="justify"/>
    </xf>
    <xf numFmtId="0" fontId="27" fillId="0" borderId="0" xfId="0" applyFont="1" applyFill="1" applyAlignment="1">
      <alignment vertical="top" wrapText="1"/>
    </xf>
    <xf numFmtId="0" fontId="27" fillId="0" borderId="0" xfId="0" applyFont="1" applyFill="1" applyAlignment="1">
      <alignment horizontal="left" vertical="top" wrapText="1"/>
    </xf>
    <xf numFmtId="0" fontId="27" fillId="0" borderId="0" xfId="314" quotePrefix="1" applyFont="1" applyFill="1" applyAlignment="1">
      <alignment horizontal="justify" vertical="justify"/>
    </xf>
    <xf numFmtId="201" fontId="25" fillId="0" borderId="0" xfId="311" applyNumberFormat="1" applyFont="1" applyAlignment="1">
      <alignment horizontal="left" vertical="top"/>
    </xf>
    <xf numFmtId="1" fontId="25" fillId="0" borderId="0" xfId="0" applyNumberFormat="1" applyFont="1" applyFill="1" applyAlignment="1">
      <alignment horizontal="left" vertical="top"/>
    </xf>
    <xf numFmtId="187" fontId="105" fillId="0" borderId="0" xfId="311" applyNumberFormat="1" applyFont="1" applyFill="1" applyAlignment="1">
      <alignment horizontal="justify" vertical="top"/>
    </xf>
    <xf numFmtId="206" fontId="27" fillId="0" borderId="0" xfId="0" applyNumberFormat="1" applyFont="1" applyFill="1" applyAlignment="1">
      <alignment horizontal="center" vertical="top"/>
    </xf>
    <xf numFmtId="0" fontId="105" fillId="0" borderId="0" xfId="311" quotePrefix="1" applyFont="1" applyFill="1"/>
    <xf numFmtId="201" fontId="27" fillId="0" borderId="0" xfId="311" applyNumberFormat="1" applyFont="1" applyFill="1" applyAlignment="1">
      <alignment horizontal="center" vertical="top"/>
    </xf>
    <xf numFmtId="2" fontId="27" fillId="0" borderId="0" xfId="160" applyNumberFormat="1" applyFont="1" applyFill="1" applyAlignment="1">
      <alignment horizontal="left"/>
    </xf>
    <xf numFmtId="0" fontId="25" fillId="0" borderId="0" xfId="311" applyFont="1" applyFill="1" applyBorder="1" applyAlignment="1">
      <alignment horizontal="center" vertical="center"/>
    </xf>
    <xf numFmtId="0" fontId="27" fillId="0" borderId="0" xfId="311" quotePrefix="1" applyFont="1" applyFill="1" applyAlignment="1">
      <alignment horizontal="center" vertical="center" wrapText="1"/>
    </xf>
    <xf numFmtId="0" fontId="25" fillId="0" borderId="0" xfId="311" quotePrefix="1" applyFont="1" applyFill="1" applyBorder="1" applyAlignment="1">
      <alignment horizontal="center" vertical="center"/>
    </xf>
    <xf numFmtId="1" fontId="25" fillId="0" borderId="0" xfId="0" quotePrefix="1" applyNumberFormat="1" applyFont="1" applyFill="1" applyAlignment="1">
      <alignment horizontal="left"/>
    </xf>
    <xf numFmtId="0" fontId="25" fillId="0" borderId="0" xfId="0" applyNumberFormat="1" applyFont="1" applyFill="1" applyAlignment="1"/>
    <xf numFmtId="0" fontId="27" fillId="0" borderId="0" xfId="0" applyNumberFormat="1" applyFont="1" applyFill="1" applyAlignment="1"/>
    <xf numFmtId="0" fontId="25" fillId="0" borderId="0" xfId="0" quotePrefix="1" applyNumberFormat="1" applyFont="1" applyFill="1" applyAlignment="1">
      <alignment horizontal="left"/>
    </xf>
    <xf numFmtId="201" fontId="25" fillId="0" borderId="0" xfId="0" quotePrefix="1" applyNumberFormat="1" applyFont="1" applyFill="1" applyAlignment="1">
      <alignment horizontal="left"/>
    </xf>
    <xf numFmtId="0" fontId="25" fillId="70" borderId="0" xfId="884" applyNumberFormat="1" applyFont="1" applyFill="1" applyAlignment="1">
      <alignment vertical="top"/>
    </xf>
    <xf numFmtId="0" fontId="28" fillId="70" borderId="0" xfId="884" applyNumberFormat="1" applyFont="1" applyFill="1" applyAlignment="1">
      <alignment vertical="top"/>
    </xf>
    <xf numFmtId="0" fontId="27" fillId="70" borderId="0" xfId="884" quotePrefix="1" applyNumberFormat="1" applyFont="1" applyFill="1" applyAlignment="1">
      <alignment horizontal="left" vertical="center"/>
    </xf>
    <xf numFmtId="0" fontId="27" fillId="70" borderId="0" xfId="884" applyNumberFormat="1" applyFont="1" applyFill="1" applyAlignment="1">
      <alignment horizontal="left" vertical="center"/>
    </xf>
    <xf numFmtId="164" fontId="25" fillId="0" borderId="19" xfId="160" applyNumberFormat="1" applyFont="1" applyFill="1" applyBorder="1" applyAlignment="1">
      <alignment horizontal="center" vertical="center"/>
    </xf>
    <xf numFmtId="164" fontId="27" fillId="0" borderId="0" xfId="160" applyNumberFormat="1" applyFont="1" applyBorder="1" applyAlignment="1">
      <alignment horizontal="center" vertical="center"/>
    </xf>
    <xf numFmtId="164" fontId="27" fillId="0" borderId="19" xfId="160" applyNumberFormat="1" applyFont="1" applyFill="1" applyBorder="1" applyAlignment="1">
      <alignment horizontal="center" vertical="center"/>
    </xf>
    <xf numFmtId="164" fontId="25" fillId="0" borderId="20" xfId="160" applyNumberFormat="1" applyFont="1" applyFill="1" applyBorder="1" applyAlignment="1">
      <alignment horizontal="center" vertical="center"/>
    </xf>
    <xf numFmtId="164" fontId="27" fillId="0" borderId="20" xfId="160" applyNumberFormat="1" applyFont="1" applyFill="1" applyBorder="1" applyAlignment="1">
      <alignment horizontal="center" vertical="center"/>
    </xf>
    <xf numFmtId="0" fontId="27" fillId="70" borderId="0" xfId="0" applyNumberFormat="1" applyFont="1" applyFill="1" applyAlignment="1">
      <alignment horizontal="left" vertical="center"/>
    </xf>
    <xf numFmtId="164" fontId="25" fillId="0" borderId="21" xfId="160" applyNumberFormat="1" applyFont="1" applyFill="1" applyBorder="1" applyAlignment="1">
      <alignment horizontal="center" vertical="center"/>
    </xf>
    <xf numFmtId="164" fontId="27" fillId="0" borderId="21" xfId="160" applyNumberFormat="1" applyFont="1" applyFill="1" applyBorder="1" applyAlignment="1">
      <alignment horizontal="center" vertical="center"/>
    </xf>
    <xf numFmtId="164" fontId="25" fillId="0" borderId="0" xfId="160" applyNumberFormat="1" applyFont="1" applyFill="1" applyBorder="1" applyAlignment="1">
      <alignment horizontal="center" vertical="center"/>
    </xf>
    <xf numFmtId="164" fontId="27" fillId="0" borderId="0" xfId="160" applyNumberFormat="1" applyFont="1" applyFill="1" applyBorder="1" applyAlignment="1">
      <alignment horizontal="center" vertical="center"/>
    </xf>
    <xf numFmtId="164" fontId="25" fillId="0" borderId="18" xfId="0" applyNumberFormat="1" applyFont="1" applyBorder="1" applyAlignment="1"/>
    <xf numFmtId="164" fontId="27" fillId="0" borderId="18" xfId="0" applyNumberFormat="1" applyFont="1" applyBorder="1" applyAlignment="1"/>
    <xf numFmtId="164" fontId="27" fillId="0" borderId="0" xfId="0" applyNumberFormat="1" applyFont="1" applyBorder="1" applyAlignment="1"/>
    <xf numFmtId="164" fontId="25" fillId="0" borderId="0" xfId="0" applyNumberFormat="1" applyFont="1" applyBorder="1" applyAlignment="1"/>
    <xf numFmtId="164" fontId="25" fillId="0" borderId="0" xfId="0" applyNumberFormat="1" applyFont="1" applyFill="1" applyAlignment="1"/>
    <xf numFmtId="164" fontId="27" fillId="0" borderId="0" xfId="0" applyNumberFormat="1" applyFont="1" applyFill="1" applyAlignment="1"/>
    <xf numFmtId="0" fontId="27" fillId="70" borderId="0" xfId="884" applyNumberFormat="1" applyFont="1" applyFill="1" applyAlignment="1">
      <alignment vertical="top"/>
    </xf>
    <xf numFmtId="0" fontId="33" fillId="0" borderId="0" xfId="0" applyFont="1" applyFill="1" applyAlignment="1">
      <alignment horizontal="centerContinuous" vertical="top"/>
    </xf>
    <xf numFmtId="0" fontId="33" fillId="0" borderId="0" xfId="0" applyFont="1" applyFill="1" applyAlignment="1">
      <alignment vertical="top"/>
    </xf>
    <xf numFmtId="0" fontId="25" fillId="0" borderId="0" xfId="0" quotePrefix="1" applyNumberFormat="1" applyFont="1" applyFill="1" applyAlignment="1">
      <alignment horizontal="left" vertical="top"/>
    </xf>
    <xf numFmtId="201" fontId="25" fillId="0" borderId="0" xfId="160" quotePrefix="1" applyNumberFormat="1" applyFont="1" applyFill="1" applyAlignment="1">
      <alignment horizontal="left" vertical="top"/>
    </xf>
    <xf numFmtId="11" fontId="27" fillId="0" borderId="0" xfId="0" applyNumberFormat="1" applyFont="1" applyFill="1" applyAlignment="1">
      <alignment horizontal="justify" vertical="top"/>
    </xf>
    <xf numFmtId="0" fontId="25" fillId="0" borderId="0" xfId="0" applyNumberFormat="1" applyFont="1" applyFill="1" applyAlignment="1">
      <alignment horizontal="left"/>
    </xf>
    <xf numFmtId="0" fontId="27" fillId="0" borderId="0" xfId="0" applyNumberFormat="1" applyFont="1" applyFill="1" applyAlignment="1">
      <alignment horizontal="justify"/>
    </xf>
    <xf numFmtId="0" fontId="25" fillId="0" borderId="0" xfId="837" applyNumberFormat="1" applyFont="1" applyFill="1" applyBorder="1" applyAlignment="1">
      <alignment horizontal="center" wrapText="1"/>
    </xf>
    <xf numFmtId="0" fontId="25" fillId="0" borderId="0" xfId="0" applyNumberFormat="1" applyFont="1" applyFill="1" applyBorder="1" applyAlignment="1">
      <alignment horizontal="center"/>
    </xf>
    <xf numFmtId="0" fontId="27" fillId="0" borderId="0" xfId="0" applyNumberFormat="1" applyFont="1" applyFill="1" applyAlignment="1">
      <alignment horizontal="justify" vertical="top"/>
    </xf>
    <xf numFmtId="0" fontId="25" fillId="0" borderId="2" xfId="837" applyNumberFormat="1" applyFont="1" applyFill="1" applyBorder="1" applyAlignment="1">
      <alignment horizontal="center" wrapText="1"/>
    </xf>
    <xf numFmtId="0" fontId="25" fillId="0" borderId="0" xfId="837" applyFont="1" applyFill="1" applyAlignment="1"/>
    <xf numFmtId="0" fontId="27" fillId="0" borderId="0" xfId="0" applyFont="1" applyFill="1" applyAlignment="1">
      <alignment horizontal="justify"/>
    </xf>
    <xf numFmtId="0" fontId="25" fillId="0" borderId="0" xfId="837" quotePrefix="1" applyFont="1" applyFill="1" applyBorder="1" applyAlignment="1">
      <alignment horizontal="centerContinuous"/>
    </xf>
    <xf numFmtId="0" fontId="25" fillId="0" borderId="0" xfId="837" applyFont="1" applyFill="1" applyBorder="1" applyAlignment="1">
      <alignment horizontal="centerContinuous"/>
    </xf>
    <xf numFmtId="0" fontId="25" fillId="0" borderId="0" xfId="837" applyNumberFormat="1" applyFont="1" applyFill="1" applyAlignment="1">
      <alignment horizontal="left"/>
    </xf>
    <xf numFmtId="0" fontId="25" fillId="0" borderId="0" xfId="0" applyNumberFormat="1" applyFont="1" applyFill="1" applyBorder="1" applyAlignment="1">
      <alignment horizontal="left"/>
    </xf>
    <xf numFmtId="0" fontId="27" fillId="0" borderId="0" xfId="0" applyFont="1" applyFill="1" applyBorder="1" applyAlignment="1">
      <alignment horizontal="left" wrapText="1"/>
    </xf>
    <xf numFmtId="0" fontId="25" fillId="0" borderId="0" xfId="0" applyFont="1" applyFill="1" applyBorder="1" applyAlignment="1">
      <alignment horizontal="center"/>
    </xf>
    <xf numFmtId="0" fontId="27" fillId="0" borderId="0" xfId="0" applyFont="1" applyFill="1" applyBorder="1" applyAlignment="1"/>
    <xf numFmtId="16" fontId="102" fillId="0" borderId="0" xfId="0" quotePrefix="1" applyNumberFormat="1" applyFont="1" applyFill="1" applyBorder="1" applyAlignment="1">
      <alignment horizontal="center" vertical="center"/>
    </xf>
    <xf numFmtId="16" fontId="103" fillId="0" borderId="0" xfId="0" quotePrefix="1" applyNumberFormat="1" applyFont="1" applyFill="1" applyBorder="1" applyAlignment="1">
      <alignment horizontal="center" vertical="center"/>
    </xf>
    <xf numFmtId="0" fontId="25" fillId="0" borderId="0" xfId="0" quotePrefix="1" applyFont="1" applyFill="1" applyBorder="1" applyAlignment="1">
      <alignment horizontal="center" vertical="center"/>
    </xf>
    <xf numFmtId="16" fontId="103"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164" fontId="25" fillId="0" borderId="23" xfId="160" applyNumberFormat="1" applyFont="1" applyFill="1" applyBorder="1" applyAlignment="1">
      <alignment horizontal="center" vertical="center"/>
    </xf>
    <xf numFmtId="0" fontId="27" fillId="0" borderId="0" xfId="0" applyFont="1" applyFill="1" applyBorder="1" applyAlignment="1">
      <alignment horizontal="justify"/>
    </xf>
    <xf numFmtId="0" fontId="27" fillId="0" borderId="0" xfId="0" applyFont="1" applyFill="1" applyAlignment="1" applyProtection="1">
      <protection locked="0"/>
    </xf>
    <xf numFmtId="0" fontId="27" fillId="0" borderId="0" xfId="0" applyFont="1" applyFill="1" applyAlignment="1" applyProtection="1">
      <alignment horizontal="center" vertical="center"/>
      <protection locked="0"/>
    </xf>
    <xf numFmtId="164" fontId="25" fillId="0" borderId="0" xfId="160" applyNumberFormat="1" applyFont="1" applyFill="1" applyAlignment="1">
      <alignment horizontal="center" vertical="center"/>
    </xf>
    <xf numFmtId="164" fontId="25" fillId="0" borderId="18" xfId="16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0" fontId="27" fillId="0" borderId="0" xfId="837" applyFont="1" applyFill="1" applyAlignment="1"/>
    <xf numFmtId="0" fontId="25" fillId="0" borderId="0" xfId="837" applyFont="1" applyFill="1" applyAlignment="1">
      <alignment horizontal="left"/>
    </xf>
    <xf numFmtId="164" fontId="25" fillId="0" borderId="22" xfId="160" applyNumberFormat="1" applyFont="1" applyFill="1" applyBorder="1" applyAlignment="1">
      <alignment horizontal="center" vertical="center"/>
    </xf>
    <xf numFmtId="0" fontId="25" fillId="0" borderId="0" xfId="837" applyFont="1" applyFill="1"/>
    <xf numFmtId="0" fontId="27" fillId="0" borderId="0" xfId="0" applyFont="1" applyFill="1" applyBorder="1" applyAlignment="1">
      <alignment horizontal="justify" vertical="top"/>
    </xf>
    <xf numFmtId="164" fontId="25" fillId="0" borderId="0" xfId="0" applyNumberFormat="1" applyFont="1" applyFill="1" applyBorder="1" applyAlignment="1"/>
    <xf numFmtId="0" fontId="27" fillId="0" borderId="0" xfId="0" applyFont="1" applyFill="1" applyBorder="1" applyAlignment="1">
      <alignment horizontal="center"/>
    </xf>
    <xf numFmtId="164" fontId="27" fillId="0" borderId="23" xfId="160" applyNumberFormat="1" applyFont="1" applyFill="1" applyBorder="1" applyAlignment="1">
      <alignment horizontal="center" vertical="center"/>
    </xf>
    <xf numFmtId="0" fontId="27" fillId="0" borderId="0" xfId="0" quotePrefix="1" applyFont="1" applyFill="1" applyBorder="1" applyAlignment="1">
      <alignment horizontal="center" vertical="center"/>
    </xf>
    <xf numFmtId="164" fontId="27" fillId="0" borderId="0" xfId="160" applyNumberFormat="1" applyFont="1" applyFill="1" applyAlignment="1">
      <alignment horizontal="center" vertical="center"/>
    </xf>
    <xf numFmtId="164" fontId="27" fillId="0" borderId="18" xfId="160" applyNumberFormat="1" applyFont="1" applyFill="1" applyBorder="1" applyAlignment="1">
      <alignment horizontal="center" vertical="center"/>
    </xf>
    <xf numFmtId="164" fontId="27" fillId="0" borderId="22" xfId="160" applyNumberFormat="1" applyFont="1" applyFill="1" applyBorder="1" applyAlignment="1">
      <alignment horizontal="center" vertical="center"/>
    </xf>
    <xf numFmtId="164" fontId="27" fillId="0" borderId="0" xfId="0" applyNumberFormat="1" applyFont="1" applyFill="1" applyBorder="1" applyAlignment="1"/>
    <xf numFmtId="164" fontId="27" fillId="0" borderId="0" xfId="160" applyNumberFormat="1" applyFont="1" applyFill="1" applyAlignment="1">
      <alignment vertical="top"/>
    </xf>
    <xf numFmtId="164" fontId="27" fillId="0" borderId="0" xfId="160" applyNumberFormat="1" applyFont="1" applyFill="1" applyAlignment="1">
      <alignment horizontal="justify" vertical="justify"/>
    </xf>
    <xf numFmtId="0" fontId="27" fillId="0" borderId="0" xfId="0" applyFont="1" applyAlignment="1">
      <alignment horizontal="justify" vertical="justify"/>
    </xf>
    <xf numFmtId="0" fontId="25" fillId="0" borderId="0" xfId="0" applyFont="1" applyAlignment="1">
      <alignment horizontal="left" vertical="top"/>
    </xf>
    <xf numFmtId="0" fontId="25" fillId="0" borderId="7" xfId="0" quotePrefix="1" applyFont="1" applyFill="1" applyBorder="1" applyAlignment="1">
      <alignment horizontal="center" vertical="center"/>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164" fontId="27" fillId="0" borderId="0" xfId="160" applyNumberFormat="1" applyFont="1" applyFill="1" applyBorder="1" applyAlignment="1">
      <alignment horizontal="right" vertical="top"/>
    </xf>
    <xf numFmtId="10" fontId="27" fillId="0" borderId="0" xfId="339" applyNumberFormat="1" applyFont="1" applyFill="1" applyBorder="1" applyAlignment="1">
      <alignment horizontal="center" vertical="center"/>
    </xf>
    <xf numFmtId="164" fontId="27" fillId="0" borderId="0" xfId="0" applyNumberFormat="1" applyFont="1" applyAlignment="1"/>
    <xf numFmtId="0" fontId="27" fillId="0" borderId="0" xfId="0" applyFont="1" applyFill="1" applyAlignment="1">
      <alignment horizontal="left" vertical="top" indent="1"/>
    </xf>
    <xf numFmtId="10" fontId="27" fillId="0" borderId="0" xfId="339" applyNumberFormat="1" applyFont="1" applyFill="1" applyBorder="1" applyAlignment="1">
      <alignment horizontal="center" vertical="center" wrapText="1"/>
    </xf>
    <xf numFmtId="0" fontId="27" fillId="0" borderId="0" xfId="0" applyFont="1" applyAlignment="1">
      <alignment horizontal="centerContinuous" vertical="top"/>
    </xf>
    <xf numFmtId="164" fontId="27" fillId="0" borderId="18" xfId="160" applyNumberFormat="1" applyFont="1" applyBorder="1" applyAlignment="1">
      <alignment horizontal="right" vertical="top"/>
    </xf>
    <xf numFmtId="10" fontId="27" fillId="0" borderId="18" xfId="339" applyNumberFormat="1" applyFont="1" applyBorder="1" applyAlignment="1">
      <alignment horizontal="center" vertical="center" wrapText="1"/>
    </xf>
    <xf numFmtId="0" fontId="27" fillId="0" borderId="0" xfId="0" applyFont="1" applyFill="1" applyAlignment="1">
      <alignment horizontal="justify" wrapText="1"/>
    </xf>
    <xf numFmtId="0" fontId="27" fillId="0" borderId="0" xfId="0" applyFont="1" applyFill="1" applyAlignment="1">
      <alignment wrapText="1"/>
    </xf>
    <xf numFmtId="0" fontId="27" fillId="0" borderId="0" xfId="0" applyFont="1" applyFill="1" applyBorder="1" applyAlignment="1">
      <alignment horizontal="center" wrapText="1"/>
    </xf>
    <xf numFmtId="164" fontId="25" fillId="0" borderId="19" xfId="160" applyNumberFormat="1" applyFont="1" applyFill="1" applyBorder="1" applyAlignment="1"/>
    <xf numFmtId="164" fontId="25" fillId="0" borderId="20" xfId="160" applyNumberFormat="1" applyFont="1" applyFill="1" applyBorder="1" applyAlignment="1"/>
    <xf numFmtId="164" fontId="25" fillId="0" borderId="21" xfId="160" applyNumberFormat="1" applyFont="1" applyFill="1" applyBorder="1" applyAlignment="1"/>
    <xf numFmtId="164" fontId="25" fillId="0" borderId="0" xfId="160" applyNumberFormat="1" applyFont="1" applyFill="1" applyBorder="1" applyAlignment="1"/>
    <xf numFmtId="0" fontId="27" fillId="0" borderId="0" xfId="0" applyNumberFormat="1" applyFont="1" applyFill="1" applyBorder="1" applyAlignment="1">
      <alignment horizontal="left"/>
    </xf>
    <xf numFmtId="164" fontId="25" fillId="0" borderId="22" xfId="0" applyNumberFormat="1" applyFont="1" applyFill="1" applyBorder="1" applyAlignment="1">
      <alignment vertical="top"/>
    </xf>
    <xf numFmtId="164" fontId="27" fillId="0" borderId="0" xfId="0" applyNumberFormat="1" applyFont="1" applyFill="1" applyAlignment="1">
      <alignment horizontal="justify" vertical="top"/>
    </xf>
    <xf numFmtId="164" fontId="27" fillId="0" borderId="19" xfId="160" applyNumberFormat="1" applyFont="1" applyFill="1" applyBorder="1" applyAlignment="1"/>
    <xf numFmtId="164" fontId="27" fillId="0" borderId="20" xfId="160" applyNumberFormat="1" applyFont="1" applyFill="1" applyBorder="1" applyAlignment="1"/>
    <xf numFmtId="164" fontId="27" fillId="0" borderId="21" xfId="160" applyNumberFormat="1" applyFont="1" applyFill="1" applyBorder="1" applyAlignment="1"/>
    <xf numFmtId="164" fontId="27" fillId="0" borderId="22" xfId="0" applyNumberFormat="1" applyFont="1" applyFill="1" applyBorder="1" applyAlignment="1">
      <alignment vertical="top"/>
    </xf>
    <xf numFmtId="0" fontId="27" fillId="0" borderId="0" xfId="0" applyFont="1" applyFill="1" applyBorder="1" applyAlignment="1">
      <alignment horizontal="left" vertical="top" wrapText="1"/>
    </xf>
    <xf numFmtId="0" fontId="27" fillId="70" borderId="0" xfId="0" applyFont="1" applyFill="1" applyAlignment="1">
      <alignment horizontal="justify" vertical="justify" wrapText="1"/>
    </xf>
    <xf numFmtId="0" fontId="27" fillId="70" borderId="0" xfId="0" applyFont="1" applyFill="1" applyBorder="1" applyAlignment="1">
      <alignment horizontal="justify" vertical="justify" wrapText="1"/>
    </xf>
    <xf numFmtId="0" fontId="27" fillId="70" borderId="0" xfId="0" applyFont="1" applyFill="1" applyAlignment="1">
      <alignment horizontal="justify" vertical="justify"/>
    </xf>
    <xf numFmtId="187" fontId="27" fillId="0" borderId="0" xfId="311" applyNumberFormat="1" applyFont="1" applyFill="1" applyAlignment="1">
      <alignment horizontal="justify" vertical="justify"/>
    </xf>
    <xf numFmtId="0" fontId="27" fillId="0" borderId="0" xfId="314" applyFont="1" applyFill="1" applyAlignment="1">
      <alignment horizontal="justify" vertical="justify"/>
    </xf>
    <xf numFmtId="0" fontId="27" fillId="0" borderId="0" xfId="311" applyFont="1" applyFill="1" applyAlignment="1">
      <alignment horizontal="left" vertical="center"/>
    </xf>
    <xf numFmtId="0" fontId="25" fillId="0" borderId="0" xfId="363" applyFont="1" applyFill="1" applyBorder="1" applyAlignment="1">
      <alignment vertical="top"/>
    </xf>
    <xf numFmtId="0" fontId="27" fillId="0" borderId="0" xfId="363" applyFont="1" applyFill="1" applyBorder="1" applyAlignment="1">
      <alignment vertical="top"/>
    </xf>
    <xf numFmtId="0" fontId="25" fillId="0" borderId="0" xfId="363" applyFont="1" applyFill="1" applyBorder="1" applyAlignment="1">
      <alignment horizontal="center" vertical="top"/>
    </xf>
    <xf numFmtId="170" fontId="27" fillId="0" borderId="23" xfId="160" applyNumberFormat="1" applyFont="1" applyFill="1" applyBorder="1" applyAlignment="1">
      <alignment horizontal="left" vertical="top"/>
    </xf>
    <xf numFmtId="0" fontId="27" fillId="0" borderId="23" xfId="885" applyFont="1" applyFill="1" applyBorder="1" applyAlignment="1">
      <alignment horizontal="justify" vertical="top" wrapText="1"/>
    </xf>
    <xf numFmtId="0" fontId="25" fillId="0" borderId="23" xfId="363" applyFont="1" applyFill="1" applyBorder="1" applyAlignment="1">
      <alignment vertical="top"/>
    </xf>
    <xf numFmtId="0" fontId="27" fillId="0" borderId="0" xfId="363" applyFont="1" applyFill="1" applyBorder="1" applyAlignment="1">
      <alignment vertical="top" wrapText="1"/>
    </xf>
    <xf numFmtId="164" fontId="27" fillId="0" borderId="0" xfId="160" applyNumberFormat="1" applyFont="1" applyFill="1" applyBorder="1" applyAlignment="1">
      <alignment vertical="top"/>
    </xf>
    <xf numFmtId="0" fontId="27" fillId="0" borderId="0" xfId="363" quotePrefix="1" applyFont="1" applyFill="1" applyBorder="1" applyAlignment="1">
      <alignment vertical="top"/>
    </xf>
    <xf numFmtId="207" fontId="27" fillId="0" borderId="0" xfId="160" applyNumberFormat="1" applyFont="1" applyFill="1" applyBorder="1" applyAlignment="1">
      <alignment vertical="top"/>
    </xf>
    <xf numFmtId="207" fontId="27" fillId="0" borderId="0" xfId="160" applyNumberFormat="1" applyFont="1" applyFill="1" applyAlignment="1"/>
    <xf numFmtId="207" fontId="25" fillId="0" borderId="0" xfId="160" applyNumberFormat="1" applyFont="1" applyFill="1" applyBorder="1" applyAlignment="1">
      <alignment vertical="top"/>
    </xf>
    <xf numFmtId="0" fontId="27" fillId="0" borderId="0" xfId="0" quotePrefix="1" applyFont="1" applyFill="1" applyAlignment="1">
      <alignment vertical="top"/>
    </xf>
    <xf numFmtId="207" fontId="27" fillId="0" borderId="0" xfId="160" applyNumberFormat="1" applyFont="1" applyFill="1" applyAlignment="1">
      <alignment vertical="top"/>
    </xf>
    <xf numFmtId="1" fontId="25" fillId="0" borderId="0" xfId="309" quotePrefix="1" applyNumberFormat="1" applyFont="1" applyFill="1" applyAlignment="1">
      <alignment horizontal="left"/>
    </xf>
    <xf numFmtId="0" fontId="25" fillId="0" borderId="0" xfId="886" applyFont="1" applyFill="1" applyAlignment="1">
      <alignment vertical="top"/>
    </xf>
    <xf numFmtId="3" fontId="25" fillId="0" borderId="0" xfId="311" applyNumberFormat="1" applyFont="1" applyFill="1" applyBorder="1" applyAlignment="1">
      <alignment horizontal="center" vertical="top"/>
    </xf>
    <xf numFmtId="10" fontId="25" fillId="0" borderId="0" xfId="311" applyNumberFormat="1" applyFont="1" applyFill="1" applyBorder="1" applyAlignment="1">
      <alignment horizontal="center" vertical="top"/>
    </xf>
    <xf numFmtId="0" fontId="25" fillId="0" borderId="0" xfId="309" quotePrefix="1" applyNumberFormat="1" applyFont="1" applyFill="1" applyAlignment="1">
      <alignment horizontal="left"/>
    </xf>
    <xf numFmtId="0" fontId="27" fillId="0" borderId="0" xfId="311" applyFont="1" applyFill="1" applyAlignment="1">
      <alignment horizontal="centerContinuous" vertical="top"/>
    </xf>
    <xf numFmtId="0" fontId="25" fillId="0" borderId="0" xfId="886" applyFont="1" applyFill="1" applyAlignment="1">
      <alignment horizontal="left" vertical="center"/>
    </xf>
    <xf numFmtId="3" fontId="136" fillId="70" borderId="0" xfId="311" applyNumberFormat="1" applyFont="1" applyFill="1" applyBorder="1" applyAlignment="1">
      <alignment horizontal="center" wrapText="1"/>
    </xf>
    <xf numFmtId="3" fontId="136" fillId="70" borderId="0" xfId="311" applyNumberFormat="1" applyFont="1" applyFill="1" applyBorder="1" applyAlignment="1">
      <alignment horizontal="center"/>
    </xf>
    <xf numFmtId="3" fontId="25" fillId="0" borderId="2" xfId="311" applyNumberFormat="1" applyFont="1" applyFill="1" applyBorder="1" applyAlignment="1">
      <alignment horizontal="center"/>
    </xf>
    <xf numFmtId="3" fontId="136" fillId="70" borderId="0" xfId="311" applyNumberFormat="1" applyFont="1" applyFill="1" applyBorder="1" applyAlignment="1">
      <alignment horizontal="center" vertical="top"/>
    </xf>
    <xf numFmtId="164" fontId="136" fillId="70" borderId="0" xfId="160" applyNumberFormat="1" applyFont="1" applyFill="1" applyBorder="1" applyAlignment="1">
      <alignment horizontal="center" vertical="top"/>
    </xf>
    <xf numFmtId="10" fontId="25" fillId="0" borderId="0" xfId="339" applyNumberFormat="1" applyFont="1" applyFill="1" applyBorder="1" applyAlignment="1">
      <alignment horizontal="center" vertical="top"/>
    </xf>
    <xf numFmtId="3" fontId="111" fillId="70" borderId="0" xfId="311" applyNumberFormat="1" applyFont="1" applyFill="1" applyBorder="1" applyAlignment="1">
      <alignment horizontal="center" wrapText="1"/>
    </xf>
    <xf numFmtId="10" fontId="27" fillId="0" borderId="0" xfId="311" applyNumberFormat="1" applyFont="1" applyFill="1" applyBorder="1" applyAlignment="1">
      <alignment horizontal="center" vertical="top"/>
    </xf>
    <xf numFmtId="3" fontId="111" fillId="70" borderId="0" xfId="311" applyNumberFormat="1" applyFont="1" applyFill="1" applyBorder="1" applyAlignment="1">
      <alignment horizontal="center"/>
    </xf>
    <xf numFmtId="3" fontId="27" fillId="0" borderId="2" xfId="311" applyNumberFormat="1" applyFont="1" applyFill="1" applyBorder="1" applyAlignment="1">
      <alignment horizontal="center"/>
    </xf>
    <xf numFmtId="164" fontId="111" fillId="70" borderId="0" xfId="160" applyNumberFormat="1" applyFont="1" applyFill="1" applyBorder="1" applyAlignment="1">
      <alignment horizontal="center" vertical="top"/>
    </xf>
    <xf numFmtId="3" fontId="27" fillId="0" borderId="0" xfId="311" applyNumberFormat="1" applyFont="1" applyFill="1" applyBorder="1" applyAlignment="1">
      <alignment horizontal="center" vertical="top"/>
    </xf>
    <xf numFmtId="10" fontId="27" fillId="0" borderId="0" xfId="339" applyNumberFormat="1" applyFont="1" applyFill="1" applyBorder="1" applyAlignment="1">
      <alignment horizontal="center" vertical="top"/>
    </xf>
    <xf numFmtId="0" fontId="27" fillId="0" borderId="0" xfId="309" applyNumberFormat="1" applyFont="1" applyFill="1" applyAlignment="1">
      <alignment horizontal="left" vertical="top"/>
    </xf>
    <xf numFmtId="10" fontId="27" fillId="0" borderId="0" xfId="160" applyNumberFormat="1" applyFont="1" applyFill="1" applyBorder="1" applyAlignment="1">
      <alignment horizontal="centerContinuous" vertical="top"/>
    </xf>
    <xf numFmtId="1" fontId="25" fillId="0" borderId="0" xfId="311" applyNumberFormat="1" applyFont="1" applyFill="1" applyAlignment="1">
      <alignment horizontal="justify" vertical="top"/>
    </xf>
    <xf numFmtId="0" fontId="27" fillId="0" borderId="0" xfId="292" applyFont="1" applyFill="1" applyAlignment="1">
      <alignment vertical="center"/>
    </xf>
    <xf numFmtId="0" fontId="27" fillId="0" borderId="0" xfId="887" applyFont="1" applyFill="1" applyAlignment="1">
      <alignment vertical="center"/>
    </xf>
    <xf numFmtId="0" fontId="27" fillId="0" borderId="0" xfId="292" applyFont="1" applyFill="1" applyAlignment="1">
      <alignment horizontal="center" vertical="center" wrapText="1"/>
    </xf>
    <xf numFmtId="0" fontId="25" fillId="0" borderId="2" xfId="292" applyFont="1" applyFill="1" applyBorder="1" applyAlignment="1">
      <alignment horizontal="center" vertical="justify" wrapText="1"/>
    </xf>
    <xf numFmtId="0" fontId="27" fillId="0" borderId="0" xfId="0" applyFont="1" applyFill="1" applyBorder="1" applyAlignment="1">
      <alignment horizontal="center" vertical="justify"/>
    </xf>
    <xf numFmtId="0" fontId="27" fillId="0" borderId="0" xfId="292" applyFont="1" applyFill="1" applyAlignment="1">
      <alignment vertical="top"/>
    </xf>
    <xf numFmtId="0" fontId="27" fillId="0" borderId="0" xfId="292" applyFont="1" applyFill="1" applyBorder="1" applyAlignment="1">
      <alignment vertical="top"/>
    </xf>
    <xf numFmtId="0" fontId="27" fillId="0" borderId="0" xfId="292" applyFont="1" applyFill="1" applyBorder="1" applyAlignment="1">
      <alignment vertical="center"/>
    </xf>
    <xf numFmtId="0" fontId="27" fillId="0" borderId="0" xfId="887" applyFont="1" applyFill="1" applyAlignment="1">
      <alignment horizontal="left" vertical="center"/>
    </xf>
    <xf numFmtId="0" fontId="27" fillId="0" borderId="0" xfId="292" applyFont="1" applyFill="1" applyAlignment="1">
      <alignment horizontal="left" vertical="top"/>
    </xf>
    <xf numFmtId="0" fontId="27" fillId="0" borderId="0" xfId="887" applyFont="1" applyFill="1" applyAlignment="1">
      <alignment horizontal="left" vertical="center" wrapText="1"/>
    </xf>
    <xf numFmtId="0" fontId="27" fillId="0" borderId="0" xfId="0" applyFont="1" applyFill="1" applyAlignment="1">
      <alignment horizontal="left" wrapText="1"/>
    </xf>
    <xf numFmtId="0" fontId="27" fillId="0" borderId="0" xfId="887" applyFont="1" applyFill="1" applyAlignment="1">
      <alignment horizontal="center" vertical="center"/>
    </xf>
    <xf numFmtId="0" fontId="27" fillId="0" borderId="0" xfId="292" applyFont="1" applyFill="1" applyAlignment="1">
      <alignment horizontal="left" vertical="top" wrapText="1"/>
    </xf>
    <xf numFmtId="0" fontId="27" fillId="0" borderId="0" xfId="0" applyFont="1" applyFill="1" applyAlignment="1">
      <alignment horizontal="left" vertical="center" wrapText="1"/>
    </xf>
    <xf numFmtId="0" fontId="25" fillId="0" borderId="0" xfId="837" applyNumberFormat="1" applyFont="1" applyFill="1" applyAlignment="1">
      <alignment vertical="top"/>
    </xf>
    <xf numFmtId="0" fontId="27" fillId="32" borderId="0" xfId="887" applyFont="1" applyFill="1" applyAlignment="1">
      <alignment horizontal="left" vertical="center"/>
    </xf>
    <xf numFmtId="0" fontId="27" fillId="32" borderId="0" xfId="292" applyFont="1" applyFill="1" applyAlignment="1">
      <alignment vertical="top"/>
    </xf>
    <xf numFmtId="0" fontId="27" fillId="32" borderId="0" xfId="0" applyFont="1" applyFill="1" applyAlignment="1">
      <alignment horizontal="left" vertical="top"/>
    </xf>
    <xf numFmtId="0" fontId="27" fillId="32" borderId="0" xfId="0" applyFont="1" applyFill="1" applyAlignment="1">
      <alignment vertical="top"/>
    </xf>
    <xf numFmtId="0" fontId="27" fillId="32" borderId="0" xfId="887" applyFont="1" applyFill="1" applyAlignment="1">
      <alignment horizontal="center" vertical="center"/>
    </xf>
    <xf numFmtId="0" fontId="27" fillId="32" borderId="0" xfId="887" applyFont="1" applyFill="1" applyAlignment="1">
      <alignment horizontal="left" vertical="center" wrapText="1"/>
    </xf>
    <xf numFmtId="0" fontId="27" fillId="32" borderId="0" xfId="0" applyFont="1" applyFill="1" applyAlignment="1">
      <alignment horizontal="left" wrapText="1"/>
    </xf>
    <xf numFmtId="0" fontId="27" fillId="32" borderId="0" xfId="0" applyFont="1" applyFill="1"/>
    <xf numFmtId="0" fontId="27" fillId="0" borderId="0" xfId="292" applyFont="1" applyFill="1" applyAlignment="1">
      <alignment horizontal="center" vertical="top" wrapText="1"/>
    </xf>
    <xf numFmtId="0" fontId="27" fillId="0" borderId="0" xfId="887" applyFont="1" applyFill="1" applyAlignment="1">
      <alignment horizontal="center" vertical="center" wrapText="1"/>
    </xf>
    <xf numFmtId="0" fontId="27" fillId="0" borderId="0" xfId="0" applyFont="1" applyFill="1" applyAlignment="1">
      <alignment horizontal="center" wrapText="1"/>
    </xf>
    <xf numFmtId="201" fontId="25" fillId="0" borderId="0" xfId="292" quotePrefix="1" applyNumberFormat="1" applyFont="1" applyFill="1" applyAlignment="1">
      <alignment horizontal="left"/>
    </xf>
    <xf numFmtId="0" fontId="27" fillId="0" borderId="0" xfId="888" applyFont="1" applyFill="1" applyBorder="1" applyAlignment="1">
      <alignment vertical="top"/>
    </xf>
    <xf numFmtId="0" fontId="27" fillId="0" borderId="0" xfId="363" applyFont="1" applyFill="1" applyAlignment="1">
      <alignment vertical="top"/>
    </xf>
    <xf numFmtId="0" fontId="27" fillId="0" borderId="0" xfId="363" applyFont="1" applyFill="1" applyAlignment="1">
      <alignment horizontal="justify" vertical="top" wrapText="1"/>
    </xf>
    <xf numFmtId="0" fontId="27" fillId="0" borderId="0" xfId="311" quotePrefix="1" applyNumberFormat="1" applyFont="1" applyFill="1" applyAlignment="1">
      <alignment horizontal="centerContinuous" vertical="top"/>
    </xf>
    <xf numFmtId="1" fontId="25" fillId="0" borderId="0" xfId="0" quotePrefix="1" applyNumberFormat="1" applyFont="1" applyFill="1" applyAlignment="1">
      <alignment horizontal="left" vertical="top"/>
    </xf>
    <xf numFmtId="0" fontId="25" fillId="0" borderId="0" xfId="391" applyNumberFormat="1" applyFont="1" applyFill="1" applyAlignment="1">
      <alignment vertical="top"/>
    </xf>
    <xf numFmtId="0" fontId="27" fillId="0" borderId="0" xfId="889" applyFont="1" applyFill="1" applyAlignment="1">
      <alignment vertical="top"/>
    </xf>
    <xf numFmtId="0" fontId="27" fillId="0" borderId="0" xfId="889" applyFont="1" applyFill="1" applyBorder="1" applyAlignment="1">
      <alignment vertical="top"/>
    </xf>
    <xf numFmtId="0" fontId="27" fillId="0" borderId="0" xfId="701" applyFont="1" applyFill="1" applyAlignment="1">
      <alignment vertical="top"/>
    </xf>
    <xf numFmtId="0" fontId="27" fillId="0" borderId="0" xfId="888" applyFont="1" applyFill="1" applyBorder="1" applyAlignment="1">
      <alignment horizontal="left" vertical="center"/>
    </xf>
    <xf numFmtId="0" fontId="27" fillId="0" borderId="0" xfId="890" applyFont="1" applyFill="1" applyAlignment="1">
      <alignment vertical="top"/>
    </xf>
    <xf numFmtId="0" fontId="27" fillId="0" borderId="0" xfId="890" applyFont="1" applyFill="1" applyBorder="1" applyAlignment="1">
      <alignment vertical="top"/>
    </xf>
    <xf numFmtId="0" fontId="27" fillId="0" borderId="0" xfId="0" applyFont="1" applyFill="1" applyBorder="1" applyAlignment="1">
      <alignment horizontal="center" vertical="top"/>
    </xf>
    <xf numFmtId="0" fontId="25" fillId="0" borderId="7" xfId="292" applyFont="1" applyFill="1" applyBorder="1" applyAlignment="1">
      <alignment horizontal="center" vertical="top" wrapText="1"/>
    </xf>
    <xf numFmtId="0" fontId="25" fillId="0" borderId="7" xfId="0" applyFont="1" applyFill="1" applyBorder="1" applyAlignment="1">
      <alignment horizontal="center" vertical="top"/>
    </xf>
    <xf numFmtId="0" fontId="25" fillId="0" borderId="7" xfId="0" applyFont="1" applyFill="1" applyBorder="1" applyAlignment="1">
      <alignment horizontal="center" vertical="top" wrapText="1"/>
    </xf>
    <xf numFmtId="0" fontId="27" fillId="0" borderId="0" xfId="701" applyFont="1" applyFill="1" applyAlignment="1">
      <alignment horizontal="left" vertical="top"/>
    </xf>
    <xf numFmtId="208" fontId="27" fillId="0" borderId="0" xfId="701" applyNumberFormat="1" applyFont="1" applyFill="1" applyAlignment="1">
      <alignment horizontal="center" vertical="top"/>
    </xf>
    <xf numFmtId="208" fontId="87" fillId="0" borderId="0" xfId="0" applyNumberFormat="1" applyFont="1" applyFill="1" applyAlignment="1">
      <alignment horizontal="center" vertical="top"/>
    </xf>
    <xf numFmtId="208" fontId="87" fillId="0" borderId="0" xfId="160" applyNumberFormat="1" applyFont="1" applyFill="1" applyAlignment="1">
      <alignment horizontal="center" vertical="top"/>
    </xf>
    <xf numFmtId="197" fontId="87" fillId="0" borderId="0" xfId="160" quotePrefix="1" applyNumberFormat="1" applyFont="1" applyFill="1" applyAlignment="1">
      <alignment horizontal="left" vertical="top"/>
    </xf>
    <xf numFmtId="0" fontId="27" fillId="0" borderId="0" xfId="312" applyFont="1" applyFill="1" applyAlignment="1">
      <alignment vertical="top"/>
    </xf>
    <xf numFmtId="0" fontId="87" fillId="0" borderId="0" xfId="160" applyNumberFormat="1" applyFont="1" applyFill="1" applyAlignment="1">
      <alignment horizontal="left" vertical="top"/>
    </xf>
    <xf numFmtId="49" fontId="27" fillId="0" borderId="0" xfId="701" applyNumberFormat="1" applyFont="1" applyFill="1" applyAlignment="1">
      <alignment horizontal="center" vertical="top"/>
    </xf>
    <xf numFmtId="208" fontId="27" fillId="0" borderId="0" xfId="701" applyNumberFormat="1" applyFont="1" applyFill="1" applyAlignment="1">
      <alignment vertical="top"/>
    </xf>
    <xf numFmtId="0" fontId="25" fillId="0" borderId="2" xfId="292" applyFont="1" applyFill="1" applyBorder="1" applyAlignment="1">
      <alignment horizontal="center" vertical="top" wrapText="1"/>
    </xf>
    <xf numFmtId="205" fontId="27" fillId="0" borderId="0" xfId="292" applyNumberFormat="1" applyFont="1" applyFill="1" applyAlignment="1">
      <alignment horizontal="left" vertical="center"/>
    </xf>
    <xf numFmtId="0" fontId="138" fillId="0" borderId="0" xfId="0" applyFont="1" applyFill="1" applyAlignment="1">
      <alignment horizontal="left" vertical="center" wrapText="1"/>
    </xf>
    <xf numFmtId="200" fontId="27" fillId="0" borderId="0" xfId="311" applyNumberFormat="1" applyFont="1" applyFill="1" applyAlignment="1">
      <alignment vertical="top"/>
    </xf>
    <xf numFmtId="49" fontId="25" fillId="0" borderId="0" xfId="311" applyNumberFormat="1" applyFont="1" applyFill="1" applyAlignment="1">
      <alignment horizontal="left" vertical="top"/>
    </xf>
    <xf numFmtId="0" fontId="27" fillId="0" borderId="0" xfId="0" applyFont="1" applyFill="1" applyBorder="1" applyAlignment="1">
      <alignment vertical="top"/>
    </xf>
    <xf numFmtId="0" fontId="25" fillId="0" borderId="0" xfId="311" applyFont="1" applyFill="1" applyAlignment="1">
      <alignment horizontal="center" vertical="center"/>
    </xf>
    <xf numFmtId="164" fontId="25" fillId="0" borderId="0" xfId="160" applyNumberFormat="1" applyFont="1" applyFill="1" applyAlignment="1">
      <alignment horizontal="center"/>
    </xf>
    <xf numFmtId="0" fontId="81" fillId="0" borderId="0" xfId="311" quotePrefix="1" applyFont="1" applyFill="1" applyAlignment="1">
      <alignment horizontal="center"/>
    </xf>
    <xf numFmtId="0" fontId="25" fillId="0" borderId="0" xfId="312" applyFont="1" applyFill="1" applyAlignment="1">
      <alignment horizontal="center"/>
    </xf>
    <xf numFmtId="0" fontId="0" fillId="0" borderId="0" xfId="0" applyAlignment="1">
      <alignment wrapText="1"/>
    </xf>
    <xf numFmtId="0" fontId="25" fillId="0" borderId="0" xfId="160" quotePrefix="1" applyNumberFormat="1" applyFont="1" applyFill="1" applyAlignment="1">
      <alignment horizontal="center"/>
    </xf>
    <xf numFmtId="0" fontId="27" fillId="0" borderId="0" xfId="311" applyFont="1" applyFill="1" applyAlignment="1">
      <alignment horizontal="justify" vertical="top"/>
    </xf>
    <xf numFmtId="0" fontId="27" fillId="0" borderId="0" xfId="311" applyFont="1" applyFill="1"/>
    <xf numFmtId="0" fontId="25" fillId="0" borderId="0" xfId="0" applyFont="1" applyAlignment="1">
      <alignment horizontal="left"/>
    </xf>
    <xf numFmtId="0" fontId="25" fillId="0" borderId="0" xfId="312" quotePrefix="1" applyNumberFormat="1" applyFont="1" applyAlignment="1">
      <alignment horizontal="left" vertical="top"/>
    </xf>
    <xf numFmtId="0" fontId="25" fillId="0" borderId="0" xfId="312" applyNumberFormat="1" applyFont="1" applyAlignment="1">
      <alignment vertical="top"/>
    </xf>
    <xf numFmtId="0" fontId="29" fillId="0" borderId="0" xfId="312" applyFont="1" applyAlignment="1">
      <alignment horizontal="center" vertical="top"/>
    </xf>
    <xf numFmtId="0" fontId="27" fillId="0" borderId="0" xfId="312" applyFont="1" applyAlignment="1">
      <alignment vertical="top"/>
    </xf>
    <xf numFmtId="0" fontId="25" fillId="0" borderId="0" xfId="312" applyFont="1" applyAlignment="1">
      <alignment vertical="top"/>
    </xf>
    <xf numFmtId="0" fontId="25" fillId="0" borderId="0" xfId="160" quotePrefix="1" applyNumberFormat="1" applyFont="1" applyFill="1" applyAlignment="1">
      <alignment horizontal="center" wrapText="1"/>
    </xf>
    <xf numFmtId="164" fontId="25" fillId="0" borderId="18" xfId="160" applyNumberFormat="1" applyFont="1" applyFill="1" applyBorder="1" applyAlignment="1"/>
    <xf numFmtId="164" fontId="25" fillId="0" borderId="0" xfId="160" applyNumberFormat="1" applyFont="1" applyAlignment="1"/>
    <xf numFmtId="164" fontId="25" fillId="0" borderId="0" xfId="160" applyNumberFormat="1" applyFont="1" applyAlignment="1">
      <alignment vertical="top"/>
    </xf>
    <xf numFmtId="164" fontId="25" fillId="0" borderId="18" xfId="160" applyNumberFormat="1" applyFont="1" applyFill="1" applyBorder="1" applyAlignment="1">
      <alignment horizontal="centerContinuous" vertical="top"/>
    </xf>
    <xf numFmtId="0" fontId="81" fillId="0" borderId="0" xfId="0" applyFont="1" applyBorder="1" applyAlignment="1">
      <alignment horizontal="center" vertical="top" wrapText="1"/>
    </xf>
    <xf numFmtId="0" fontId="27" fillId="0" borderId="0" xfId="314" applyFont="1" applyFill="1" applyAlignment="1">
      <alignment horizontal="left" vertical="top" indent="1"/>
    </xf>
    <xf numFmtId="201" fontId="10" fillId="0" borderId="0" xfId="160" applyNumberFormat="1" applyFont="1" applyFill="1" applyAlignment="1">
      <alignment horizontal="center"/>
    </xf>
    <xf numFmtId="0" fontId="81" fillId="0" borderId="0" xfId="311" quotePrefix="1" applyFont="1" applyFill="1" applyAlignment="1">
      <alignment horizontal="center"/>
    </xf>
    <xf numFmtId="0" fontId="27" fillId="0" borderId="20" xfId="0" applyFont="1" applyFill="1" applyBorder="1"/>
    <xf numFmtId="164" fontId="27" fillId="0" borderId="21" xfId="176" applyNumberFormat="1" applyFont="1" applyFill="1" applyBorder="1" applyAlignment="1" applyProtection="1">
      <alignment horizontal="right"/>
    </xf>
    <xf numFmtId="164" fontId="27" fillId="0" borderId="21" xfId="160" applyNumberFormat="1" applyFont="1" applyFill="1" applyBorder="1" applyAlignment="1" applyProtection="1">
      <alignment horizontal="right" vertical="center"/>
    </xf>
    <xf numFmtId="164" fontId="27" fillId="0" borderId="21" xfId="160" applyNumberFormat="1" applyFont="1" applyFill="1" applyBorder="1" applyAlignment="1">
      <alignment horizontal="right"/>
    </xf>
    <xf numFmtId="0" fontId="27" fillId="0" borderId="0" xfId="840" applyFont="1" applyFill="1"/>
    <xf numFmtId="0" fontId="27" fillId="0" borderId="0" xfId="311" applyFont="1" applyFill="1" applyAlignment="1">
      <alignment horizontal="justify" vertical="top"/>
    </xf>
    <xf numFmtId="0" fontId="27" fillId="0" borderId="0" xfId="312" applyNumberFormat="1" applyFont="1" applyFill="1" applyAlignment="1">
      <alignment horizontal="justify" vertical="top" wrapText="1"/>
    </xf>
    <xf numFmtId="0" fontId="27" fillId="0" borderId="0" xfId="311" applyFont="1" applyFill="1" applyAlignment="1">
      <alignment horizontal="justify" vertical="top"/>
    </xf>
    <xf numFmtId="0" fontId="27" fillId="0" borderId="0" xfId="312" applyFont="1" applyFill="1" applyAlignment="1">
      <alignment vertical="top"/>
    </xf>
    <xf numFmtId="187" fontId="27" fillId="0" borderId="0" xfId="312" applyNumberFormat="1" applyFont="1" applyFill="1" applyAlignment="1">
      <alignment vertical="top"/>
    </xf>
    <xf numFmtId="0" fontId="27" fillId="0" borderId="0" xfId="312" applyFont="1" applyFill="1" applyAlignment="1">
      <alignment horizontal="justify" vertical="top"/>
    </xf>
    <xf numFmtId="0" fontId="25" fillId="0" borderId="0" xfId="312" applyFont="1" applyFill="1" applyAlignment="1">
      <alignment horizontal="center"/>
    </xf>
    <xf numFmtId="0" fontId="25" fillId="0" borderId="0" xfId="820" applyNumberFormat="1" applyFont="1" applyFill="1" applyBorder="1" applyAlignment="1"/>
    <xf numFmtId="0" fontId="27" fillId="0" borderId="0" xfId="303" applyFont="1" applyFill="1" applyAlignment="1"/>
    <xf numFmtId="0" fontId="27" fillId="0" borderId="0" xfId="160" quotePrefix="1" applyNumberFormat="1" applyFont="1" applyFill="1" applyAlignment="1">
      <alignment horizontal="center"/>
    </xf>
    <xf numFmtId="43" fontId="27" fillId="0" borderId="0" xfId="311" applyNumberFormat="1" applyFont="1" applyFill="1" applyAlignment="1">
      <alignment vertical="top"/>
    </xf>
    <xf numFmtId="0" fontId="27" fillId="0" borderId="0" xfId="0" applyNumberFormat="1" applyFont="1" applyFill="1" applyAlignment="1">
      <alignment horizontal="center" vertical="center"/>
    </xf>
    <xf numFmtId="0" fontId="27" fillId="0" borderId="0" xfId="311" applyNumberFormat="1" applyFont="1" applyFill="1" applyAlignment="1">
      <alignment horizontal="centerContinuous" vertical="top"/>
    </xf>
    <xf numFmtId="0" fontId="27" fillId="0" borderId="0" xfId="794" applyFont="1" applyFill="1"/>
    <xf numFmtId="164" fontId="27" fillId="0" borderId="0" xfId="160" applyNumberFormat="1" applyFont="1" applyFill="1" applyAlignment="1">
      <alignment horizontal="centerContinuous" vertical="top"/>
    </xf>
    <xf numFmtId="0" fontId="28" fillId="0" borderId="0" xfId="827" quotePrefix="1" applyFont="1" applyFill="1" applyAlignment="1">
      <alignment horizontal="left"/>
    </xf>
    <xf numFmtId="197" fontId="27" fillId="0" borderId="0" xfId="160" applyNumberFormat="1" applyFont="1" applyFill="1" applyAlignment="1">
      <alignment vertical="top"/>
    </xf>
    <xf numFmtId="0" fontId="25" fillId="0" borderId="0" xfId="309" applyNumberFormat="1" applyFont="1" applyFill="1" applyAlignment="1">
      <alignment horizontal="left"/>
    </xf>
    <xf numFmtId="0" fontId="25" fillId="0" borderId="0" xfId="160" quotePrefix="1" applyNumberFormat="1" applyFont="1" applyFill="1" applyAlignment="1">
      <alignment horizontal="center"/>
    </xf>
    <xf numFmtId="0" fontId="25" fillId="0" borderId="0" xfId="312" applyFont="1" applyFill="1" applyAlignment="1">
      <alignment horizontal="center"/>
    </xf>
    <xf numFmtId="0" fontId="27" fillId="0" borderId="0" xfId="311" applyFont="1" applyFill="1" applyAlignment="1">
      <alignment horizontal="justify" vertical="top"/>
    </xf>
    <xf numFmtId="164" fontId="25" fillId="0" borderId="0" xfId="160" applyNumberFormat="1" applyFont="1" applyFill="1" applyBorder="1" applyAlignment="1">
      <alignment horizontal="centerContinuous" vertical="top"/>
    </xf>
    <xf numFmtId="0" fontId="23" fillId="0" borderId="0" xfId="298" applyNumberFormat="1" applyFont="1" applyFill="1" applyAlignment="1">
      <alignment vertical="top"/>
    </xf>
    <xf numFmtId="0" fontId="23" fillId="0" borderId="0" xfId="298" applyNumberFormat="1" applyFont="1" applyFill="1" applyAlignment="1">
      <alignment horizontal="center"/>
    </xf>
    <xf numFmtId="0" fontId="23" fillId="0" borderId="0" xfId="160" applyNumberFormat="1" applyFont="1" applyFill="1" applyAlignment="1">
      <alignment horizontal="left"/>
    </xf>
    <xf numFmtId="0" fontId="23" fillId="0" borderId="0" xfId="311" applyFont="1" applyFill="1"/>
    <xf numFmtId="0" fontId="23" fillId="0" borderId="0" xfId="311" applyFont="1" applyFill="1" applyAlignment="1">
      <alignment horizontal="left" vertical="top" indent="1"/>
    </xf>
    <xf numFmtId="2" fontId="89" fillId="0" borderId="0" xfId="311" applyNumberFormat="1" applyFont="1" applyAlignment="1">
      <alignment horizontal="center"/>
    </xf>
    <xf numFmtId="0" fontId="81" fillId="0" borderId="0" xfId="0" quotePrefix="1" applyFont="1" applyAlignment="1">
      <alignment horizontal="center" vertical="top"/>
    </xf>
    <xf numFmtId="0" fontId="25" fillId="0" borderId="0" xfId="312" quotePrefix="1" applyFont="1" applyFill="1" applyAlignment="1">
      <alignment horizontal="center"/>
    </xf>
    <xf numFmtId="0" fontId="25" fillId="0" borderId="0" xfId="160" quotePrefix="1" applyNumberFormat="1" applyFont="1" applyFill="1" applyAlignment="1">
      <alignment horizontal="center"/>
    </xf>
    <xf numFmtId="0" fontId="25" fillId="0" borderId="0" xfId="312" applyFont="1" applyFill="1" applyAlignment="1">
      <alignment horizontal="center"/>
    </xf>
    <xf numFmtId="0" fontId="27" fillId="0" borderId="0" xfId="311" applyFont="1" applyFill="1" applyAlignment="1">
      <alignment horizontal="justify" vertical="top"/>
    </xf>
    <xf numFmtId="0" fontId="27" fillId="0" borderId="0" xfId="0" applyFont="1" applyFill="1" applyAlignment="1"/>
    <xf numFmtId="0" fontId="27" fillId="0" borderId="0" xfId="312" applyFont="1" applyFill="1" applyAlignment="1">
      <alignment vertical="top"/>
    </xf>
    <xf numFmtId="0" fontId="81" fillId="0" borderId="0" xfId="0" applyFont="1" applyBorder="1" applyAlignment="1">
      <alignment horizontal="center" vertical="top"/>
    </xf>
    <xf numFmtId="37" fontId="27" fillId="0" borderId="0" xfId="0" applyNumberFormat="1" applyFont="1" applyFill="1" applyAlignment="1" applyProtection="1">
      <alignment vertical="top"/>
    </xf>
    <xf numFmtId="0" fontId="27" fillId="0" borderId="0" xfId="312" applyNumberFormat="1" applyFont="1" applyFill="1" applyAlignment="1">
      <alignment vertical="top"/>
    </xf>
    <xf numFmtId="164" fontId="25" fillId="0" borderId="19" xfId="160" applyNumberFormat="1" applyFont="1" applyBorder="1" applyAlignment="1"/>
    <xf numFmtId="164" fontId="27" fillId="0" borderId="19" xfId="160" applyNumberFormat="1" applyFont="1" applyBorder="1" applyAlignment="1"/>
    <xf numFmtId="164" fontId="25" fillId="0" borderId="21" xfId="160" applyNumberFormat="1" applyFont="1" applyBorder="1" applyAlignment="1"/>
    <xf numFmtId="164" fontId="27" fillId="0" borderId="21" xfId="160" applyNumberFormat="1" applyFont="1" applyBorder="1" applyAlignment="1"/>
    <xf numFmtId="202" fontId="25" fillId="0" borderId="0" xfId="311" applyNumberFormat="1" applyFont="1" applyFill="1" applyAlignment="1">
      <alignment horizontal="left" vertical="top"/>
    </xf>
    <xf numFmtId="0" fontId="27" fillId="0" borderId="0" xfId="0" applyNumberFormat="1" applyFont="1" applyFill="1" applyAlignment="1" applyProtection="1">
      <alignment vertical="top"/>
    </xf>
    <xf numFmtId="201" fontId="25" fillId="0" borderId="0" xfId="160" applyNumberFormat="1" applyFont="1" applyFill="1" applyAlignment="1">
      <alignment horizontal="center"/>
    </xf>
    <xf numFmtId="202" fontId="25" fillId="0" borderId="0" xfId="311" applyNumberFormat="1" applyFont="1" applyFill="1" applyAlignment="1">
      <alignment horizontal="center"/>
    </xf>
    <xf numFmtId="0" fontId="27" fillId="0" borderId="0" xfId="0" applyFont="1" applyAlignment="1">
      <alignment vertical="center"/>
    </xf>
    <xf numFmtId="209" fontId="25" fillId="0" borderId="0" xfId="160" applyNumberFormat="1" applyFont="1" applyAlignment="1">
      <alignment horizontal="center"/>
    </xf>
    <xf numFmtId="197" fontId="25" fillId="0" borderId="0" xfId="160" applyNumberFormat="1" applyFont="1"/>
    <xf numFmtId="187" fontId="27" fillId="0" borderId="0" xfId="0" quotePrefix="1" applyNumberFormat="1" applyFont="1" applyFill="1" applyAlignment="1">
      <alignment horizontal="center" vertical="top"/>
    </xf>
    <xf numFmtId="0" fontId="27" fillId="0" borderId="0" xfId="311" applyFont="1" applyFill="1" applyAlignment="1">
      <alignment vertical="center" readingOrder="1"/>
    </xf>
    <xf numFmtId="187" fontId="27" fillId="0" borderId="0" xfId="311" applyNumberFormat="1" applyFont="1" applyFill="1" applyAlignment="1">
      <alignment horizontal="right" vertical="center"/>
    </xf>
    <xf numFmtId="3" fontId="27" fillId="0" borderId="0" xfId="311" applyNumberFormat="1" applyFont="1" applyFill="1" applyAlignment="1">
      <alignment horizontal="right" vertical="center"/>
    </xf>
    <xf numFmtId="0" fontId="27" fillId="0" borderId="0" xfId="311" applyFont="1" applyFill="1" applyAlignment="1">
      <alignment vertical="top" readingOrder="1"/>
    </xf>
    <xf numFmtId="0" fontId="27" fillId="0" borderId="0" xfId="311" applyFont="1" applyFill="1" applyAlignment="1">
      <alignment readingOrder="1"/>
    </xf>
    <xf numFmtId="187" fontId="27" fillId="0" borderId="0" xfId="160" applyNumberFormat="1" applyFont="1" applyFill="1" applyAlignment="1">
      <alignment horizontal="right" vertical="center"/>
    </xf>
    <xf numFmtId="187" fontId="27" fillId="0" borderId="23" xfId="311" applyNumberFormat="1" applyFont="1" applyFill="1" applyBorder="1" applyAlignment="1">
      <alignment horizontal="right" vertical="center"/>
    </xf>
    <xf numFmtId="3" fontId="27" fillId="0" borderId="0" xfId="311" applyNumberFormat="1" applyFont="1" applyFill="1" applyBorder="1" applyAlignment="1">
      <alignment horizontal="right" vertical="center"/>
    </xf>
    <xf numFmtId="187" fontId="27" fillId="0" borderId="0" xfId="311" applyNumberFormat="1" applyFont="1" applyFill="1" applyBorder="1" applyAlignment="1">
      <alignment horizontal="right" vertical="center"/>
    </xf>
    <xf numFmtId="37" fontId="27" fillId="0" borderId="0" xfId="311" applyNumberFormat="1" applyFont="1" applyFill="1" applyBorder="1" applyAlignment="1">
      <alignment horizontal="right" vertical="center"/>
    </xf>
    <xf numFmtId="0" fontId="25" fillId="0" borderId="0" xfId="311" applyFont="1" applyFill="1" applyAlignment="1">
      <alignment vertical="top" readingOrder="1"/>
    </xf>
    <xf numFmtId="187" fontId="27" fillId="0" borderId="18" xfId="311" applyNumberFormat="1" applyFont="1" applyFill="1" applyBorder="1" applyAlignment="1">
      <alignment horizontal="right" vertical="center"/>
    </xf>
    <xf numFmtId="0" fontId="88" fillId="0" borderId="0" xfId="314" applyFont="1" applyFill="1" applyAlignment="1">
      <alignment vertical="top"/>
    </xf>
    <xf numFmtId="0" fontId="88" fillId="0" borderId="0" xfId="314" applyFont="1" applyFill="1" applyAlignment="1">
      <alignment horizontal="left" vertical="top" indent="1"/>
    </xf>
    <xf numFmtId="0" fontId="32" fillId="0" borderId="0" xfId="314" applyFont="1" applyFill="1" applyAlignment="1">
      <alignment horizontal="left" vertical="top" indent="1"/>
    </xf>
    <xf numFmtId="0" fontId="81" fillId="0" borderId="0" xfId="311" quotePrefix="1" applyFont="1" applyFill="1" applyAlignment="1">
      <alignment horizontal="center"/>
    </xf>
    <xf numFmtId="0" fontId="25" fillId="0" borderId="0" xfId="160" quotePrefix="1" applyNumberFormat="1" applyFont="1" applyFill="1" applyAlignment="1">
      <alignment horizontal="center"/>
    </xf>
    <xf numFmtId="0" fontId="25" fillId="0" borderId="0" xfId="312" applyFont="1" applyFill="1" applyAlignment="1">
      <alignment horizontal="center"/>
    </xf>
    <xf numFmtId="0" fontId="27" fillId="0" borderId="0" xfId="0" applyFont="1" applyFill="1" applyAlignment="1"/>
    <xf numFmtId="0" fontId="27" fillId="0" borderId="0" xfId="311" applyFont="1" applyFill="1"/>
    <xf numFmtId="0" fontId="27" fillId="0" borderId="0" xfId="311" applyFont="1" applyFill="1" applyAlignment="1">
      <alignment horizontal="justify" vertical="top"/>
    </xf>
    <xf numFmtId="187" fontId="27" fillId="0" borderId="0" xfId="0" applyNumberFormat="1" applyFont="1" applyFill="1"/>
    <xf numFmtId="164" fontId="27" fillId="0" borderId="0" xfId="160" applyNumberFormat="1" applyFont="1" applyFill="1" applyAlignment="1">
      <alignment horizontal="left"/>
    </xf>
    <xf numFmtId="0" fontId="81" fillId="0" borderId="2" xfId="0" quotePrefix="1" applyFont="1" applyFill="1" applyBorder="1" applyAlignment="1">
      <alignment horizontal="center" vertical="top"/>
    </xf>
    <xf numFmtId="0" fontId="10" fillId="0" borderId="2" xfId="0" applyFont="1" applyFill="1" applyBorder="1" applyAlignment="1">
      <alignment horizontal="center" vertical="top" wrapText="1"/>
    </xf>
    <xf numFmtId="0" fontId="91" fillId="0" borderId="0" xfId="0" applyFont="1" applyFill="1" applyAlignment="1">
      <alignment horizontal="center"/>
    </xf>
    <xf numFmtId="43" fontId="91" fillId="0" borderId="22" xfId="160" applyFont="1" applyFill="1" applyBorder="1"/>
    <xf numFmtId="41" fontId="27" fillId="0" borderId="0" xfId="160" applyNumberFormat="1" applyFont="1" applyFill="1"/>
    <xf numFmtId="0" fontId="81" fillId="0" borderId="0" xfId="311" quotePrefix="1" applyFont="1" applyFill="1" applyAlignment="1">
      <alignment vertical="center"/>
    </xf>
    <xf numFmtId="0" fontId="81" fillId="0" borderId="0" xfId="311" quotePrefix="1" applyFont="1" applyFill="1" applyAlignment="1">
      <alignment horizontal="center" vertical="center"/>
    </xf>
    <xf numFmtId="0" fontId="27" fillId="0" borderId="0" xfId="0" applyFont="1" applyFill="1" applyAlignment="1"/>
    <xf numFmtId="0" fontId="27" fillId="0" borderId="0" xfId="311" applyFont="1" applyFill="1" applyAlignment="1">
      <alignment horizontal="justify" vertical="top"/>
    </xf>
    <xf numFmtId="0" fontId="27" fillId="0" borderId="0" xfId="0" applyFont="1" applyFill="1" applyAlignment="1">
      <alignment horizontal="left" vertical="top" wrapText="1"/>
    </xf>
    <xf numFmtId="0" fontId="27" fillId="0" borderId="0" xfId="312" applyNumberFormat="1" applyFont="1" applyFill="1" applyAlignment="1">
      <alignment horizontal="justify" vertical="top" wrapText="1"/>
    </xf>
    <xf numFmtId="0" fontId="0" fillId="0" borderId="0" xfId="0" applyFill="1" applyAlignment="1">
      <alignment wrapText="1"/>
    </xf>
    <xf numFmtId="0" fontId="65" fillId="0" borderId="0" xfId="835" applyNumberFormat="1" applyFont="1"/>
    <xf numFmtId="164" fontId="103" fillId="0" borderId="0" xfId="160" applyNumberFormat="1" applyFont="1" applyAlignment="1">
      <alignment vertical="center"/>
    </xf>
    <xf numFmtId="43" fontId="103" fillId="0" borderId="0" xfId="160" applyFont="1" applyAlignment="1">
      <alignment vertical="center"/>
    </xf>
    <xf numFmtId="43" fontId="65" fillId="0" borderId="0" xfId="835" applyNumberFormat="1" applyFont="1"/>
    <xf numFmtId="43" fontId="65" fillId="0" borderId="0" xfId="835" applyNumberFormat="1" applyFont="1" applyAlignment="1">
      <alignment horizontal="right" vertical="center"/>
    </xf>
    <xf numFmtId="43" fontId="103" fillId="0" borderId="0" xfId="160" applyNumberFormat="1" applyFont="1" applyAlignment="1">
      <alignment vertical="center"/>
    </xf>
    <xf numFmtId="0" fontId="87" fillId="0" borderId="0" xfId="0" applyFont="1"/>
    <xf numFmtId="43" fontId="65" fillId="22" borderId="1" xfId="160" applyFont="1" applyFill="1" applyBorder="1" applyAlignment="1">
      <alignment horizontal="center" vertical="center" wrapText="1"/>
    </xf>
    <xf numFmtId="43" fontId="65" fillId="32" borderId="1" xfId="160" applyFont="1" applyFill="1" applyBorder="1" applyAlignment="1">
      <alignment horizontal="center" vertical="center" wrapText="1"/>
    </xf>
    <xf numFmtId="43" fontId="65" fillId="32" borderId="1" xfId="160" applyFont="1" applyFill="1" applyBorder="1" applyAlignment="1">
      <alignment horizontal="center" vertical="center"/>
    </xf>
    <xf numFmtId="164" fontId="65" fillId="32" borderId="1" xfId="160" applyNumberFormat="1" applyFont="1" applyFill="1" applyBorder="1" applyAlignment="1">
      <alignment horizontal="centerContinuous" vertical="center" wrapText="1"/>
    </xf>
    <xf numFmtId="164" fontId="65" fillId="32" borderId="1" xfId="160" applyNumberFormat="1" applyFont="1" applyFill="1" applyBorder="1" applyAlignment="1">
      <alignment horizontal="center" vertical="center" wrapText="1"/>
    </xf>
    <xf numFmtId="164" fontId="87" fillId="32" borderId="1" xfId="160" applyNumberFormat="1" applyFont="1" applyFill="1" applyBorder="1" applyAlignment="1">
      <alignment horizontal="centerContinuous" vertical="center"/>
    </xf>
    <xf numFmtId="43" fontId="65" fillId="32" borderId="1" xfId="160" applyFont="1" applyFill="1" applyBorder="1" applyAlignment="1">
      <alignment horizontal="centerContinuous" vertical="center" wrapText="1"/>
    </xf>
    <xf numFmtId="43" fontId="65" fillId="0" borderId="0" xfId="160" applyFont="1" applyFill="1" applyBorder="1" applyAlignment="1">
      <alignment horizontal="center" vertical="center"/>
    </xf>
    <xf numFmtId="164" fontId="65" fillId="0" borderId="0" xfId="160" quotePrefix="1" applyNumberFormat="1" applyFont="1" applyFill="1" applyBorder="1" applyAlignment="1">
      <alignment horizontal="centerContinuous" vertical="center"/>
    </xf>
    <xf numFmtId="164" fontId="65" fillId="0" borderId="0" xfId="160" applyNumberFormat="1" applyFont="1" applyFill="1" applyBorder="1" applyAlignment="1">
      <alignment horizontal="centerContinuous" vertical="center"/>
    </xf>
    <xf numFmtId="43" fontId="65" fillId="0" borderId="0" xfId="160" applyFont="1" applyFill="1" applyBorder="1" applyAlignment="1">
      <alignment horizontal="centerContinuous" vertical="center"/>
    </xf>
    <xf numFmtId="43" fontId="65" fillId="0" borderId="0" xfId="160" applyFont="1" applyFill="1" applyBorder="1" applyAlignment="1">
      <alignment horizontal="left" vertical="center"/>
    </xf>
    <xf numFmtId="43" fontId="65" fillId="0" borderId="0" xfId="160" applyFont="1" applyFill="1" applyBorder="1" applyAlignment="1">
      <alignment vertical="center"/>
    </xf>
    <xf numFmtId="2" fontId="87" fillId="0" borderId="0" xfId="160" applyNumberFormat="1" applyFont="1" applyFill="1" applyBorder="1" applyAlignment="1">
      <alignment vertical="center" wrapText="1"/>
    </xf>
    <xf numFmtId="164" fontId="27" fillId="0" borderId="0" xfId="160" applyNumberFormat="1" applyFont="1" applyBorder="1"/>
    <xf numFmtId="43" fontId="102" fillId="0" borderId="0" xfId="0" applyNumberFormat="1" applyFont="1" applyBorder="1"/>
    <xf numFmtId="164" fontId="102" fillId="0" borderId="7" xfId="160" applyNumberFormat="1" applyFont="1" applyBorder="1"/>
    <xf numFmtId="43" fontId="102" fillId="0" borderId="7" xfId="160" applyFont="1" applyBorder="1"/>
    <xf numFmtId="43" fontId="102" fillId="0" borderId="0" xfId="160" applyFont="1" applyBorder="1"/>
    <xf numFmtId="164" fontId="102" fillId="0" borderId="0" xfId="160" applyNumberFormat="1" applyFont="1" applyBorder="1"/>
    <xf numFmtId="0" fontId="102" fillId="0" borderId="0" xfId="0" applyFont="1" applyBorder="1"/>
    <xf numFmtId="43" fontId="65" fillId="0" borderId="0" xfId="160" applyFont="1" applyFill="1" applyBorder="1" applyAlignment="1">
      <alignment horizontal="left" vertical="top"/>
    </xf>
    <xf numFmtId="49" fontId="27" fillId="0" borderId="0" xfId="0" applyNumberFormat="1" applyFont="1" applyBorder="1"/>
    <xf numFmtId="49" fontId="27" fillId="71" borderId="44" xfId="0" applyNumberFormat="1" applyFont="1" applyFill="1" applyBorder="1"/>
    <xf numFmtId="164" fontId="102" fillId="0" borderId="7" xfId="160" applyNumberFormat="1" applyFont="1" applyFill="1" applyBorder="1"/>
    <xf numFmtId="43" fontId="102" fillId="0" borderId="7" xfId="160" applyFont="1" applyFill="1" applyBorder="1"/>
    <xf numFmtId="164" fontId="102" fillId="0" borderId="0" xfId="160" applyNumberFormat="1" applyFont="1" applyFill="1" applyBorder="1"/>
    <xf numFmtId="43" fontId="102" fillId="0" borderId="0" xfId="160" applyFont="1" applyFill="1" applyBorder="1"/>
    <xf numFmtId="49" fontId="27" fillId="0" borderId="0" xfId="0" applyNumberFormat="1" applyFont="1"/>
    <xf numFmtId="164" fontId="102" fillId="0" borderId="18" xfId="160" applyNumberFormat="1" applyFont="1" applyBorder="1"/>
    <xf numFmtId="43" fontId="102" fillId="0" borderId="18" xfId="160" applyFont="1" applyBorder="1"/>
    <xf numFmtId="43" fontId="65" fillId="0" borderId="0" xfId="160" applyFont="1"/>
    <xf numFmtId="164" fontId="103" fillId="0" borderId="0" xfId="160" applyNumberFormat="1" applyFont="1" applyAlignment="1">
      <alignment vertical="center" wrapText="1"/>
    </xf>
    <xf numFmtId="43" fontId="103" fillId="0" borderId="0" xfId="160" applyFont="1" applyAlignment="1">
      <alignment vertical="center" wrapText="1"/>
    </xf>
    <xf numFmtId="43" fontId="65" fillId="0" borderId="0" xfId="160" applyFont="1" applyAlignment="1">
      <alignment horizontal="right" vertical="center"/>
    </xf>
    <xf numFmtId="0" fontId="103" fillId="0" borderId="0" xfId="0" applyFont="1"/>
    <xf numFmtId="49" fontId="65" fillId="0" borderId="0" xfId="160" applyNumberFormat="1" applyFont="1"/>
    <xf numFmtId="43" fontId="65" fillId="22" borderId="1" xfId="160" applyFont="1" applyFill="1" applyBorder="1" applyAlignment="1">
      <alignment horizontal="center" vertical="center"/>
    </xf>
    <xf numFmtId="164" fontId="65" fillId="22" borderId="19" xfId="160" applyNumberFormat="1" applyFont="1" applyFill="1" applyBorder="1" applyAlignment="1">
      <alignment horizontal="center" vertical="center"/>
    </xf>
    <xf numFmtId="43" fontId="65" fillId="22" borderId="19" xfId="160" applyFont="1" applyFill="1" applyBorder="1" applyAlignment="1">
      <alignment horizontal="center" vertical="center"/>
    </xf>
    <xf numFmtId="43" fontId="65" fillId="38" borderId="19" xfId="160" applyFont="1" applyFill="1" applyBorder="1" applyAlignment="1">
      <alignment horizontal="center" vertical="center"/>
    </xf>
    <xf numFmtId="164" fontId="65" fillId="22" borderId="20" xfId="160" applyNumberFormat="1" applyFont="1" applyFill="1" applyBorder="1" applyAlignment="1">
      <alignment horizontal="center" vertical="center"/>
    </xf>
    <xf numFmtId="43" fontId="65" fillId="22" borderId="20" xfId="160" applyFont="1" applyFill="1" applyBorder="1" applyAlignment="1">
      <alignment horizontal="center" vertical="center"/>
    </xf>
    <xf numFmtId="43" fontId="65" fillId="38" borderId="20" xfId="160" applyFont="1" applyFill="1" applyBorder="1" applyAlignment="1">
      <alignment horizontal="center" vertical="center"/>
    </xf>
    <xf numFmtId="49" fontId="65" fillId="0" borderId="0" xfId="160" applyNumberFormat="1" applyFont="1" applyFill="1" applyBorder="1" applyAlignment="1">
      <alignment vertical="center" wrapText="1"/>
    </xf>
    <xf numFmtId="0" fontId="103" fillId="0" borderId="0" xfId="0" applyFont="1" applyBorder="1"/>
    <xf numFmtId="49" fontId="87" fillId="0" borderId="0" xfId="160" applyNumberFormat="1" applyFont="1" applyFill="1" applyBorder="1" applyAlignment="1">
      <alignment vertical="center" wrapText="1"/>
    </xf>
    <xf numFmtId="164" fontId="27" fillId="0" borderId="7" xfId="160" applyNumberFormat="1" applyFont="1" applyBorder="1"/>
    <xf numFmtId="0" fontId="139" fillId="0" borderId="0" xfId="0" applyFont="1" applyBorder="1"/>
    <xf numFmtId="49" fontId="27" fillId="0" borderId="0" xfId="0" applyNumberFormat="1" applyFont="1" applyFill="1" applyBorder="1"/>
    <xf numFmtId="164" fontId="103" fillId="0" borderId="0" xfId="0" applyNumberFormat="1" applyFont="1" applyBorder="1"/>
    <xf numFmtId="199" fontId="27" fillId="0" borderId="0" xfId="160" applyNumberFormat="1" applyFont="1" applyBorder="1"/>
    <xf numFmtId="164" fontId="103" fillId="0" borderId="0" xfId="160" applyNumberFormat="1" applyFont="1" applyBorder="1"/>
    <xf numFmtId="0" fontId="140" fillId="0" borderId="0" xfId="0" applyNumberFormat="1" applyFont="1" applyFill="1" applyBorder="1"/>
    <xf numFmtId="43" fontId="102" fillId="0" borderId="0" xfId="160" applyNumberFormat="1" applyFont="1" applyBorder="1"/>
    <xf numFmtId="43" fontId="27" fillId="0" borderId="0" xfId="160" applyFont="1" applyBorder="1" applyAlignment="1">
      <alignment vertical="center"/>
    </xf>
    <xf numFmtId="0" fontId="140" fillId="0" borderId="0" xfId="0" applyNumberFormat="1" applyFont="1" applyBorder="1"/>
    <xf numFmtId="49" fontId="87" fillId="0" borderId="0" xfId="160" applyNumberFormat="1" applyFont="1" applyFill="1" applyBorder="1" applyAlignment="1">
      <alignment wrapText="1"/>
    </xf>
    <xf numFmtId="49" fontId="103" fillId="0" borderId="0" xfId="0" applyNumberFormat="1" applyFont="1" applyBorder="1"/>
    <xf numFmtId="0" fontId="27" fillId="0" borderId="0" xfId="0" applyFont="1" applyAlignment="1">
      <alignment vertical="center" wrapText="1"/>
    </xf>
    <xf numFmtId="0" fontId="27" fillId="0" borderId="0" xfId="0" applyFont="1" applyBorder="1" applyAlignment="1">
      <alignment vertical="center"/>
    </xf>
    <xf numFmtId="49" fontId="27" fillId="0" borderId="0" xfId="0" applyNumberFormat="1" applyFont="1" applyAlignment="1">
      <alignment vertical="center"/>
    </xf>
    <xf numFmtId="43" fontId="103" fillId="0" borderId="0" xfId="160" applyFont="1" applyBorder="1"/>
    <xf numFmtId="0" fontId="102" fillId="0" borderId="0" xfId="0" applyFont="1"/>
    <xf numFmtId="164" fontId="27" fillId="0" borderId="18" xfId="160" applyNumberFormat="1" applyFont="1" applyBorder="1"/>
    <xf numFmtId="164" fontId="103" fillId="0" borderId="0" xfId="160" applyNumberFormat="1" applyFont="1" applyBorder="1" applyAlignment="1">
      <alignment vertical="center"/>
    </xf>
    <xf numFmtId="199" fontId="102" fillId="0" borderId="0" xfId="160" applyNumberFormat="1" applyFont="1" applyBorder="1"/>
    <xf numFmtId="164" fontId="102" fillId="0" borderId="0" xfId="160" applyNumberFormat="1" applyFont="1"/>
    <xf numFmtId="164" fontId="141" fillId="0" borderId="0" xfId="160" applyNumberFormat="1" applyFont="1"/>
    <xf numFmtId="164" fontId="27" fillId="0" borderId="2" xfId="160" applyNumberFormat="1" applyFont="1" applyBorder="1"/>
    <xf numFmtId="2" fontId="65" fillId="0" borderId="0" xfId="160" applyNumberFormat="1" applyFont="1" applyFill="1" applyBorder="1" applyAlignment="1">
      <alignment vertical="center" wrapText="1"/>
    </xf>
    <xf numFmtId="164" fontId="27" fillId="0" borderId="0" xfId="160" applyNumberFormat="1" applyFont="1" applyFill="1" applyAlignment="1">
      <alignment horizontal="center" vertical="top"/>
    </xf>
    <xf numFmtId="0" fontId="27" fillId="0" borderId="0" xfId="314" applyFont="1" applyFill="1" applyAlignment="1">
      <alignment vertical="top"/>
    </xf>
    <xf numFmtId="0" fontId="27" fillId="0" borderId="0" xfId="311" applyFont="1" applyFill="1" applyAlignment="1">
      <alignment horizontal="justify" vertical="top"/>
    </xf>
    <xf numFmtId="0" fontId="27" fillId="0" borderId="0" xfId="0" applyFont="1" applyFill="1" applyAlignment="1"/>
    <xf numFmtId="0" fontId="27" fillId="0" borderId="0" xfId="311" applyFont="1" applyFill="1"/>
    <xf numFmtId="0" fontId="23" fillId="0" borderId="0" xfId="311" applyNumberFormat="1" applyFont="1" applyFill="1" applyAlignment="1">
      <alignment vertical="top"/>
    </xf>
    <xf numFmtId="0" fontId="56" fillId="0" borderId="0" xfId="0" applyFont="1" applyFill="1" applyAlignment="1" applyProtection="1">
      <alignment horizontal="center" vertical="top" wrapText="1"/>
      <protection locked="0"/>
    </xf>
    <xf numFmtId="0" fontId="23" fillId="0" borderId="0" xfId="0" applyFont="1" applyFill="1" applyAlignment="1" applyProtection="1">
      <alignment vertical="top"/>
      <protection locked="0"/>
    </xf>
    <xf numFmtId="0" fontId="23" fillId="0" borderId="0" xfId="312" applyNumberFormat="1" applyFont="1" applyFill="1" applyAlignment="1">
      <alignment horizontal="justify" vertical="top" wrapText="1"/>
    </xf>
    <xf numFmtId="0" fontId="23" fillId="0" borderId="18" xfId="311" applyNumberFormat="1" applyFont="1" applyFill="1" applyBorder="1" applyAlignment="1">
      <alignment vertical="top"/>
    </xf>
    <xf numFmtId="0" fontId="0" fillId="0" borderId="0" xfId="311" applyFont="1" applyFill="1" applyAlignment="1">
      <alignment vertical="top"/>
    </xf>
    <xf numFmtId="0" fontId="23" fillId="0" borderId="0" xfId="311" applyFont="1" applyFill="1" applyAlignment="1">
      <alignment vertical="top"/>
    </xf>
    <xf numFmtId="0" fontId="0" fillId="0" borderId="0" xfId="0" applyFill="1" applyAlignment="1">
      <alignment vertical="top" wrapText="1"/>
    </xf>
    <xf numFmtId="43" fontId="27" fillId="37" borderId="0" xfId="160" applyFont="1" applyFill="1" applyBorder="1"/>
    <xf numFmtId="164" fontId="9" fillId="0" borderId="0" xfId="160" applyNumberFormat="1" applyFont="1"/>
    <xf numFmtId="43" fontId="9" fillId="0" borderId="0" xfId="160" applyFont="1"/>
    <xf numFmtId="0" fontId="9" fillId="0" borderId="0" xfId="0" applyFont="1"/>
    <xf numFmtId="0" fontId="31" fillId="0" borderId="24" xfId="271" applyFont="1" applyFill="1" applyBorder="1" applyAlignment="1">
      <alignment horizontal="center" vertical="center" wrapText="1"/>
    </xf>
    <xf numFmtId="0" fontId="31" fillId="0" borderId="27" xfId="271" applyFont="1" applyFill="1" applyBorder="1" applyAlignment="1">
      <alignment horizontal="center" vertical="center" wrapText="1"/>
    </xf>
    <xf numFmtId="0" fontId="31" fillId="0" borderId="26" xfId="271" applyFont="1" applyFill="1" applyBorder="1" applyAlignment="1">
      <alignment horizontal="center" vertical="center" wrapText="1"/>
    </xf>
    <xf numFmtId="0" fontId="31" fillId="0" borderId="28" xfId="271" applyFont="1" applyFill="1" applyBorder="1" applyAlignment="1">
      <alignment horizontal="center" vertical="center" wrapText="1"/>
    </xf>
    <xf numFmtId="0" fontId="31" fillId="0" borderId="33" xfId="271" applyFont="1" applyFill="1" applyBorder="1" applyAlignment="1">
      <alignment horizontal="center" vertical="center" wrapText="1"/>
    </xf>
    <xf numFmtId="0" fontId="31" fillId="0" borderId="1" xfId="271" applyFont="1" applyFill="1" applyBorder="1" applyAlignment="1">
      <alignment horizontal="center" vertical="center" wrapText="1"/>
    </xf>
    <xf numFmtId="0" fontId="9" fillId="0" borderId="0" xfId="271" applyFont="1" applyBorder="1"/>
    <xf numFmtId="0" fontId="9" fillId="0" borderId="0" xfId="271" applyFont="1"/>
    <xf numFmtId="43" fontId="142" fillId="0" borderId="0" xfId="160" applyFont="1"/>
    <xf numFmtId="164" fontId="9" fillId="0" borderId="0" xfId="175" applyNumberFormat="1" applyFont="1"/>
    <xf numFmtId="164" fontId="142" fillId="0" borderId="0" xfId="160" applyNumberFormat="1" applyFont="1"/>
    <xf numFmtId="164" fontId="142" fillId="0" borderId="0" xfId="160" applyNumberFormat="1" applyFont="1" applyAlignment="1"/>
    <xf numFmtId="0" fontId="31" fillId="0" borderId="0" xfId="271" applyFont="1" applyFill="1" applyBorder="1"/>
    <xf numFmtId="0" fontId="9" fillId="0" borderId="0" xfId="271" applyFont="1" applyFill="1" applyAlignment="1">
      <alignment horizontal="center"/>
    </xf>
    <xf numFmtId="0" fontId="9" fillId="0" borderId="0" xfId="271" applyFont="1" applyFill="1"/>
    <xf numFmtId="43" fontId="9" fillId="0" borderId="0" xfId="160" applyFont="1" applyAlignment="1"/>
    <xf numFmtId="200" fontId="9" fillId="0" borderId="0" xfId="271" applyNumberFormat="1" applyFont="1" applyFill="1" applyBorder="1" applyAlignment="1">
      <alignment horizontal="left"/>
    </xf>
    <xf numFmtId="164" fontId="9" fillId="0" borderId="0" xfId="175" applyNumberFormat="1" applyFont="1" applyFill="1" applyAlignment="1">
      <alignment horizontal="center"/>
    </xf>
    <xf numFmtId="164" fontId="9" fillId="0" borderId="0" xfId="175" applyNumberFormat="1" applyFont="1" applyFill="1"/>
    <xf numFmtId="43" fontId="9" fillId="0" borderId="0" xfId="175" applyNumberFormat="1" applyFont="1" applyFill="1"/>
    <xf numFmtId="43" fontId="9" fillId="0" borderId="0" xfId="271" applyNumberFormat="1" applyFont="1" applyFill="1"/>
    <xf numFmtId="10" fontId="9" fillId="0" borderId="0" xfId="339" applyNumberFormat="1" applyFont="1" applyFill="1" applyAlignment="1"/>
    <xf numFmtId="200" fontId="9" fillId="0" borderId="0" xfId="271" applyNumberFormat="1" applyFont="1" applyFill="1" applyBorder="1" applyAlignment="1">
      <alignment horizontal="left" indent="1"/>
    </xf>
    <xf numFmtId="10" fontId="9" fillId="0" borderId="0" xfId="175" applyNumberFormat="1" applyFont="1" applyFill="1" applyAlignment="1">
      <alignment horizontal="right"/>
    </xf>
    <xf numFmtId="10" fontId="9" fillId="0" borderId="0" xfId="175" applyNumberFormat="1" applyFont="1" applyFill="1" applyAlignment="1"/>
    <xf numFmtId="0" fontId="9" fillId="0" borderId="0" xfId="271" applyFont="1" applyAlignment="1">
      <alignment horizontal="center"/>
    </xf>
    <xf numFmtId="164" fontId="31" fillId="0" borderId="18" xfId="175" applyNumberFormat="1" applyFont="1" applyFill="1" applyBorder="1"/>
    <xf numFmtId="43" fontId="31" fillId="0" borderId="18" xfId="175" applyNumberFormat="1" applyFont="1" applyFill="1" applyBorder="1"/>
    <xf numFmtId="0" fontId="31" fillId="0" borderId="1" xfId="291" applyFont="1" applyFill="1" applyBorder="1" applyAlignment="1">
      <alignment horizontal="center" vertical="center" wrapText="1"/>
    </xf>
    <xf numFmtId="0" fontId="31" fillId="0" borderId="0" xfId="291" applyFont="1" applyFill="1" applyBorder="1" applyAlignment="1">
      <alignment horizontal="center" vertical="center"/>
    </xf>
    <xf numFmtId="0" fontId="9" fillId="0" borderId="0" xfId="291" applyFont="1"/>
    <xf numFmtId="164" fontId="9" fillId="0" borderId="0" xfId="173" applyNumberFormat="1" applyFont="1"/>
    <xf numFmtId="10" fontId="9" fillId="0" borderId="0" xfId="291" applyNumberFormat="1" applyFont="1"/>
    <xf numFmtId="43" fontId="9" fillId="0" borderId="0" xfId="173" applyFont="1"/>
    <xf numFmtId="164" fontId="9" fillId="0" borderId="0" xfId="291" applyNumberFormat="1" applyFont="1"/>
    <xf numFmtId="164" fontId="9" fillId="0" borderId="2" xfId="173" applyNumberFormat="1" applyFont="1" applyBorder="1"/>
    <xf numFmtId="43" fontId="9" fillId="0" borderId="2" xfId="173" applyFont="1" applyBorder="1"/>
    <xf numFmtId="164" fontId="9" fillId="0" borderId="2" xfId="291" applyNumberFormat="1" applyFont="1" applyBorder="1"/>
    <xf numFmtId="0" fontId="9" fillId="0" borderId="2" xfId="291" applyFont="1" applyBorder="1"/>
    <xf numFmtId="164" fontId="9" fillId="0" borderId="0" xfId="173" applyNumberFormat="1" applyFont="1" applyBorder="1"/>
    <xf numFmtId="164" fontId="9" fillId="0" borderId="18" xfId="291" applyNumberFormat="1" applyFont="1" applyBorder="1"/>
    <xf numFmtId="10" fontId="9" fillId="0" borderId="2" xfId="291" applyNumberFormat="1" applyFont="1" applyBorder="1"/>
    <xf numFmtId="164" fontId="9" fillId="0" borderId="23" xfId="291" applyNumberFormat="1" applyFont="1" applyBorder="1"/>
    <xf numFmtId="164" fontId="9" fillId="0" borderId="0" xfId="291" applyNumberFormat="1" applyFont="1" applyBorder="1"/>
    <xf numFmtId="49" fontId="9" fillId="0" borderId="0" xfId="0" applyNumberFormat="1" applyFont="1"/>
    <xf numFmtId="0" fontId="0" fillId="0" borderId="32" xfId="0" applyBorder="1" applyAlignment="1">
      <alignment horizontal="center"/>
    </xf>
    <xf numFmtId="0" fontId="0" fillId="0" borderId="33" xfId="0" applyBorder="1" applyAlignment="1">
      <alignment horizontal="center"/>
    </xf>
    <xf numFmtId="164" fontId="25" fillId="0" borderId="0" xfId="160" applyNumberFormat="1" applyFont="1" applyFill="1" applyAlignment="1">
      <alignment horizontal="center"/>
    </xf>
    <xf numFmtId="164" fontId="25" fillId="0" borderId="0" xfId="160" quotePrefix="1" applyNumberFormat="1" applyFont="1" applyFill="1" applyAlignment="1">
      <alignment horizontal="center"/>
    </xf>
    <xf numFmtId="0" fontId="81" fillId="0" borderId="23" xfId="0" quotePrefix="1" applyFont="1" applyBorder="1" applyAlignment="1">
      <alignment horizontal="center" vertical="top"/>
    </xf>
    <xf numFmtId="0" fontId="81" fillId="0" borderId="23" xfId="0" quotePrefix="1" applyFont="1" applyFill="1" applyBorder="1" applyAlignment="1">
      <alignment horizontal="center" vertical="top"/>
    </xf>
    <xf numFmtId="0" fontId="89" fillId="0" borderId="0" xfId="311" quotePrefix="1" applyFont="1" applyFill="1" applyAlignment="1">
      <alignment horizontal="center"/>
    </xf>
    <xf numFmtId="0" fontId="89" fillId="0" borderId="0" xfId="311" applyFont="1" applyFill="1" applyAlignment="1">
      <alignment horizontal="center"/>
    </xf>
    <xf numFmtId="164" fontId="91" fillId="0" borderId="32" xfId="160" quotePrefix="1" applyNumberFormat="1" applyFont="1" applyFill="1" applyBorder="1" applyAlignment="1">
      <alignment horizontal="center" vertical="center"/>
    </xf>
    <xf numFmtId="164" fontId="91" fillId="0" borderId="7" xfId="160" quotePrefix="1" applyNumberFormat="1" applyFont="1" applyFill="1" applyBorder="1" applyAlignment="1">
      <alignment horizontal="center" vertical="center"/>
    </xf>
    <xf numFmtId="164" fontId="91" fillId="0" borderId="33" xfId="160" quotePrefix="1" applyNumberFormat="1" applyFont="1" applyFill="1" applyBorder="1" applyAlignment="1">
      <alignment horizontal="center" vertical="center"/>
    </xf>
    <xf numFmtId="0" fontId="88" fillId="0" borderId="23" xfId="0" quotePrefix="1" applyNumberFormat="1" applyFont="1" applyBorder="1" applyAlignment="1">
      <alignment horizontal="center" vertical="center" wrapText="1"/>
    </xf>
    <xf numFmtId="0" fontId="88" fillId="0" borderId="23" xfId="0" applyNumberFormat="1" applyFont="1" applyBorder="1" applyAlignment="1">
      <alignment horizontal="center" vertical="center" wrapText="1"/>
    </xf>
    <xf numFmtId="0" fontId="81" fillId="0" borderId="23" xfId="0" applyFont="1" applyBorder="1" applyAlignment="1">
      <alignment horizontal="center" vertical="top"/>
    </xf>
    <xf numFmtId="0" fontId="89" fillId="0" borderId="0" xfId="311" quotePrefix="1" applyFont="1" applyAlignment="1">
      <alignment horizontal="center"/>
    </xf>
    <xf numFmtId="0" fontId="89" fillId="0" borderId="0" xfId="311" applyFont="1" applyAlignment="1">
      <alignment horizontal="center"/>
    </xf>
    <xf numFmtId="0" fontId="81" fillId="0" borderId="0" xfId="311" quotePrefix="1" applyFont="1" applyFill="1" applyAlignment="1">
      <alignment horizontal="center"/>
    </xf>
    <xf numFmtId="0" fontId="81" fillId="0" borderId="0" xfId="0" quotePrefix="1" applyFont="1" applyAlignment="1">
      <alignment horizontal="center" vertical="top"/>
    </xf>
    <xf numFmtId="0" fontId="81" fillId="0" borderId="0" xfId="0" applyFont="1" applyAlignment="1">
      <alignment horizontal="center" vertical="top"/>
    </xf>
    <xf numFmtId="0" fontId="25" fillId="0" borderId="32" xfId="311" applyFont="1" applyFill="1" applyBorder="1" applyAlignment="1">
      <alignment horizontal="center"/>
    </xf>
    <xf numFmtId="0" fontId="25" fillId="0" borderId="7" xfId="311" applyFont="1" applyFill="1" applyBorder="1" applyAlignment="1">
      <alignment horizontal="center"/>
    </xf>
    <xf numFmtId="0" fontId="25" fillId="0" borderId="33" xfId="311" applyFont="1" applyFill="1" applyBorder="1" applyAlignment="1">
      <alignment horizontal="center"/>
    </xf>
    <xf numFmtId="0" fontId="25" fillId="0" borderId="23" xfId="390" applyFont="1" applyFill="1" applyBorder="1" applyAlignment="1">
      <alignment horizontal="center" vertical="center" wrapText="1"/>
    </xf>
    <xf numFmtId="0" fontId="25" fillId="0" borderId="0" xfId="390" applyFont="1" applyFill="1" applyBorder="1" applyAlignment="1">
      <alignment horizontal="center" vertical="center" wrapText="1"/>
    </xf>
    <xf numFmtId="0" fontId="25" fillId="0" borderId="2" xfId="390" applyFont="1" applyFill="1" applyBorder="1" applyAlignment="1">
      <alignment horizontal="center" vertical="center" wrapText="1"/>
    </xf>
    <xf numFmtId="0" fontId="25" fillId="0" borderId="23" xfId="390" applyFont="1" applyBorder="1" applyAlignment="1">
      <alignment horizontal="center" vertical="center" wrapText="1"/>
    </xf>
    <xf numFmtId="0" fontId="25" fillId="0" borderId="0" xfId="390" applyFont="1" applyBorder="1" applyAlignment="1">
      <alignment horizontal="center" vertical="center" wrapText="1"/>
    </xf>
    <xf numFmtId="0" fontId="25" fillId="0" borderId="2" xfId="390" applyFont="1" applyBorder="1" applyAlignment="1">
      <alignment horizontal="center" vertical="center" wrapText="1"/>
    </xf>
    <xf numFmtId="0" fontId="81" fillId="0" borderId="0" xfId="312" quotePrefix="1" applyFont="1" applyFill="1" applyAlignment="1">
      <alignment horizontal="center"/>
    </xf>
    <xf numFmtId="0" fontId="25" fillId="0" borderId="0" xfId="312" quotePrefix="1" applyFont="1" applyFill="1" applyAlignment="1">
      <alignment horizontal="center"/>
    </xf>
    <xf numFmtId="172" fontId="27" fillId="0" borderId="0" xfId="311" applyNumberFormat="1" applyFont="1" applyFill="1" applyAlignment="1">
      <alignment horizontal="justify" vertical="top"/>
    </xf>
    <xf numFmtId="0" fontId="27" fillId="0" borderId="0" xfId="311" applyNumberFormat="1" applyFont="1" applyFill="1" applyAlignment="1">
      <alignment horizontal="justify" vertical="top" wrapText="1"/>
    </xf>
    <xf numFmtId="172" fontId="27" fillId="0" borderId="0" xfId="311" applyNumberFormat="1" applyFont="1" applyFill="1" applyAlignment="1">
      <alignment horizontal="justify" vertical="top" wrapText="1"/>
    </xf>
    <xf numFmtId="172" fontId="27" fillId="0" borderId="0" xfId="311" applyNumberFormat="1" applyFont="1" applyAlignment="1">
      <alignment horizontal="justify" vertical="top" wrapText="1"/>
    </xf>
    <xf numFmtId="0" fontId="0" fillId="0" borderId="0" xfId="0" applyAlignment="1">
      <alignment horizontal="justify" vertical="top" wrapText="1"/>
    </xf>
    <xf numFmtId="0" fontId="27" fillId="0" borderId="0" xfId="0" applyFont="1" applyFill="1" applyAlignment="1">
      <alignment horizontal="left" vertical="top" wrapText="1"/>
    </xf>
    <xf numFmtId="37" fontId="27" fillId="0" borderId="0" xfId="0" applyNumberFormat="1" applyFont="1" applyFill="1" applyAlignment="1" applyProtection="1">
      <alignment horizontal="justify" vertical="top" wrapText="1"/>
    </xf>
    <xf numFmtId="0" fontId="27" fillId="0" borderId="0" xfId="312" applyNumberFormat="1" applyFont="1" applyFill="1" applyAlignment="1">
      <alignment horizontal="justify" vertical="top" wrapText="1"/>
    </xf>
    <xf numFmtId="0" fontId="27" fillId="0" borderId="0" xfId="312" applyNumberFormat="1" applyFont="1" applyFill="1" applyAlignment="1">
      <alignment vertical="top" wrapText="1"/>
    </xf>
    <xf numFmtId="0" fontId="0" fillId="0" borderId="0" xfId="0" applyAlignment="1">
      <alignment vertical="top" wrapText="1"/>
    </xf>
    <xf numFmtId="0" fontId="31" fillId="0" borderId="23" xfId="291" quotePrefix="1" applyFont="1" applyFill="1" applyBorder="1" applyAlignment="1">
      <alignment horizontal="center" vertical="center"/>
    </xf>
    <xf numFmtId="0" fontId="31" fillId="0" borderId="32" xfId="271" applyFont="1" applyFill="1" applyBorder="1" applyAlignment="1">
      <alignment horizontal="center" vertical="center" wrapText="1"/>
    </xf>
    <xf numFmtId="0" fontId="31" fillId="0" borderId="7" xfId="271" applyFont="1" applyFill="1" applyBorder="1" applyAlignment="1">
      <alignment horizontal="center" vertical="center" wrapText="1"/>
    </xf>
    <xf numFmtId="0" fontId="31" fillId="0" borderId="33" xfId="271" applyFont="1" applyFill="1" applyBorder="1" applyAlignment="1">
      <alignment horizontal="center" vertical="center" wrapText="1"/>
    </xf>
    <xf numFmtId="0" fontId="31" fillId="0" borderId="19" xfId="271" applyFont="1" applyFill="1" applyBorder="1" applyAlignment="1">
      <alignment horizontal="center" vertical="center" wrapText="1"/>
    </xf>
    <xf numFmtId="0" fontId="9" fillId="0" borderId="21" xfId="0" applyFont="1" applyBorder="1" applyAlignment="1">
      <alignment horizontal="center" vertical="center" wrapText="1"/>
    </xf>
    <xf numFmtId="0" fontId="31" fillId="0" borderId="24" xfId="271" applyFont="1" applyFill="1" applyBorder="1" applyAlignment="1">
      <alignment horizontal="center" vertical="center" wrapText="1"/>
    </xf>
    <xf numFmtId="0" fontId="9" fillId="0" borderId="27" xfId="0" applyFont="1" applyBorder="1" applyAlignment="1">
      <alignment wrapText="1"/>
    </xf>
    <xf numFmtId="0" fontId="31" fillId="0" borderId="26" xfId="271" applyFont="1" applyFill="1" applyBorder="1" applyAlignment="1">
      <alignment horizontal="center" vertical="center" wrapText="1"/>
    </xf>
    <xf numFmtId="0" fontId="9" fillId="0" borderId="28" xfId="0" applyFont="1" applyBorder="1" applyAlignment="1">
      <alignment wrapText="1"/>
    </xf>
    <xf numFmtId="0" fontId="31" fillId="0" borderId="32" xfId="271" quotePrefix="1" applyFont="1" applyFill="1" applyBorder="1" applyAlignment="1">
      <alignment horizontal="center" vertical="center" wrapText="1"/>
    </xf>
    <xf numFmtId="0" fontId="31" fillId="0" borderId="7" xfId="271" quotePrefix="1" applyFont="1" applyFill="1" applyBorder="1" applyAlignment="1">
      <alignment horizontal="center" vertical="center" wrapText="1"/>
    </xf>
    <xf numFmtId="0" fontId="31" fillId="0" borderId="33" xfId="271" quotePrefix="1" applyFont="1" applyFill="1" applyBorder="1" applyAlignment="1">
      <alignment horizontal="center" vertical="center" wrapText="1"/>
    </xf>
    <xf numFmtId="0" fontId="31" fillId="0" borderId="24" xfId="291" applyFont="1" applyFill="1" applyBorder="1" applyAlignment="1">
      <alignment horizontal="center" vertical="center"/>
    </xf>
    <xf numFmtId="0" fontId="31" fillId="0" borderId="23" xfId="291" applyFont="1" applyFill="1" applyBorder="1" applyAlignment="1">
      <alignment horizontal="center" vertical="center"/>
    </xf>
    <xf numFmtId="0" fontId="31" fillId="0" borderId="27" xfId="291" applyFont="1" applyFill="1" applyBorder="1" applyAlignment="1">
      <alignment horizontal="center" vertical="center"/>
    </xf>
    <xf numFmtId="0" fontId="31" fillId="0" borderId="26" xfId="291" applyFont="1" applyFill="1" applyBorder="1" applyAlignment="1">
      <alignment horizontal="center" vertical="center"/>
    </xf>
    <xf numFmtId="0" fontId="31" fillId="0" borderId="2" xfId="291" applyFont="1" applyFill="1" applyBorder="1" applyAlignment="1">
      <alignment horizontal="center" vertical="center"/>
    </xf>
    <xf numFmtId="0" fontId="31" fillId="0" borderId="28" xfId="291" applyFont="1" applyFill="1" applyBorder="1" applyAlignment="1">
      <alignment horizontal="center" vertical="center"/>
    </xf>
    <xf numFmtId="0" fontId="31" fillId="0" borderId="32" xfId="291" quotePrefix="1" applyFont="1" applyFill="1" applyBorder="1" applyAlignment="1">
      <alignment horizontal="center" vertical="center"/>
    </xf>
    <xf numFmtId="0" fontId="31" fillId="0" borderId="7" xfId="291" quotePrefix="1" applyFont="1" applyFill="1" applyBorder="1" applyAlignment="1">
      <alignment horizontal="center" vertical="center"/>
    </xf>
    <xf numFmtId="0" fontId="31" fillId="0" borderId="33" xfId="291" quotePrefix="1" applyFont="1" applyFill="1" applyBorder="1" applyAlignment="1">
      <alignment horizontal="center" vertical="center"/>
    </xf>
    <xf numFmtId="0" fontId="31" fillId="0" borderId="1" xfId="291" applyFont="1" applyFill="1" applyBorder="1" applyAlignment="1">
      <alignment horizontal="center" vertical="center" wrapText="1"/>
    </xf>
    <xf numFmtId="0" fontId="27" fillId="0" borderId="0" xfId="313" applyNumberFormat="1" applyFont="1" applyFill="1" applyAlignment="1">
      <alignment horizontal="justify" vertical="top" wrapText="1"/>
    </xf>
    <xf numFmtId="0" fontId="0" fillId="0" borderId="0" xfId="0" applyFill="1" applyAlignment="1">
      <alignment horizontal="justify" vertical="top" wrapText="1"/>
    </xf>
    <xf numFmtId="0" fontId="25" fillId="0" borderId="0" xfId="160" quotePrefix="1" applyNumberFormat="1" applyFont="1" applyFill="1" applyAlignment="1">
      <alignment horizontal="center"/>
    </xf>
    <xf numFmtId="0" fontId="25" fillId="0" borderId="32" xfId="312" quotePrefix="1" applyFont="1" applyFill="1" applyBorder="1" applyAlignment="1">
      <alignment horizontal="center"/>
    </xf>
    <xf numFmtId="0" fontId="25" fillId="0" borderId="7" xfId="312" quotePrefix="1" applyFont="1" applyFill="1" applyBorder="1" applyAlignment="1">
      <alignment horizontal="center"/>
    </xf>
    <xf numFmtId="0" fontId="25" fillId="0" borderId="33" xfId="312" quotePrefix="1" applyFont="1" applyFill="1" applyBorder="1" applyAlignment="1">
      <alignment horizontal="center"/>
    </xf>
    <xf numFmtId="0" fontId="27" fillId="0" borderId="0" xfId="305" applyFont="1" applyFill="1" applyAlignment="1">
      <alignment horizontal="justify" vertical="top" wrapText="1"/>
    </xf>
    <xf numFmtId="0" fontId="27" fillId="0" borderId="0" xfId="0" applyNumberFormat="1" applyFont="1" applyFill="1" applyAlignment="1">
      <alignment horizontal="justify" vertical="top" wrapText="1"/>
    </xf>
    <xf numFmtId="0" fontId="0" fillId="0" borderId="0" xfId="0" applyFill="1" applyAlignment="1">
      <alignment wrapText="1"/>
    </xf>
    <xf numFmtId="0" fontId="25" fillId="0" borderId="0" xfId="312" applyFont="1" applyFill="1" applyAlignment="1">
      <alignment horizontal="center"/>
    </xf>
    <xf numFmtId="43" fontId="98" fillId="0" borderId="0" xfId="160" applyFont="1" applyFill="1" applyBorder="1" applyAlignment="1">
      <alignment horizontal="center" vertical="center" wrapText="1"/>
    </xf>
    <xf numFmtId="43" fontId="98" fillId="0" borderId="0" xfId="160" applyFont="1" applyFill="1" applyBorder="1" applyAlignment="1">
      <alignment vertical="center" wrapText="1"/>
    </xf>
    <xf numFmtId="0" fontId="25" fillId="0" borderId="0" xfId="271" applyFont="1" applyFill="1" applyBorder="1" applyAlignment="1">
      <alignment horizontal="center" vertical="center" wrapText="1"/>
    </xf>
    <xf numFmtId="0" fontId="81" fillId="0" borderId="0" xfId="291" applyFont="1" applyFill="1" applyBorder="1" applyAlignment="1">
      <alignment horizontal="center" vertical="center" wrapText="1"/>
    </xf>
    <xf numFmtId="0" fontId="81" fillId="0" borderId="0" xfId="291" quotePrefix="1" applyFont="1" applyFill="1" applyBorder="1" applyAlignment="1">
      <alignment horizontal="center" vertical="center"/>
    </xf>
    <xf numFmtId="0" fontId="25" fillId="0" borderId="0" xfId="271" quotePrefix="1" applyFont="1" applyFill="1" applyBorder="1" applyAlignment="1">
      <alignment horizontal="center" vertical="center" wrapText="1"/>
    </xf>
    <xf numFmtId="0" fontId="81" fillId="0" borderId="0" xfId="291" applyFont="1" applyFill="1" applyBorder="1" applyAlignment="1">
      <alignment horizontal="center" vertical="center"/>
    </xf>
    <xf numFmtId="0" fontId="27" fillId="0" borderId="0" xfId="0" applyFont="1" applyFill="1" applyAlignment="1">
      <alignment horizontal="justify" vertical="top" wrapText="1" readingOrder="1"/>
    </xf>
    <xf numFmtId="0" fontId="0" fillId="0" borderId="0" xfId="0" applyAlignment="1">
      <alignment horizontal="justify" vertical="top" wrapText="1" readingOrder="1"/>
    </xf>
    <xf numFmtId="0" fontId="27" fillId="0" borderId="0" xfId="0" applyNumberFormat="1" applyFont="1" applyFill="1" applyAlignment="1" applyProtection="1">
      <alignment horizontal="justify" vertical="top" wrapText="1"/>
    </xf>
    <xf numFmtId="0" fontId="27" fillId="0" borderId="0" xfId="311" applyFont="1" applyFill="1" applyAlignment="1">
      <alignment horizontal="justify" vertical="top" wrapText="1"/>
    </xf>
    <xf numFmtId="0" fontId="81" fillId="0" borderId="0" xfId="311" quotePrefix="1" applyNumberFormat="1" applyFont="1" applyFill="1" applyBorder="1" applyAlignment="1">
      <alignment horizontal="center" vertical="top"/>
    </xf>
    <xf numFmtId="187" fontId="81" fillId="0" borderId="19" xfId="311" applyNumberFormat="1" applyFont="1" applyFill="1" applyBorder="1" applyAlignment="1">
      <alignment horizontal="center" vertical="center"/>
    </xf>
    <xf numFmtId="187" fontId="81" fillId="0" borderId="21" xfId="311" applyNumberFormat="1" applyFont="1" applyFill="1" applyBorder="1" applyAlignment="1">
      <alignment horizontal="center" vertical="center"/>
    </xf>
    <xf numFmtId="0" fontId="27" fillId="0" borderId="0" xfId="391" applyFont="1" applyFill="1" applyAlignment="1">
      <alignment horizontal="justify" vertical="top" wrapText="1"/>
    </xf>
    <xf numFmtId="0" fontId="27" fillId="0" borderId="0" xfId="312" applyFont="1" applyFill="1" applyAlignment="1">
      <alignment horizontal="justify" vertical="top" wrapText="1"/>
    </xf>
    <xf numFmtId="0" fontId="27" fillId="0" borderId="0" xfId="311" applyFont="1" applyFill="1" applyAlignment="1">
      <alignment horizontal="justify" vertical="top"/>
    </xf>
    <xf numFmtId="0" fontId="0" fillId="0" borderId="0" xfId="0" applyFill="1" applyAlignment="1">
      <alignment horizontal="justify" vertical="top"/>
    </xf>
    <xf numFmtId="0" fontId="0" fillId="0" borderId="0" xfId="0" applyFill="1" applyAlignment="1">
      <alignment vertical="top"/>
    </xf>
    <xf numFmtId="0" fontId="81" fillId="0" borderId="0" xfId="311" quotePrefix="1" applyFont="1" applyFill="1" applyBorder="1" applyAlignment="1">
      <alignment horizontal="center" vertical="top"/>
    </xf>
    <xf numFmtId="0" fontId="81" fillId="0" borderId="0" xfId="311" applyFont="1" applyFill="1" applyBorder="1" applyAlignment="1">
      <alignment horizontal="center" vertical="top"/>
    </xf>
    <xf numFmtId="164" fontId="98" fillId="35" borderId="32" xfId="160" applyNumberFormat="1" applyFont="1" applyFill="1" applyBorder="1" applyAlignment="1">
      <alignment horizontal="center" vertical="center" wrapText="1"/>
    </xf>
    <xf numFmtId="164" fontId="98" fillId="35" borderId="33" xfId="160" applyNumberFormat="1" applyFont="1" applyFill="1" applyBorder="1" applyAlignment="1">
      <alignment horizontal="center" vertical="center" wrapText="1"/>
    </xf>
    <xf numFmtId="43" fontId="98" fillId="22" borderId="19" xfId="160" applyFont="1" applyFill="1" applyBorder="1" applyAlignment="1">
      <alignment horizontal="center" vertical="center" wrapText="1"/>
    </xf>
    <xf numFmtId="43" fontId="98" fillId="22" borderId="21" xfId="160" applyFont="1" applyFill="1" applyBorder="1" applyAlignment="1">
      <alignment vertical="center" wrapText="1"/>
    </xf>
    <xf numFmtId="43" fontId="98" fillId="35" borderId="19" xfId="160" applyFont="1" applyFill="1" applyBorder="1" applyAlignment="1">
      <alignment horizontal="center" vertical="center" wrapText="1"/>
    </xf>
    <xf numFmtId="43" fontId="98" fillId="35" borderId="21" xfId="160" applyFont="1" applyFill="1" applyBorder="1" applyAlignment="1">
      <alignment vertical="center" wrapText="1"/>
    </xf>
    <xf numFmtId="164" fontId="98" fillId="22" borderId="19" xfId="160" applyNumberFormat="1" applyFont="1" applyFill="1" applyBorder="1" applyAlignment="1">
      <alignment horizontal="center" vertical="center" wrapText="1"/>
    </xf>
    <xf numFmtId="164" fontId="98" fillId="22" borderId="21" xfId="160" applyNumberFormat="1" applyFont="1" applyFill="1" applyBorder="1" applyAlignment="1">
      <alignment horizontal="center" vertical="center" wrapText="1"/>
    </xf>
    <xf numFmtId="43" fontId="98" fillId="22" borderId="21" xfId="160" applyFont="1" applyFill="1" applyBorder="1" applyAlignment="1">
      <alignment horizontal="center" vertical="center" wrapText="1"/>
    </xf>
    <xf numFmtId="43" fontId="98" fillId="38" borderId="19" xfId="160" applyFont="1" applyFill="1" applyBorder="1" applyAlignment="1">
      <alignment horizontal="center" vertical="center" wrapText="1"/>
    </xf>
    <xf numFmtId="43" fontId="98" fillId="38" borderId="21" xfId="160" applyFont="1" applyFill="1" applyBorder="1" applyAlignment="1">
      <alignment vertical="center" wrapText="1"/>
    </xf>
    <xf numFmtId="164" fontId="98" fillId="38" borderId="32" xfId="160" applyNumberFormat="1" applyFont="1" applyFill="1" applyBorder="1" applyAlignment="1">
      <alignment horizontal="center" vertical="center" wrapText="1"/>
    </xf>
    <xf numFmtId="164" fontId="98" fillId="38" borderId="33" xfId="160" applyNumberFormat="1" applyFont="1" applyFill="1" applyBorder="1" applyAlignment="1">
      <alignment horizontal="center" vertical="center" wrapText="1"/>
    </xf>
    <xf numFmtId="0" fontId="27" fillId="0" borderId="0" xfId="0" applyFont="1" applyAlignment="1">
      <alignment horizontal="justify" vertical="top" wrapText="1"/>
    </xf>
    <xf numFmtId="0" fontId="27" fillId="0" borderId="0" xfId="0" applyFont="1" applyFill="1" applyAlignment="1">
      <alignment vertical="top" wrapText="1"/>
    </xf>
    <xf numFmtId="49" fontId="27" fillId="0" borderId="0" xfId="312" applyNumberFormat="1" applyFont="1" applyFill="1" applyAlignment="1">
      <alignment horizontal="justify" vertical="top" wrapText="1"/>
    </xf>
    <xf numFmtId="0" fontId="25" fillId="0" borderId="25" xfId="312" quotePrefix="1" applyFont="1" applyFill="1" applyBorder="1" applyAlignment="1">
      <alignment horizontal="center"/>
    </xf>
    <xf numFmtId="0" fontId="25" fillId="0" borderId="0" xfId="312" quotePrefix="1" applyFont="1" applyFill="1" applyBorder="1" applyAlignment="1">
      <alignment horizontal="center"/>
    </xf>
    <xf numFmtId="0" fontId="25" fillId="32" borderId="32" xfId="312" quotePrefix="1" applyFont="1" applyFill="1" applyBorder="1" applyAlignment="1">
      <alignment horizontal="center"/>
    </xf>
    <xf numFmtId="0" fontId="25" fillId="32" borderId="7" xfId="312" quotePrefix="1" applyFont="1" applyFill="1" applyBorder="1" applyAlignment="1">
      <alignment horizontal="center"/>
    </xf>
    <xf numFmtId="0" fontId="25" fillId="32" borderId="33" xfId="312" quotePrefix="1" applyFont="1" applyFill="1" applyBorder="1" applyAlignment="1">
      <alignment horizontal="center"/>
    </xf>
    <xf numFmtId="0" fontId="27" fillId="0" borderId="0" xfId="307" applyFont="1" applyFill="1" applyAlignment="1">
      <alignment horizontal="justify" vertical="top" wrapText="1"/>
    </xf>
    <xf numFmtId="0" fontId="25" fillId="0" borderId="0" xfId="0" quotePrefix="1" applyFont="1" applyFill="1" applyBorder="1" applyAlignment="1">
      <alignment horizontal="center"/>
    </xf>
    <xf numFmtId="0" fontId="27" fillId="0" borderId="0" xfId="0" applyFont="1" applyFill="1" applyAlignment="1">
      <alignment horizontal="justify" vertical="justify"/>
    </xf>
    <xf numFmtId="0" fontId="27" fillId="0" borderId="0" xfId="0" applyFont="1" applyAlignment="1">
      <alignment horizontal="justify" vertical="justify"/>
    </xf>
    <xf numFmtId="0" fontId="25" fillId="0" borderId="0" xfId="0" applyFont="1" applyFill="1" applyAlignment="1">
      <alignment horizontal="justify" vertical="top" wrapText="1"/>
    </xf>
    <xf numFmtId="0" fontId="25" fillId="0" borderId="7" xfId="311" quotePrefix="1" applyFont="1" applyFill="1" applyBorder="1" applyAlignment="1">
      <alignment horizontal="center" vertical="center"/>
    </xf>
    <xf numFmtId="0" fontId="25" fillId="0" borderId="2" xfId="311" quotePrefix="1" applyFont="1" applyFill="1" applyBorder="1" applyAlignment="1">
      <alignment horizontal="center" vertical="center"/>
    </xf>
    <xf numFmtId="11" fontId="27" fillId="0" borderId="0" xfId="0" applyNumberFormat="1" applyFont="1" applyFill="1" applyAlignment="1">
      <alignment horizontal="justify" vertical="justify"/>
    </xf>
    <xf numFmtId="0" fontId="27" fillId="70" borderId="0" xfId="0" applyFont="1" applyFill="1" applyAlignment="1">
      <alignment horizontal="justify" vertical="justify"/>
    </xf>
    <xf numFmtId="0" fontId="25" fillId="0" borderId="7" xfId="837" quotePrefix="1" applyNumberFormat="1" applyFont="1" applyFill="1" applyBorder="1" applyAlignment="1">
      <alignment horizontal="center"/>
    </xf>
    <xf numFmtId="0" fontId="25" fillId="0" borderId="2" xfId="837" quotePrefix="1" applyNumberFormat="1" applyFont="1" applyFill="1" applyBorder="1" applyAlignment="1">
      <alignment horizontal="center"/>
    </xf>
    <xf numFmtId="0" fontId="27" fillId="0" borderId="0" xfId="0" applyFont="1" applyFill="1" applyAlignment="1">
      <alignment wrapText="1"/>
    </xf>
    <xf numFmtId="0" fontId="27" fillId="0" borderId="0" xfId="0" applyFont="1" applyFill="1" applyAlignment="1"/>
    <xf numFmtId="0" fontId="25" fillId="0" borderId="2" xfId="311" quotePrefix="1" applyFont="1" applyFill="1" applyBorder="1" applyAlignment="1">
      <alignment horizontal="center"/>
    </xf>
    <xf numFmtId="0" fontId="25" fillId="0" borderId="2" xfId="311" applyFont="1" applyFill="1" applyBorder="1" applyAlignment="1">
      <alignment horizontal="center"/>
    </xf>
    <xf numFmtId="0" fontId="25" fillId="0" borderId="0" xfId="837" applyNumberFormat="1" applyFont="1" applyFill="1" applyBorder="1" applyAlignment="1">
      <alignment horizontal="center" wrapText="1"/>
    </xf>
    <xf numFmtId="0" fontId="25" fillId="0" borderId="2" xfId="837" applyNumberFormat="1" applyFont="1" applyFill="1" applyBorder="1" applyAlignment="1">
      <alignment horizontal="center" wrapText="1"/>
    </xf>
    <xf numFmtId="0" fontId="25" fillId="0" borderId="2" xfId="0" applyNumberFormat="1" applyFont="1" applyFill="1" applyBorder="1" applyAlignment="1">
      <alignment horizontal="center"/>
    </xf>
    <xf numFmtId="0" fontId="25" fillId="0" borderId="0" xfId="837" applyNumberFormat="1" applyFont="1" applyFill="1" applyBorder="1" applyAlignment="1">
      <alignment horizontal="center" vertical="top" wrapText="1"/>
    </xf>
    <xf numFmtId="0" fontId="25" fillId="0" borderId="2" xfId="837" applyNumberFormat="1" applyFont="1" applyFill="1" applyBorder="1" applyAlignment="1">
      <alignment horizontal="center" vertical="top" wrapText="1"/>
    </xf>
    <xf numFmtId="0" fontId="27" fillId="32" borderId="0" xfId="0" applyFont="1" applyFill="1" applyAlignment="1">
      <alignment horizontal="justify" vertical="justify" wrapText="1"/>
    </xf>
    <xf numFmtId="0" fontId="27" fillId="0" borderId="0" xfId="0" applyFont="1" applyFill="1" applyAlignment="1">
      <alignment horizontal="justify" vertical="justify" wrapText="1"/>
    </xf>
    <xf numFmtId="0" fontId="25" fillId="0" borderId="2" xfId="0" applyFont="1" applyFill="1" applyBorder="1" applyAlignment="1">
      <alignment horizontal="center"/>
    </xf>
    <xf numFmtId="0" fontId="27" fillId="70" borderId="0" xfId="0" applyNumberFormat="1" applyFont="1" applyFill="1" applyAlignment="1">
      <alignment horizontal="justify" vertical="justify" wrapText="1"/>
    </xf>
    <xf numFmtId="0" fontId="27" fillId="0" borderId="0" xfId="311" applyFont="1" applyFill="1" applyAlignment="1">
      <alignment horizontal="justify" vertical="justify"/>
    </xf>
    <xf numFmtId="0" fontId="25" fillId="0" borderId="2" xfId="363" quotePrefix="1" applyFont="1" applyFill="1" applyBorder="1" applyAlignment="1">
      <alignment horizontal="center" vertical="top"/>
    </xf>
    <xf numFmtId="0" fontId="25" fillId="0" borderId="2" xfId="363" applyFont="1" applyFill="1" applyBorder="1" applyAlignment="1">
      <alignment horizontal="center" vertical="top"/>
    </xf>
    <xf numFmtId="0" fontId="27" fillId="70" borderId="0" xfId="311" applyNumberFormat="1" applyFont="1" applyFill="1" applyAlignment="1">
      <alignment horizontal="justify" vertical="justify" wrapText="1"/>
    </xf>
    <xf numFmtId="0" fontId="27" fillId="0" borderId="0" xfId="311" applyFont="1" applyFill="1" applyAlignment="1">
      <alignment wrapText="1"/>
    </xf>
    <xf numFmtId="0" fontId="27" fillId="0" borderId="0" xfId="311" applyFont="1" applyFill="1"/>
    <xf numFmtId="0" fontId="25" fillId="0" borderId="2" xfId="0" quotePrefix="1" applyFont="1" applyFill="1" applyBorder="1" applyAlignment="1">
      <alignment horizontal="center"/>
    </xf>
    <xf numFmtId="0" fontId="25" fillId="0" borderId="7" xfId="837" applyFont="1" applyFill="1" applyBorder="1" applyAlignment="1">
      <alignment horizontal="center" vertical="top" wrapText="1"/>
    </xf>
    <xf numFmtId="0" fontId="27" fillId="0" borderId="7" xfId="0" applyFont="1" applyBorder="1" applyAlignment="1">
      <alignment horizontal="center" vertical="top" wrapText="1"/>
    </xf>
    <xf numFmtId="0" fontId="25" fillId="0" borderId="2" xfId="837" applyFont="1" applyFill="1" applyBorder="1" applyAlignment="1">
      <alignment horizontal="center" wrapText="1"/>
    </xf>
    <xf numFmtId="0" fontId="27" fillId="0" borderId="7" xfId="0" applyFont="1" applyBorder="1" applyAlignment="1">
      <alignment horizontal="center" wrapText="1"/>
    </xf>
    <xf numFmtId="0" fontId="25" fillId="0" borderId="7" xfId="837" applyFont="1" applyFill="1" applyBorder="1" applyAlignment="1">
      <alignment horizontal="center" wrapText="1"/>
    </xf>
    <xf numFmtId="0" fontId="25" fillId="0" borderId="33" xfId="837" quotePrefix="1" applyFont="1" applyFill="1" applyBorder="1" applyAlignment="1">
      <alignment horizontal="center" vertical="center"/>
    </xf>
    <xf numFmtId="0" fontId="25" fillId="0" borderId="21" xfId="837" quotePrefix="1" applyFont="1" applyFill="1" applyBorder="1" applyAlignment="1">
      <alignment horizontal="center" vertical="center"/>
    </xf>
    <xf numFmtId="0" fontId="25" fillId="0" borderId="1" xfId="837" quotePrefix="1" applyFont="1" applyFill="1" applyBorder="1" applyAlignment="1">
      <alignment horizontal="center" vertical="center"/>
    </xf>
    <xf numFmtId="0" fontId="25" fillId="0" borderId="32" xfId="837" quotePrefix="1" applyFont="1" applyFill="1" applyBorder="1" applyAlignment="1">
      <alignment horizontal="center" vertical="center"/>
    </xf>
    <xf numFmtId="0" fontId="27" fillId="70" borderId="0" xfId="0" applyFont="1" applyFill="1" applyAlignment="1">
      <alignment horizontal="justify" vertical="justify" wrapText="1"/>
    </xf>
    <xf numFmtId="0" fontId="27" fillId="0" borderId="0" xfId="0" applyFont="1" applyFill="1" applyAlignment="1">
      <alignment horizontal="justify" vertical="top"/>
    </xf>
    <xf numFmtId="0" fontId="27" fillId="0" borderId="0" xfId="0" applyFont="1" applyFill="1" applyAlignment="1">
      <alignment horizontal="justify"/>
    </xf>
    <xf numFmtId="164" fontId="25" fillId="0" borderId="2" xfId="160" quotePrefix="1" applyNumberFormat="1" applyFont="1" applyFill="1" applyBorder="1" applyAlignment="1">
      <alignment horizontal="center" vertical="center"/>
    </xf>
    <xf numFmtId="0" fontId="27" fillId="0" borderId="0" xfId="0" applyNumberFormat="1" applyFont="1" applyFill="1" applyAlignment="1">
      <alignment horizontal="justify"/>
    </xf>
    <xf numFmtId="205" fontId="27" fillId="0" borderId="0" xfId="292" applyNumberFormat="1" applyFont="1" applyFill="1" applyAlignment="1">
      <alignment horizontal="left" vertical="center"/>
    </xf>
    <xf numFmtId="0" fontId="27" fillId="0" borderId="0" xfId="0" applyFont="1" applyFill="1" applyAlignment="1">
      <alignment horizontal="justify" vertical="center"/>
    </xf>
    <xf numFmtId="208" fontId="27" fillId="0" borderId="0" xfId="701" applyNumberFormat="1" applyFont="1" applyFill="1" applyAlignment="1">
      <alignment vertical="top"/>
    </xf>
    <xf numFmtId="0" fontId="27" fillId="0" borderId="0" xfId="701" applyFont="1" applyFill="1" applyAlignment="1">
      <alignment vertical="top"/>
    </xf>
    <xf numFmtId="0" fontId="27" fillId="0" borderId="0" xfId="888" applyFont="1" applyFill="1" applyBorder="1" applyAlignment="1">
      <alignment horizontal="justify" vertical="justify" wrapText="1"/>
    </xf>
    <xf numFmtId="0" fontId="25" fillId="0" borderId="2" xfId="292" applyFont="1" applyFill="1" applyBorder="1" applyAlignment="1">
      <alignment horizontal="center" vertical="top" wrapText="1"/>
    </xf>
    <xf numFmtId="0" fontId="27" fillId="0" borderId="2" xfId="0" applyFont="1" applyFill="1" applyBorder="1" applyAlignment="1">
      <alignment horizontal="center" vertical="top"/>
    </xf>
    <xf numFmtId="0" fontId="27" fillId="0" borderId="0" xfId="312" applyFont="1" applyFill="1" applyAlignment="1">
      <alignment vertical="top" wrapText="1"/>
    </xf>
    <xf numFmtId="49" fontId="27" fillId="0" borderId="0" xfId="701" applyNumberFormat="1" applyFont="1" applyFill="1" applyAlignment="1">
      <alignment horizontal="center" vertical="top"/>
    </xf>
    <xf numFmtId="0" fontId="27" fillId="0" borderId="0" xfId="312" applyFont="1" applyFill="1" applyAlignment="1">
      <alignment vertical="top"/>
    </xf>
    <xf numFmtId="208" fontId="27" fillId="0" borderId="0" xfId="701" applyNumberFormat="1" applyFont="1" applyFill="1" applyAlignment="1">
      <alignment horizontal="center" vertical="top"/>
    </xf>
    <xf numFmtId="0" fontId="27" fillId="0" borderId="0" xfId="701" applyFont="1" applyFill="1" applyAlignment="1">
      <alignment horizontal="center" vertical="top"/>
    </xf>
    <xf numFmtId="0" fontId="27" fillId="32" borderId="0" xfId="292" applyFont="1" applyFill="1" applyAlignment="1">
      <alignment vertical="top" wrapText="1"/>
    </xf>
    <xf numFmtId="0" fontId="27" fillId="32" borderId="0" xfId="292" applyFont="1" applyFill="1" applyAlignment="1">
      <alignment vertical="top"/>
    </xf>
    <xf numFmtId="0" fontId="27" fillId="32" borderId="0" xfId="292" applyFont="1" applyFill="1" applyAlignment="1">
      <alignment horizontal="left" vertical="top" wrapText="1"/>
    </xf>
    <xf numFmtId="0" fontId="27" fillId="32" borderId="0" xfId="887" applyFont="1" applyFill="1" applyAlignment="1">
      <alignment horizontal="left" vertical="center" wrapText="1"/>
    </xf>
    <xf numFmtId="0" fontId="27" fillId="32" borderId="0" xfId="0" applyFont="1" applyFill="1" applyAlignment="1">
      <alignment horizontal="left" wrapText="1"/>
    </xf>
    <xf numFmtId="0" fontId="25" fillId="0" borderId="0" xfId="292" applyFont="1" applyFill="1" applyBorder="1" applyAlignment="1">
      <alignment horizontal="center" vertical="top" wrapText="1"/>
    </xf>
    <xf numFmtId="0" fontId="27" fillId="0" borderId="0" xfId="292" applyFont="1" applyFill="1" applyAlignment="1">
      <alignment horizontal="left" vertical="top" wrapText="1"/>
    </xf>
    <xf numFmtId="0" fontId="27" fillId="0" borderId="0" xfId="887" applyFont="1" applyFill="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horizontal="left" wrapText="1"/>
    </xf>
    <xf numFmtId="0" fontId="27" fillId="0" borderId="0" xfId="292" applyFont="1" applyFill="1" applyAlignment="1">
      <alignment vertical="top" wrapText="1"/>
    </xf>
    <xf numFmtId="0" fontId="27" fillId="0" borderId="0" xfId="292" applyFont="1" applyFill="1" applyAlignment="1">
      <alignment vertical="top"/>
    </xf>
    <xf numFmtId="0" fontId="25" fillId="0" borderId="2" xfId="292" applyFont="1" applyFill="1" applyBorder="1" applyAlignment="1">
      <alignment horizontal="center" vertical="justify"/>
    </xf>
    <xf numFmtId="0" fontId="27" fillId="0" borderId="2" xfId="0" applyFont="1" applyFill="1" applyBorder="1" applyAlignment="1">
      <alignment horizontal="center" vertical="justify"/>
    </xf>
    <xf numFmtId="0" fontId="102" fillId="0" borderId="0" xfId="782" applyFont="1" applyAlignment="1">
      <alignment horizontal="right"/>
    </xf>
    <xf numFmtId="0" fontId="25" fillId="0" borderId="19" xfId="271" applyFont="1" applyFill="1" applyBorder="1" applyAlignment="1">
      <alignment horizontal="center" vertical="center" wrapText="1"/>
    </xf>
    <xf numFmtId="0" fontId="25" fillId="0" borderId="21" xfId="271" applyFont="1" applyFill="1" applyBorder="1" applyAlignment="1">
      <alignment horizontal="center" vertical="center" wrapText="1"/>
    </xf>
    <xf numFmtId="0" fontId="25" fillId="0" borderId="32" xfId="271" quotePrefix="1" applyFont="1" applyFill="1" applyBorder="1" applyAlignment="1">
      <alignment horizontal="center" vertical="center" wrapText="1"/>
    </xf>
    <xf numFmtId="0" fontId="25" fillId="0" borderId="7" xfId="271" quotePrefix="1" applyFont="1" applyFill="1" applyBorder="1" applyAlignment="1">
      <alignment horizontal="center" vertical="center" wrapText="1"/>
    </xf>
    <xf numFmtId="0" fontId="25" fillId="0" borderId="33" xfId="271" quotePrefix="1" applyFont="1" applyFill="1" applyBorder="1" applyAlignment="1">
      <alignment horizontal="center" vertical="center" wrapText="1"/>
    </xf>
    <xf numFmtId="0" fontId="25" fillId="0" borderId="24" xfId="271" applyFont="1" applyFill="1" applyBorder="1" applyAlignment="1">
      <alignment horizontal="center" vertical="center" wrapText="1"/>
    </xf>
    <xf numFmtId="0" fontId="25" fillId="0" borderId="26" xfId="271" applyFont="1" applyFill="1" applyBorder="1" applyAlignment="1">
      <alignment horizontal="center" vertical="center" wrapText="1"/>
    </xf>
    <xf numFmtId="0" fontId="25" fillId="0" borderId="27" xfId="271" applyFont="1" applyFill="1" applyBorder="1" applyAlignment="1">
      <alignment horizontal="center" vertical="center" wrapText="1"/>
    </xf>
    <xf numFmtId="0" fontId="25" fillId="0" borderId="28" xfId="271" applyFont="1" applyFill="1" applyBorder="1" applyAlignment="1">
      <alignment horizontal="center" vertical="center" wrapText="1"/>
    </xf>
    <xf numFmtId="0" fontId="25" fillId="0" borderId="32" xfId="271" applyFont="1" applyFill="1" applyBorder="1" applyAlignment="1">
      <alignment horizontal="center" vertical="center" wrapText="1"/>
    </xf>
    <xf numFmtId="0" fontId="25" fillId="0" borderId="7" xfId="271" applyFont="1" applyFill="1" applyBorder="1" applyAlignment="1">
      <alignment horizontal="center" vertical="center" wrapText="1"/>
    </xf>
    <xf numFmtId="0" fontId="25" fillId="0" borderId="33" xfId="271" applyFont="1" applyFill="1" applyBorder="1" applyAlignment="1">
      <alignment horizontal="center" vertical="center" wrapText="1"/>
    </xf>
    <xf numFmtId="0" fontId="81" fillId="0" borderId="23" xfId="291" quotePrefix="1" applyFont="1" applyFill="1" applyBorder="1" applyAlignment="1">
      <alignment horizontal="center" vertical="center"/>
    </xf>
    <xf numFmtId="0" fontId="30" fillId="0" borderId="23" xfId="0" applyFont="1" applyBorder="1" applyAlignment="1">
      <alignment horizontal="center" vertical="center"/>
    </xf>
    <xf numFmtId="0" fontId="81" fillId="0" borderId="19" xfId="291" applyFont="1" applyFill="1" applyBorder="1" applyAlignment="1">
      <alignment horizontal="center" vertical="center"/>
    </xf>
    <xf numFmtId="0" fontId="81" fillId="0" borderId="20" xfId="291" applyFont="1" applyFill="1" applyBorder="1" applyAlignment="1">
      <alignment horizontal="center" vertical="center"/>
    </xf>
    <xf numFmtId="0" fontId="81" fillId="0" borderId="21" xfId="291" applyFont="1" applyFill="1" applyBorder="1" applyAlignment="1">
      <alignment horizontal="center" vertical="center"/>
    </xf>
    <xf numFmtId="0" fontId="81" fillId="0" borderId="1" xfId="291" quotePrefix="1" applyFont="1" applyFill="1" applyBorder="1" applyAlignment="1">
      <alignment horizontal="center" vertical="center"/>
    </xf>
    <xf numFmtId="0" fontId="81" fillId="0" borderId="1" xfId="291" applyFont="1" applyFill="1" applyBorder="1" applyAlignment="1">
      <alignment horizontal="center" vertical="center"/>
    </xf>
    <xf numFmtId="0" fontId="81" fillId="0" borderId="1" xfId="291" applyFont="1" applyFill="1" applyBorder="1" applyAlignment="1">
      <alignment horizontal="center" vertical="center" wrapText="1"/>
    </xf>
  </cellXfs>
  <cellStyles count="893">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92"/>
    <cellStyle name=" Writer Import]_x000d__x000a_Display Dialog=No_x000d__x000a__x000d__x000a_[Horizontal Arrange]_x000d__x000a_Dimensions Interlocking=Yes_x000d__x000a_Sum Hierarchy=Yes_x000d__x000a_Generate 3" xfId="393"/>
    <cellStyle name=" Writer Import]_x000d__x000a_Display Dialog=No_x000d__x000a__x000d__x000a_[Horizontal Arrange]_x000d__x000a_Dimensions Interlocking=Yes_x000d__x000a_Sum Hierarchy=Yes_x000d__x000a_Generate 4" xfId="394"/>
    <cellStyle name=" Writer Import]_x000d__x000a_Display Dialog=No_x000d__x000a__x000d__x000a_[Horizontal Arrange]_x000d__x000a_Dimensions Interlocking=Yes_x000d__x000a_Sum Hierarchy=Yes_x000d__x000a_Generate_5.2" xfId="395"/>
    <cellStyle name="_accounts disclosure" xfId="3"/>
    <cellStyle name="_accounts disclosure 2" xfId="4"/>
    <cellStyle name="_accounts disclosure 3" xfId="396"/>
    <cellStyle name="_accounts disclosure 4" xfId="397"/>
    <cellStyle name="_accounts disclosure_31 Dec Accounts 2009-NIUT" xfId="5"/>
    <cellStyle name="_accounts disclosure_31 Dec Accounts 2009-NIUT after element" xfId="6"/>
    <cellStyle name="_accounts disclosure_31 Dec Accounts 2009-NIUT b" xfId="7"/>
    <cellStyle name="_accounts disclosure_5.2" xfId="398"/>
    <cellStyle name="_accounts disclosure_Accounts 2009-NIUT NON LOC-after RAJ final-signed" xfId="399"/>
    <cellStyle name="_accounts disclosure_After annexure changes NB final" xfId="8"/>
    <cellStyle name="_accounts disclosure_Cash Flow " xfId="400"/>
    <cellStyle name="_accounts disclosure_Cash flow working" xfId="401"/>
    <cellStyle name="_accounts disclosure_Distribution " xfId="402"/>
    <cellStyle name="_accounts disclosure_Final disclosure final" xfId="9"/>
    <cellStyle name="_accounts disclosure_Final RAJ-reviewed Feb 5" xfId="10"/>
    <cellStyle name="_accounts disclosure_Income Statement" xfId="403"/>
    <cellStyle name="_accounts disclosure_Notes 1-3" xfId="404"/>
    <cellStyle name="_accounts disclosure_Sheet2" xfId="405"/>
    <cellStyle name="_accounts disclosure_Statement of Financial Position" xfId="406"/>
    <cellStyle name="_accounts disclosure_UHF" xfId="407"/>
    <cellStyle name="_FINALIFRS-LOC Accounts -(30June09)" xfId="11"/>
    <cellStyle name="_FINALIFRS-LOC Accounts -(30June09) 2" xfId="408"/>
    <cellStyle name="_FINALIFRS-LOC Accounts -(30June09) 3" xfId="409"/>
    <cellStyle name="_FINALIFRS-LOC Accounts -(30June09) 4" xfId="410"/>
    <cellStyle name="_FINALIFRS-LOC Accounts -(30June09)_5.2" xfId="411"/>
    <cellStyle name="_FINALIFRS-LOC Accounts -(30June09)_Accounts 2009-NIUT NON LOC-after RAJ final-signed" xfId="12"/>
    <cellStyle name="_FINALIFRS-LOC Accounts -(30June09)_Accounts 2009-NIUT NON LOC-after RAJ final-signed 2" xfId="412"/>
    <cellStyle name="_FINALIFRS-LOC Accounts -(30June09)_Accounts 2009-NIUT NON LOC-after RAJ final-signed 3" xfId="413"/>
    <cellStyle name="_FINALIFRS-LOC Accounts -(30June09)_Accounts 2009-NIUT NON LOC-after RAJ final-signed 4" xfId="414"/>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5"/>
    <cellStyle name="_FINALIFRS-LOC Accounts -(30June09)_Accounts 2009-NIUT NON LOC-after RAJ final-signed_Cash flow working" xfId="416"/>
    <cellStyle name="_FINALIFRS-LOC Accounts -(30June09)_Accounts 2009-NIUT NON LOC-after RAJ final-signed_Copy of NIT (SEF) FST - FINAL after final changes " xfId="417"/>
    <cellStyle name="_FINALIFRS-LOC Accounts -(30June09)_Accounts 2009-NIUT NON LOC-after RAJ final-signed_Distribution " xfId="418"/>
    <cellStyle name="_FINALIFRS-LOC Accounts -(30June09)_Accounts 2009-NIUT NON LOC-after RAJ final-signed_FST - NIT SEF 2011" xfId="419"/>
    <cellStyle name="_FINALIFRS-LOC Accounts -(30June09)_Accounts 2009-NIUT NON LOC-after RAJ final-signed_Income Statement" xfId="420"/>
    <cellStyle name="_FINALIFRS-LOC Accounts -(30June09)_Accounts 2009-NIUT NON LOC-after RAJ final-signed_Sheet2" xfId="421"/>
    <cellStyle name="_FINALIFRS-LOC Accounts -(30June09)_Accounts 2009-NIUT NON LOC-after RAJ final-signed_Statement of Financial Position" xfId="422"/>
    <cellStyle name="_FINALIFRS-LOC Accounts -(30June09)_Cash Flow " xfId="423"/>
    <cellStyle name="_FINALIFRS-LOC Accounts -(30June09)_Cash flow working" xfId="424"/>
    <cellStyle name="_FINALIFRS-LOC Accounts -(30June09)_Distribution " xfId="425"/>
    <cellStyle name="_FINALIFRS-LOC Accounts -(30June09)_Final Diclosure 10" xfId="796"/>
    <cellStyle name="_FINALIFRS-LOC Accounts -(30June09)_Final RAJ-reviewed Feb 5" xfId="797"/>
    <cellStyle name="_FINALIFRS-LOC Accounts -(30June09)_Income Statement" xfId="426"/>
    <cellStyle name="_FINALIFRS-LOC Accounts -(30June09)_Notes 1-3" xfId="427"/>
    <cellStyle name="_FINALIFRS-LOC Accounts -(30June09)_Other compehensive" xfId="798"/>
    <cellStyle name="_FINALIFRS-LOC Accounts -(30June09)_Sheet2" xfId="16"/>
    <cellStyle name="_FINALIFRS-LOC Accounts -(30June09)_Sheet2 2" xfId="428"/>
    <cellStyle name="_FINALIFRS-LOC Accounts -(30June09)_Sheet2 3" xfId="429"/>
    <cellStyle name="_FINALIFRS-LOC Accounts -(30June09)_Sheet2 4" xfId="430"/>
    <cellStyle name="_FINALIFRS-LOC Accounts -(30June09)_Sheet2_1" xfId="431"/>
    <cellStyle name="_FINALIFRS-LOC Accounts -(30June09)_Sheet2_5.2" xfId="432"/>
    <cellStyle name="_FINALIFRS-LOC Accounts -(30June09)_Sheet2_Cash Flow " xfId="433"/>
    <cellStyle name="_FINALIFRS-LOC Accounts -(30June09)_Sheet2_Cash flow working" xfId="434"/>
    <cellStyle name="_FINALIFRS-LOC Accounts -(30June09)_Sheet2_Distribution " xfId="435"/>
    <cellStyle name="_FINALIFRS-LOC Accounts -(30June09)_Sheet2_Final disclosure final" xfId="799"/>
    <cellStyle name="_FINALIFRS-LOC Accounts -(30June09)_Sheet2_Income Statement" xfId="436"/>
    <cellStyle name="_FINALIFRS-LOC Accounts -(30June09)_Sheet2_Notes 1-3" xfId="437"/>
    <cellStyle name="_FINALIFRS-LOC Accounts -(30June09)_Sheet2_Sheet2" xfId="438"/>
    <cellStyle name="_FINALIFRS-LOC Accounts -(30June09)_Sheet2_Statement of Financial Position" xfId="439"/>
    <cellStyle name="_FINALIFRS-LOC Accounts -(30June09)_Sheet2_UHF" xfId="440"/>
    <cellStyle name="_FINALIFRS-LOC Accounts -(30June09)_Statement of Financial Position" xfId="441"/>
    <cellStyle name="_FINALIFRS-LOC Accounts -(30June09)_UHF" xfId="442"/>
    <cellStyle name="_FINALIFRS-LOC Accounts -(30June09)_Xl0000000" xfId="17"/>
    <cellStyle name="_FINALIFRS-LOC Accounts -(30June09)_Xl0000000 2" xfId="18"/>
    <cellStyle name="_FINALIFRS-LOC Accounts -(30June09)_Xl0000000 3" xfId="443"/>
    <cellStyle name="_FINALIFRS-LOC Accounts -(30June09)_Xl0000000 4" xfId="444"/>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5"/>
    <cellStyle name="_FINALIFRS-LOC Accounts -(30June09)_Xl0000000_Accounts 2009-NIUT NON LOC-after RAJ final-signed" xfId="446"/>
    <cellStyle name="_FINALIFRS-LOC Accounts -(30June09)_Xl0000000_After annexure changes NB final" xfId="22"/>
    <cellStyle name="_FINALIFRS-LOC Accounts -(30June09)_Xl0000000_Cash Flow " xfId="447"/>
    <cellStyle name="_FINALIFRS-LOC Accounts -(30June09)_Xl0000000_Cash flow working" xfId="448"/>
    <cellStyle name="_FINALIFRS-LOC Accounts -(30June09)_Xl0000000_Distribution " xfId="449"/>
    <cellStyle name="_FINALIFRS-LOC Accounts -(30June09)_Xl0000000_Final disclosure final" xfId="23"/>
    <cellStyle name="_FINALIFRS-LOC Accounts -(30June09)_Xl0000000_Final RAJ-reviewed Feb 5" xfId="24"/>
    <cellStyle name="_FINALIFRS-LOC Accounts -(30June09)_Xl0000000_Income Statement" xfId="450"/>
    <cellStyle name="_FINALIFRS-LOC Accounts -(30June09)_Xl0000000_Notes 1-3" xfId="451"/>
    <cellStyle name="_FINALIFRS-LOC Accounts -(30June09)_Xl0000000_Sheet2" xfId="452"/>
    <cellStyle name="_FINALIFRS-LOC Accounts -(30June09)_Xl0000000_Statement of Financial Position" xfId="453"/>
    <cellStyle name="_FINALIFRS-LOC Accounts -(30June09)_Xl0000000_UHF" xfId="454"/>
    <cellStyle name="_SAP Break ups for Dec 2008" xfId="25"/>
    <cellStyle name="_Technology MI September v2NB" xfId="26"/>
    <cellStyle name="_Technology MI September v2NB 2" xfId="455"/>
    <cellStyle name="_Technology MI September v2NB 3" xfId="456"/>
    <cellStyle name="_Technology MI September v2NB 4" xfId="457"/>
    <cellStyle name="_Technology MI September v2NB_5.2" xfId="458"/>
    <cellStyle name="_Technology MI September v2NB_Cash Flow " xfId="459"/>
    <cellStyle name="_Technology MI September v2NB_Cash flow working" xfId="460"/>
    <cellStyle name="_Technology MI September v2NB_disclosure investment emof" xfId="27"/>
    <cellStyle name="_Technology MI September v2NB_Distribution " xfId="461"/>
    <cellStyle name="_Technology MI September v2NB_Final disclosure final" xfId="800"/>
    <cellStyle name="_Technology MI September v2NB_Final_Accounts_2009" xfId="28"/>
    <cellStyle name="_Technology MI September v2NB_Income Statement" xfId="462"/>
    <cellStyle name="_Technology MI September v2NB_Income-Statement" xfId="29"/>
    <cellStyle name="_Technology MI September v2NB_Movement in UHF" xfId="30"/>
    <cellStyle name="_Technology MI September v2NB_NIT-EMOF SEP Accounts 2009" xfId="463"/>
    <cellStyle name="_Technology MI September v2NB_Note 11-20" xfId="31"/>
    <cellStyle name="_Technology MI September v2NB_Notes 1-3" xfId="464"/>
    <cellStyle name="_Technology MI September v2NB_Sales &amp; Redemption summary" xfId="32"/>
    <cellStyle name="_Technology MI September v2NB_Sheet2" xfId="465"/>
    <cellStyle name="_Technology MI September v2NB_Statement" xfId="33"/>
    <cellStyle name="_Technology MI September v2NB_Statement of Financial Position" xfId="466"/>
    <cellStyle name="_Technology MI September v2NB_UHF" xfId="467"/>
    <cellStyle name="£ BP" xfId="36"/>
    <cellStyle name="¥ JY" xfId="37"/>
    <cellStyle name="=C:\WINNT\SYSTEM32\COMMAND.COM" xfId="34"/>
    <cellStyle name="=C:\WINNT\SYSTEM32\COMMAND.COM 2" xfId="35"/>
    <cellStyle name="=C:\WINNT\SYSTEM32\COMMAND.COM 2 2" xfId="814"/>
    <cellStyle name="=C:\WINNT\SYSTEM32\COMMAND.COM 3" xfId="468"/>
    <cellStyle name="=C:\WINNT\SYSTEM32\COMMAND.COM 4" xfId="469"/>
    <cellStyle name="=C:\WINNT\SYSTEM32\COMMAND.COM_5.2" xfId="470"/>
    <cellStyle name="20% - Accent1" xfId="38" builtinId="30" customBuiltin="1"/>
    <cellStyle name="20% - Accent1 2" xfId="39"/>
    <cellStyle name="20% - Accent1 2 2" xfId="471"/>
    <cellStyle name="20% - Accent1 2 3" xfId="472"/>
    <cellStyle name="20% - Accent1 2 4" xfId="473"/>
    <cellStyle name="20% - Accent1 2_5.2" xfId="474"/>
    <cellStyle name="20% - Accent1 3" xfId="40"/>
    <cellStyle name="20% - Accent1 3 2" xfId="475"/>
    <cellStyle name="20% - Accent1 3 3" xfId="476"/>
    <cellStyle name="20% - Accent1 3 4" xfId="477"/>
    <cellStyle name="20% - Accent1 3_5.2" xfId="478"/>
    <cellStyle name="20% - Accent1 4" xfId="41"/>
    <cellStyle name="20% - Accent1 5" xfId="479"/>
    <cellStyle name="20% - Accent1 6" xfId="480"/>
    <cellStyle name="20% - Accent1 7" xfId="860"/>
    <cellStyle name="20% - Accent2" xfId="42" builtinId="34" customBuiltin="1"/>
    <cellStyle name="20% - Accent2 2" xfId="43"/>
    <cellStyle name="20% - Accent2 2 2" xfId="481"/>
    <cellStyle name="20% - Accent2 2 3" xfId="482"/>
    <cellStyle name="20% - Accent2 2 4" xfId="483"/>
    <cellStyle name="20% - Accent2 2_5.2" xfId="484"/>
    <cellStyle name="20% - Accent2 3" xfId="44"/>
    <cellStyle name="20% - Accent2 3 2" xfId="485"/>
    <cellStyle name="20% - Accent2 3 3" xfId="486"/>
    <cellStyle name="20% - Accent2 3 4" xfId="487"/>
    <cellStyle name="20% - Accent2 3_5.2" xfId="488"/>
    <cellStyle name="20% - Accent2 4" xfId="45"/>
    <cellStyle name="20% - Accent2 5" xfId="489"/>
    <cellStyle name="20% - Accent2 6" xfId="490"/>
    <cellStyle name="20% - Accent2 7" xfId="864"/>
    <cellStyle name="20% - Accent3" xfId="46" builtinId="38" customBuiltin="1"/>
    <cellStyle name="20% - Accent3 2" xfId="47"/>
    <cellStyle name="20% - Accent3 2 2" xfId="491"/>
    <cellStyle name="20% - Accent3 2 3" xfId="492"/>
    <cellStyle name="20% - Accent3 2 4" xfId="493"/>
    <cellStyle name="20% - Accent3 2_5.2" xfId="494"/>
    <cellStyle name="20% - Accent3 3" xfId="48"/>
    <cellStyle name="20% - Accent3 3 2" xfId="495"/>
    <cellStyle name="20% - Accent3 3 3" xfId="496"/>
    <cellStyle name="20% - Accent3 3 4" xfId="497"/>
    <cellStyle name="20% - Accent3 3_5.2" xfId="498"/>
    <cellStyle name="20% - Accent3 4" xfId="49"/>
    <cellStyle name="20% - Accent3 5" xfId="499"/>
    <cellStyle name="20% - Accent3 6" xfId="500"/>
    <cellStyle name="20% - Accent3 7" xfId="868"/>
    <cellStyle name="20% - Accent4" xfId="50" builtinId="42" customBuiltin="1"/>
    <cellStyle name="20% - Accent4 2" xfId="51"/>
    <cellStyle name="20% - Accent4 2 2" xfId="501"/>
    <cellStyle name="20% - Accent4 2 3" xfId="502"/>
    <cellStyle name="20% - Accent4 2 4" xfId="503"/>
    <cellStyle name="20% - Accent4 2_5.2" xfId="504"/>
    <cellStyle name="20% - Accent4 3" xfId="52"/>
    <cellStyle name="20% - Accent4 3 2" xfId="505"/>
    <cellStyle name="20% - Accent4 3 3" xfId="506"/>
    <cellStyle name="20% - Accent4 3 4" xfId="507"/>
    <cellStyle name="20% - Accent4 3_5.2" xfId="508"/>
    <cellStyle name="20% - Accent4 4" xfId="53"/>
    <cellStyle name="20% - Accent4 5" xfId="509"/>
    <cellStyle name="20% - Accent4 6" xfId="510"/>
    <cellStyle name="20% - Accent4 7" xfId="872"/>
    <cellStyle name="20% - Accent5" xfId="54" builtinId="46" customBuiltin="1"/>
    <cellStyle name="20% - Accent5 2" xfId="55"/>
    <cellStyle name="20% - Accent5 2 2" xfId="511"/>
    <cellStyle name="20% - Accent5 2 3" xfId="512"/>
    <cellStyle name="20% - Accent5 2 4" xfId="513"/>
    <cellStyle name="20% - Accent5 2_5.2" xfId="514"/>
    <cellStyle name="20% - Accent5 3" xfId="56"/>
    <cellStyle name="20% - Accent5 3 2" xfId="515"/>
    <cellStyle name="20% - Accent5 3 3" xfId="516"/>
    <cellStyle name="20% - Accent5 3 4" xfId="517"/>
    <cellStyle name="20% - Accent5 3_5.2" xfId="518"/>
    <cellStyle name="20% - Accent5 4" xfId="57"/>
    <cellStyle name="20% - Accent5 5" xfId="519"/>
    <cellStyle name="20% - Accent5 6" xfId="520"/>
    <cellStyle name="20% - Accent5 7" xfId="876"/>
    <cellStyle name="20% - Accent6" xfId="58" builtinId="50" customBuiltin="1"/>
    <cellStyle name="20% - Accent6 2" xfId="59"/>
    <cellStyle name="20% - Accent6 2 2" xfId="521"/>
    <cellStyle name="20% - Accent6 2 3" xfId="522"/>
    <cellStyle name="20% - Accent6 2 4" xfId="523"/>
    <cellStyle name="20% - Accent6 2_5.2" xfId="524"/>
    <cellStyle name="20% - Accent6 3" xfId="60"/>
    <cellStyle name="20% - Accent6 3 2" xfId="525"/>
    <cellStyle name="20% - Accent6 3 3" xfId="526"/>
    <cellStyle name="20% - Accent6 3 4" xfId="527"/>
    <cellStyle name="20% - Accent6 3_5.2" xfId="528"/>
    <cellStyle name="20% - Accent6 4" xfId="61"/>
    <cellStyle name="20% - Accent6 5" xfId="529"/>
    <cellStyle name="20% - Accent6 6" xfId="530"/>
    <cellStyle name="20% - Accent6 7" xfId="880"/>
    <cellStyle name="40% - Accent1" xfId="62" builtinId="31" customBuiltin="1"/>
    <cellStyle name="40% - Accent1 2" xfId="63"/>
    <cellStyle name="40% - Accent1 2 2" xfId="531"/>
    <cellStyle name="40% - Accent1 2 3" xfId="532"/>
    <cellStyle name="40% - Accent1 2 4" xfId="533"/>
    <cellStyle name="40% - Accent1 2_5.2" xfId="534"/>
    <cellStyle name="40% - Accent1 3" xfId="64"/>
    <cellStyle name="40% - Accent1 3 2" xfId="535"/>
    <cellStyle name="40% - Accent1 3 3" xfId="536"/>
    <cellStyle name="40% - Accent1 3 4" xfId="537"/>
    <cellStyle name="40% - Accent1 3_5.2" xfId="538"/>
    <cellStyle name="40% - Accent1 4" xfId="65"/>
    <cellStyle name="40% - Accent1 5" xfId="539"/>
    <cellStyle name="40% - Accent1 6" xfId="540"/>
    <cellStyle name="40% - Accent1 7" xfId="861"/>
    <cellStyle name="40% - Accent2" xfId="66" builtinId="35" customBuiltin="1"/>
    <cellStyle name="40% - Accent2 2" xfId="67"/>
    <cellStyle name="40% - Accent2 2 2" xfId="541"/>
    <cellStyle name="40% - Accent2 2 3" xfId="542"/>
    <cellStyle name="40% - Accent2 2 4" xfId="543"/>
    <cellStyle name="40% - Accent2 2_5.2" xfId="544"/>
    <cellStyle name="40% - Accent2 3" xfId="68"/>
    <cellStyle name="40% - Accent2 3 2" xfId="545"/>
    <cellStyle name="40% - Accent2 3 3" xfId="546"/>
    <cellStyle name="40% - Accent2 3 4" xfId="547"/>
    <cellStyle name="40% - Accent2 3_5.2" xfId="548"/>
    <cellStyle name="40% - Accent2 4" xfId="69"/>
    <cellStyle name="40% - Accent2 5" xfId="549"/>
    <cellStyle name="40% - Accent2 6" xfId="550"/>
    <cellStyle name="40% - Accent2 7" xfId="865"/>
    <cellStyle name="40% - Accent3" xfId="70" builtinId="39" customBuiltin="1"/>
    <cellStyle name="40% - Accent3 2" xfId="71"/>
    <cellStyle name="40% - Accent3 2 2" xfId="551"/>
    <cellStyle name="40% - Accent3 2 3" xfId="552"/>
    <cellStyle name="40% - Accent3 2 4" xfId="553"/>
    <cellStyle name="40% - Accent3 2_5.2" xfId="554"/>
    <cellStyle name="40% - Accent3 3" xfId="72"/>
    <cellStyle name="40% - Accent3 3 2" xfId="555"/>
    <cellStyle name="40% - Accent3 3 3" xfId="556"/>
    <cellStyle name="40% - Accent3 3 4" xfId="557"/>
    <cellStyle name="40% - Accent3 3_5.2" xfId="558"/>
    <cellStyle name="40% - Accent3 4" xfId="73"/>
    <cellStyle name="40% - Accent3 5" xfId="559"/>
    <cellStyle name="40% - Accent3 6" xfId="560"/>
    <cellStyle name="40% - Accent3 7" xfId="869"/>
    <cellStyle name="40% - Accent4" xfId="74" builtinId="43" customBuiltin="1"/>
    <cellStyle name="40% - Accent4 2" xfId="75"/>
    <cellStyle name="40% - Accent4 2 2" xfId="561"/>
    <cellStyle name="40% - Accent4 2 3" xfId="562"/>
    <cellStyle name="40% - Accent4 2 4" xfId="563"/>
    <cellStyle name="40% - Accent4 2_5.2" xfId="564"/>
    <cellStyle name="40% - Accent4 3" xfId="76"/>
    <cellStyle name="40% - Accent4 3 2" xfId="565"/>
    <cellStyle name="40% - Accent4 3 3" xfId="566"/>
    <cellStyle name="40% - Accent4 3 4" xfId="567"/>
    <cellStyle name="40% - Accent4 3_5.2" xfId="568"/>
    <cellStyle name="40% - Accent4 4" xfId="77"/>
    <cellStyle name="40% - Accent4 5" xfId="569"/>
    <cellStyle name="40% - Accent4 6" xfId="570"/>
    <cellStyle name="40% - Accent4 7" xfId="873"/>
    <cellStyle name="40% - Accent5" xfId="78" builtinId="47" customBuiltin="1"/>
    <cellStyle name="40% - Accent5 2" xfId="79"/>
    <cellStyle name="40% - Accent5 2 2" xfId="571"/>
    <cellStyle name="40% - Accent5 2 3" xfId="572"/>
    <cellStyle name="40% - Accent5 2 4" xfId="573"/>
    <cellStyle name="40% - Accent5 2_5.2" xfId="574"/>
    <cellStyle name="40% - Accent5 3" xfId="80"/>
    <cellStyle name="40% - Accent5 3 2" xfId="575"/>
    <cellStyle name="40% - Accent5 3 3" xfId="576"/>
    <cellStyle name="40% - Accent5 3 4" xfId="577"/>
    <cellStyle name="40% - Accent5 3_5.2" xfId="578"/>
    <cellStyle name="40% - Accent5 4" xfId="81"/>
    <cellStyle name="40% - Accent5 5" xfId="579"/>
    <cellStyle name="40% - Accent5 6" xfId="580"/>
    <cellStyle name="40% - Accent5 7" xfId="877"/>
    <cellStyle name="40% - Accent6" xfId="82" builtinId="51" customBuiltin="1"/>
    <cellStyle name="40% - Accent6 2" xfId="83"/>
    <cellStyle name="40% - Accent6 2 2" xfId="581"/>
    <cellStyle name="40% - Accent6 2 3" xfId="582"/>
    <cellStyle name="40% - Accent6 2 4" xfId="583"/>
    <cellStyle name="40% - Accent6 2_5.2" xfId="584"/>
    <cellStyle name="40% - Accent6 3" xfId="84"/>
    <cellStyle name="40% - Accent6 3 2" xfId="585"/>
    <cellStyle name="40% - Accent6 3 3" xfId="586"/>
    <cellStyle name="40% - Accent6 3 4" xfId="587"/>
    <cellStyle name="40% - Accent6 3_5.2" xfId="588"/>
    <cellStyle name="40% - Accent6 4" xfId="85"/>
    <cellStyle name="40% - Accent6 5" xfId="589"/>
    <cellStyle name="40% - Accent6 6" xfId="590"/>
    <cellStyle name="40% - Accent6 7" xfId="881"/>
    <cellStyle name="60% - Accent1" xfId="86" builtinId="32" customBuiltin="1"/>
    <cellStyle name="60% - Accent1 2" xfId="87"/>
    <cellStyle name="60% - Accent1 3" xfId="88"/>
    <cellStyle name="60% - Accent1 4" xfId="89"/>
    <cellStyle name="60% - Accent1 5" xfId="862"/>
    <cellStyle name="60% - Accent2" xfId="90" builtinId="36" customBuiltin="1"/>
    <cellStyle name="60% - Accent2 2" xfId="91"/>
    <cellStyle name="60% - Accent2 3" xfId="92"/>
    <cellStyle name="60% - Accent2 4" xfId="93"/>
    <cellStyle name="60% - Accent2 5" xfId="866"/>
    <cellStyle name="60% - Accent3" xfId="94" builtinId="40" customBuiltin="1"/>
    <cellStyle name="60% - Accent3 2" xfId="95"/>
    <cellStyle name="60% - Accent3 3" xfId="96"/>
    <cellStyle name="60% - Accent3 4" xfId="97"/>
    <cellStyle name="60% - Accent3 5" xfId="870"/>
    <cellStyle name="60% - Accent4" xfId="98" builtinId="44" customBuiltin="1"/>
    <cellStyle name="60% - Accent4 2" xfId="99"/>
    <cellStyle name="60% - Accent4 3" xfId="100"/>
    <cellStyle name="60% - Accent4 4" xfId="101"/>
    <cellStyle name="60% - Accent4 5" xfId="874"/>
    <cellStyle name="60% - Accent5" xfId="102" builtinId="48" customBuiltin="1"/>
    <cellStyle name="60% - Accent5 2" xfId="103"/>
    <cellStyle name="60% - Accent5 3" xfId="104"/>
    <cellStyle name="60% - Accent5 4" xfId="105"/>
    <cellStyle name="60% - Accent5 5" xfId="878"/>
    <cellStyle name="60% - Accent6" xfId="106" builtinId="52" customBuiltin="1"/>
    <cellStyle name="60% - Accent6 2" xfId="107"/>
    <cellStyle name="60% - Accent6 3" xfId="108"/>
    <cellStyle name="60% - Accent6 4" xfId="109"/>
    <cellStyle name="60% - Accent6 5" xfId="882"/>
    <cellStyle name="9999/99/99" xfId="110"/>
    <cellStyle name="Accent1" xfId="111" builtinId="29" customBuiltin="1"/>
    <cellStyle name="Accent1 2" xfId="112"/>
    <cellStyle name="Accent1 3" xfId="113"/>
    <cellStyle name="Accent1 4" xfId="114"/>
    <cellStyle name="Accent1 5" xfId="859"/>
    <cellStyle name="Accent2" xfId="115" builtinId="33" customBuiltin="1"/>
    <cellStyle name="Accent2 2" xfId="116"/>
    <cellStyle name="Accent2 3" xfId="117"/>
    <cellStyle name="Accent2 4" xfId="118"/>
    <cellStyle name="Accent2 5" xfId="863"/>
    <cellStyle name="Accent3" xfId="119" builtinId="37" customBuiltin="1"/>
    <cellStyle name="Accent3 2" xfId="120"/>
    <cellStyle name="Accent3 3" xfId="121"/>
    <cellStyle name="Accent3 4" xfId="122"/>
    <cellStyle name="Accent3 5" xfId="867"/>
    <cellStyle name="Accent4" xfId="123" builtinId="41" customBuiltin="1"/>
    <cellStyle name="Accent4 2" xfId="124"/>
    <cellStyle name="Accent4 3" xfId="125"/>
    <cellStyle name="Accent4 4" xfId="126"/>
    <cellStyle name="Accent4 5" xfId="871"/>
    <cellStyle name="Accent5" xfId="127" builtinId="45" customBuiltin="1"/>
    <cellStyle name="Accent5 2" xfId="128"/>
    <cellStyle name="Accent5 3" xfId="129"/>
    <cellStyle name="Accent5 4" xfId="130"/>
    <cellStyle name="Accent5 5" xfId="875"/>
    <cellStyle name="Accent6" xfId="131" builtinId="49" customBuiltin="1"/>
    <cellStyle name="Accent6 2" xfId="132"/>
    <cellStyle name="Accent6 3" xfId="133"/>
    <cellStyle name="Accent6 4" xfId="134"/>
    <cellStyle name="Accent6 5" xfId="879"/>
    <cellStyle name="Auto_OpenAuto_CloseExtractD" xfId="135"/>
    <cellStyle name="Bad" xfId="136" builtinId="27" customBuiltin="1"/>
    <cellStyle name="Bad 2" xfId="137"/>
    <cellStyle name="Bad 3" xfId="138"/>
    <cellStyle name="Bad 4" xfId="139"/>
    <cellStyle name="Bad 5" xfId="848"/>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91"/>
    <cellStyle name="Calc Currency (0) 4" xfId="592"/>
    <cellStyle name="Calc Currency (0)_5.2" xfId="593"/>
    <cellStyle name="Calculation" xfId="152" builtinId="22" customBuiltin="1"/>
    <cellStyle name="Calculation 2" xfId="153"/>
    <cellStyle name="Calculation 3" xfId="154"/>
    <cellStyle name="Calculation 4" xfId="155"/>
    <cellStyle name="Calculation 5" xfId="852"/>
    <cellStyle name="Check Cell" xfId="156" builtinId="23" customBuiltin="1"/>
    <cellStyle name="Check Cell 2" xfId="157"/>
    <cellStyle name="Check Cell 3" xfId="158"/>
    <cellStyle name="Check Cell 4" xfId="159"/>
    <cellStyle name="Check Cell 5" xfId="854"/>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4"/>
    <cellStyle name="Comma 10 3" xfId="595"/>
    <cellStyle name="Comma 10 4" xfId="596"/>
    <cellStyle name="Comma 11" xfId="170"/>
    <cellStyle name="Comma 11 2" xfId="597"/>
    <cellStyle name="Comma 11 3" xfId="598"/>
    <cellStyle name="Comma 11 4" xfId="599"/>
    <cellStyle name="Comma 12" xfId="171"/>
    <cellStyle name="Comma 13" xfId="172"/>
    <cellStyle name="Comma 13 2" xfId="173"/>
    <cellStyle name="Comma 14" xfId="174"/>
    <cellStyle name="Comma 14 2" xfId="774"/>
    <cellStyle name="Comma 14 2 2" xfId="801"/>
    <cellStyle name="Comma 14 2 3" xfId="822"/>
    <cellStyle name="Comma 14 3" xfId="786"/>
    <cellStyle name="Comma 14 4" xfId="815"/>
    <cellStyle name="Comma 15" xfId="175"/>
    <cellStyle name="Comma 16" xfId="600"/>
    <cellStyle name="Comma 16 2" xfId="781"/>
    <cellStyle name="Comma 16 2 2" xfId="802"/>
    <cellStyle name="Comma 16 2 3" xfId="826"/>
    <cellStyle name="Comma 16 3" xfId="791"/>
    <cellStyle name="Comma 16 4" xfId="821"/>
    <cellStyle name="Comma 17" xfId="783"/>
    <cellStyle name="Comma 17 2" xfId="795"/>
    <cellStyle name="Comma 17 3" xfId="828"/>
    <cellStyle name="Comma 18" xfId="810"/>
    <cellStyle name="Comma 18 2" xfId="830"/>
    <cellStyle name="Comma 19" xfId="793"/>
    <cellStyle name="Comma 19 2" xfId="835"/>
    <cellStyle name="Comma 19 3" xfId="832"/>
    <cellStyle name="Comma 2" xfId="176"/>
    <cellStyle name="Comma 2 10" xfId="601"/>
    <cellStyle name="Comma 2 11" xfId="602"/>
    <cellStyle name="Comma 2 2" xfId="177"/>
    <cellStyle name="Comma 2 2 2" xfId="178"/>
    <cellStyle name="Comma 2 2 2 2" xfId="603"/>
    <cellStyle name="Comma 2 2 2 3" xfId="604"/>
    <cellStyle name="Comma 2 2 2 4" xfId="605"/>
    <cellStyle name="Comma 2 2 3" xfId="179"/>
    <cellStyle name="Comma 2 2 3 2" xfId="606"/>
    <cellStyle name="Comma 2 2 3 3" xfId="607"/>
    <cellStyle name="Comma 2 2 3 4" xfId="608"/>
    <cellStyle name="Comma 2 2 4" xfId="609"/>
    <cellStyle name="Comma 2 2 5" xfId="610"/>
    <cellStyle name="Comma 2 2 6" xfId="611"/>
    <cellStyle name="Comma 2 3" xfId="180"/>
    <cellStyle name="Comma 2 3 2" xfId="612"/>
    <cellStyle name="Comma 2 3 3" xfId="613"/>
    <cellStyle name="Comma 2 3 4" xfId="614"/>
    <cellStyle name="Comma 2 4" xfId="181"/>
    <cellStyle name="Comma 2 4 2" xfId="615"/>
    <cellStyle name="Comma 2 4 3" xfId="616"/>
    <cellStyle name="Comma 2 4 4" xfId="617"/>
    <cellStyle name="Comma 2 5" xfId="182"/>
    <cellStyle name="Comma 2 5 2" xfId="618"/>
    <cellStyle name="Comma 2 5 3" xfId="619"/>
    <cellStyle name="Comma 2 5 4" xfId="620"/>
    <cellStyle name="Comma 2 6" xfId="183"/>
    <cellStyle name="Comma 2 6 2" xfId="621"/>
    <cellStyle name="Comma 2 6 3" xfId="622"/>
    <cellStyle name="Comma 2 6 4" xfId="623"/>
    <cellStyle name="Comma 2 7" xfId="184"/>
    <cellStyle name="Comma 2 7 2" xfId="624"/>
    <cellStyle name="Comma 2 7 3" xfId="625"/>
    <cellStyle name="Comma 2 7 4" xfId="626"/>
    <cellStyle name="Comma 2 8" xfId="185"/>
    <cellStyle name="Comma 2 8 2" xfId="627"/>
    <cellStyle name="Comma 2 8 3" xfId="628"/>
    <cellStyle name="Comma 2 8 4" xfId="629"/>
    <cellStyle name="Comma 2 9" xfId="630"/>
    <cellStyle name="Comma 2_Xl0000002" xfId="186"/>
    <cellStyle name="Comma 20" xfId="892"/>
    <cellStyle name="Comma 22" xfId="187"/>
    <cellStyle name="Comma 3" xfId="188"/>
    <cellStyle name="Comma 3 2" xfId="189"/>
    <cellStyle name="Comma 3 2 2" xfId="190"/>
    <cellStyle name="Comma 3 3" xfId="191"/>
    <cellStyle name="Comma 3 4" xfId="192"/>
    <cellStyle name="Comma 3 5" xfId="631"/>
    <cellStyle name="Comma 4" xfId="193"/>
    <cellStyle name="Comma 4 2" xfId="194"/>
    <cellStyle name="Comma 5" xfId="195"/>
    <cellStyle name="Comma 5 2" xfId="196"/>
    <cellStyle name="Comma 5 3" xfId="632"/>
    <cellStyle name="Comma 5 4" xfId="633"/>
    <cellStyle name="Comma 6" xfId="197"/>
    <cellStyle name="Comma 7" xfId="198"/>
    <cellStyle name="Comma 8" xfId="199"/>
    <cellStyle name="Comma 9" xfId="200"/>
    <cellStyle name="Comma 9 2" xfId="634"/>
    <cellStyle name="Comma 9 3" xfId="635"/>
    <cellStyle name="Comma 9 4" xfId="636"/>
    <cellStyle name="Comma_Elcg-wrk (2)" xfId="813"/>
    <cellStyle name="Comma_ELEMENT 04-05 DPD UNITS SEP" xfId="811"/>
    <cellStyle name="Comma_Elnc-wrk" xfId="812"/>
    <cellStyle name="Comma_Final accou by farrukh PCMF" xfId="201"/>
    <cellStyle name="CompanyName" xfId="202"/>
    <cellStyle name="Component" xfId="203"/>
    <cellStyle name="Copied" xfId="204"/>
    <cellStyle name="Currency 2" xfId="205"/>
    <cellStyle name="Currency 2 2" xfId="637"/>
    <cellStyle name="Currency 2 3" xfId="638"/>
    <cellStyle name="Currency 2 4" xfId="639"/>
    <cellStyle name="Dash" xfId="206"/>
    <cellStyle name="Description" xfId="207"/>
    <cellStyle name="Dollar" xfId="208"/>
    <cellStyle name="Entered" xfId="209"/>
    <cellStyle name="Euro" xfId="210"/>
    <cellStyle name="Euro 2" xfId="640"/>
    <cellStyle name="Euro 3" xfId="641"/>
    <cellStyle name="Euro 4" xfId="642"/>
    <cellStyle name="Explanatory Text" xfId="211" builtinId="53" customBuiltin="1"/>
    <cellStyle name="Explanatory Text 2" xfId="212"/>
    <cellStyle name="Explanatory Text 3" xfId="213"/>
    <cellStyle name="Explanatory Text 4" xfId="214"/>
    <cellStyle name="Explanatory Text 5" xfId="857"/>
    <cellStyle name="Feature" xfId="215"/>
    <cellStyle name="Fixed" xfId="216"/>
    <cellStyle name="Fixed 2" xfId="643"/>
    <cellStyle name="Fixed 3" xfId="644"/>
    <cellStyle name="Fixed 4" xfId="645"/>
    <cellStyle name="Fixed_5.2" xfId="646"/>
    <cellStyle name="Good" xfId="217" builtinId="26" customBuiltin="1"/>
    <cellStyle name="Good 2" xfId="218"/>
    <cellStyle name="Good 3" xfId="219"/>
    <cellStyle name="Good 4" xfId="220"/>
    <cellStyle name="Good 5" xfId="847"/>
    <cellStyle name="Grey" xfId="221"/>
    <cellStyle name="Header1" xfId="222"/>
    <cellStyle name="Header2" xfId="223"/>
    <cellStyle name="Heading 1" xfId="224" builtinId="16" customBuiltin="1"/>
    <cellStyle name="Heading 1 2" xfId="225"/>
    <cellStyle name="Heading 1 3" xfId="226"/>
    <cellStyle name="Heading 1 4" xfId="227"/>
    <cellStyle name="Heading 1 5" xfId="843"/>
    <cellStyle name="Heading 2" xfId="228" builtinId="17" customBuiltin="1"/>
    <cellStyle name="Heading 2 2" xfId="229"/>
    <cellStyle name="Heading 2 3" xfId="230"/>
    <cellStyle name="Heading 2 4" xfId="231"/>
    <cellStyle name="Heading 2 5" xfId="844"/>
    <cellStyle name="Heading 3" xfId="232" builtinId="18" customBuiltin="1"/>
    <cellStyle name="Heading 3 2" xfId="233"/>
    <cellStyle name="Heading 3 3" xfId="234"/>
    <cellStyle name="Heading 3 4" xfId="235"/>
    <cellStyle name="Heading 3 5" xfId="845"/>
    <cellStyle name="Heading 4" xfId="236" builtinId="19" customBuiltin="1"/>
    <cellStyle name="Heading 4 2" xfId="237"/>
    <cellStyle name="Heading 4 3" xfId="238"/>
    <cellStyle name="Heading 4 4" xfId="239"/>
    <cellStyle name="Heading 4 5" xfId="846"/>
    <cellStyle name="Input" xfId="240" builtinId="20" customBuiltin="1"/>
    <cellStyle name="Input [yellow]" xfId="241"/>
    <cellStyle name="Input 2" xfId="242"/>
    <cellStyle name="Input 3" xfId="243"/>
    <cellStyle name="Input 4" xfId="244"/>
    <cellStyle name="Input 5" xfId="850"/>
    <cellStyle name="Instructions" xfId="245"/>
    <cellStyle name="Integer" xfId="246"/>
    <cellStyle name="Integer 2" xfId="647"/>
    <cellStyle name="Integer 3" xfId="648"/>
    <cellStyle name="Integer 4" xfId="649"/>
    <cellStyle name="Integer_5.2" xfId="650"/>
    <cellStyle name="Intial cap" xfId="247"/>
    <cellStyle name="Linked Cell" xfId="248" builtinId="24" customBuiltin="1"/>
    <cellStyle name="Linked Cell 2" xfId="249"/>
    <cellStyle name="Linked Cell 3" xfId="250"/>
    <cellStyle name="Linked Cell 4" xfId="251"/>
    <cellStyle name="Linked Cell 5" xfId="853"/>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utral 5" xfId="849"/>
    <cellStyle name="New Markets operations Indicators" xfId="263"/>
    <cellStyle name="Normal" xfId="0" builtinId="0"/>
    <cellStyle name="Normal - Style1" xfId="264"/>
    <cellStyle name="Normal - Style1 2" xfId="651"/>
    <cellStyle name="Normal - Style1 3" xfId="652"/>
    <cellStyle name="Normal - Style1 4" xfId="653"/>
    <cellStyle name="Normal - Style1_5.2" xfId="654"/>
    <cellStyle name="Normal 10" xfId="265"/>
    <cellStyle name="Normal 10 2" xfId="266"/>
    <cellStyle name="Normal 10 2 2" xfId="776"/>
    <cellStyle name="Normal 10 2 2 2" xfId="803"/>
    <cellStyle name="Normal 10 2 2 3" xfId="823"/>
    <cellStyle name="Normal 10 2 3" xfId="787"/>
    <cellStyle name="Normal 10 2 4" xfId="816"/>
    <cellStyle name="Normal 11" xfId="267"/>
    <cellStyle name="Normal 12" xfId="268"/>
    <cellStyle name="Normal 13" xfId="269"/>
    <cellStyle name="Normal 14" xfId="270"/>
    <cellStyle name="Normal 15" xfId="271"/>
    <cellStyle name="Normal 16" xfId="272"/>
    <cellStyle name="Normal 16 2" xfId="778"/>
    <cellStyle name="Normal 16 2 2" xfId="804"/>
    <cellStyle name="Normal 16 2 3" xfId="824"/>
    <cellStyle name="Normal 16 3" xfId="788"/>
    <cellStyle name="Normal 16 4" xfId="817"/>
    <cellStyle name="Normal 17" xfId="273"/>
    <cellStyle name="Normal 18" xfId="782"/>
    <cellStyle name="Normal 18 2" xfId="794"/>
    <cellStyle name="Normal 18 3" xfId="827"/>
    <cellStyle name="Normal 19" xfId="785"/>
    <cellStyle name="Normal 19 2" xfId="805"/>
    <cellStyle name="Normal 2" xfId="274"/>
    <cellStyle name="Normal 2 10" xfId="655"/>
    <cellStyle name="Normal 2 11" xfId="656"/>
    <cellStyle name="Normal 2 12" xfId="657"/>
    <cellStyle name="Normal 2 2" xfId="275"/>
    <cellStyle name="Normal 2 2 10" xfId="658"/>
    <cellStyle name="Normal 2 2 2" xfId="276"/>
    <cellStyle name="Normal 2 2 2 2" xfId="659"/>
    <cellStyle name="Normal 2 2 2 3" xfId="660"/>
    <cellStyle name="Normal 2 2 2 4" xfId="661"/>
    <cellStyle name="Normal 2 2 2_5.2" xfId="662"/>
    <cellStyle name="Normal 2 2 3" xfId="277"/>
    <cellStyle name="Normal 2 2 3 2" xfId="663"/>
    <cellStyle name="Normal 2 2 3 3" xfId="664"/>
    <cellStyle name="Normal 2 2 3 4" xfId="665"/>
    <cellStyle name="Normal 2 2 3_5.2" xfId="666"/>
    <cellStyle name="Normal 2 2 4" xfId="667"/>
    <cellStyle name="Normal 2 2 5" xfId="668"/>
    <cellStyle name="Normal 2 2 6" xfId="669"/>
    <cellStyle name="Normal 2 2 7" xfId="670"/>
    <cellStyle name="Normal 2 2 8" xfId="671"/>
    <cellStyle name="Normal 2 2 9" xfId="672"/>
    <cellStyle name="Normal 2 2_5.2" xfId="673"/>
    <cellStyle name="Normal 2 3" xfId="278"/>
    <cellStyle name="Normal 2 3 2" xfId="674"/>
    <cellStyle name="Normal 2 3 3" xfId="675"/>
    <cellStyle name="Normal 2 3 4" xfId="676"/>
    <cellStyle name="Normal 2 3_5.2" xfId="677"/>
    <cellStyle name="Normal 2 4" xfId="279"/>
    <cellStyle name="Normal 2 4 2" xfId="678"/>
    <cellStyle name="Normal 2 4 3" xfId="679"/>
    <cellStyle name="Normal 2 4 4" xfId="680"/>
    <cellStyle name="Normal 2 4_5.2" xfId="681"/>
    <cellStyle name="Normal 2 5" xfId="280"/>
    <cellStyle name="Normal 2 5 2" xfId="682"/>
    <cellStyle name="Normal 2 5 3" xfId="683"/>
    <cellStyle name="Normal 2 5 4" xfId="684"/>
    <cellStyle name="Normal 2 5_5.2" xfId="685"/>
    <cellStyle name="Normal 2 6" xfId="281"/>
    <cellStyle name="Normal 2 6 2" xfId="686"/>
    <cellStyle name="Normal 2 6 3" xfId="687"/>
    <cellStyle name="Normal 2 6 4" xfId="688"/>
    <cellStyle name="Normal 2 6_5.2" xfId="689"/>
    <cellStyle name="Normal 2 7" xfId="282"/>
    <cellStyle name="Normal 2 8" xfId="283"/>
    <cellStyle name="Normal 2 9" xfId="284"/>
    <cellStyle name="Normal 2_3_After_SW_changes_PIF_accounts_2008" xfId="285"/>
    <cellStyle name="Normal 20" xfId="806"/>
    <cellStyle name="Normal 21" xfId="792"/>
    <cellStyle name="Normal 21 2" xfId="834"/>
    <cellStyle name="Normal 21 3" xfId="831"/>
    <cellStyle name="Normal 22" xfId="809"/>
    <cellStyle name="Normal 23" xfId="841"/>
    <cellStyle name="Normal 24" xfId="883"/>
    <cellStyle name="Normal 25" xfId="891"/>
    <cellStyle name="Normal 3" xfId="286"/>
    <cellStyle name="Normal 3 2" xfId="287"/>
    <cellStyle name="Normal 3 2 2" xfId="288"/>
    <cellStyle name="Normal 3 2 3" xfId="690"/>
    <cellStyle name="Normal 3 2 4" xfId="691"/>
    <cellStyle name="Normal 3 2_5.2" xfId="692"/>
    <cellStyle name="Normal 3 3" xfId="289"/>
    <cellStyle name="Normal 3 4" xfId="779"/>
    <cellStyle name="Normal 3 5" xfId="775"/>
    <cellStyle name="Normal 3 6" xfId="777"/>
    <cellStyle name="Normal 3 7" xfId="773"/>
    <cellStyle name="Normal 3 8" xfId="789"/>
    <cellStyle name="Normal 3 9" xfId="818"/>
    <cellStyle name="Normal 3_31 Dec Accounts 2009-NIUT" xfId="290"/>
    <cellStyle name="Normal 4" xfId="291"/>
    <cellStyle name="Normal 4 2" xfId="292"/>
    <cellStyle name="Normal 4 2 2" xfId="693"/>
    <cellStyle name="Normal 4 2 3" xfId="694"/>
    <cellStyle name="Normal 4 2 4" xfId="695"/>
    <cellStyle name="Normal 4 2_5.2" xfId="696"/>
    <cellStyle name="Normal 4 3" xfId="697"/>
    <cellStyle name="Normal 4 4" xfId="698"/>
    <cellStyle name="Normal 4 5" xfId="699"/>
    <cellStyle name="Normal 4_5.2" xfId="700"/>
    <cellStyle name="Normal 5" xfId="293"/>
    <cellStyle name="Normal 5 10" xfId="701"/>
    <cellStyle name="Normal 5 2" xfId="294"/>
    <cellStyle name="Normal 5 2 2" xfId="702"/>
    <cellStyle name="Normal 5 2 3" xfId="703"/>
    <cellStyle name="Normal 5 2 4" xfId="704"/>
    <cellStyle name="Normal 5 2_5.2" xfId="705"/>
    <cellStyle name="Normal 5 3" xfId="295"/>
    <cellStyle name="Normal 5 4" xfId="706"/>
    <cellStyle name="Normal 5 5" xfId="707"/>
    <cellStyle name="Normal 5 6" xfId="708"/>
    <cellStyle name="Normal 5 7" xfId="709"/>
    <cellStyle name="Normal 5 8" xfId="710"/>
    <cellStyle name="Normal 5 9" xfId="711"/>
    <cellStyle name="Normal 5_31 Dec Accounts 2009-NIUT" xfId="296"/>
    <cellStyle name="Normal 5_Accounts 2009-NIUT NON LOC-after RAJ final-signed" xfId="889"/>
    <cellStyle name="Normal 6" xfId="297"/>
    <cellStyle name="Normal 6 2" xfId="298"/>
    <cellStyle name="Normal 6 3" xfId="712"/>
    <cellStyle name="Normal 6 4" xfId="713"/>
    <cellStyle name="Normal 6_5.2" xfId="714"/>
    <cellStyle name="Normal 7" xfId="299"/>
    <cellStyle name="Normal 7 2" xfId="715"/>
    <cellStyle name="Normal 7 3" xfId="716"/>
    <cellStyle name="Normal 7 4" xfId="717"/>
    <cellStyle name="Normal 7_5.2" xfId="718"/>
    <cellStyle name="Normal 8" xfId="300"/>
    <cellStyle name="Normal 8 2" xfId="301"/>
    <cellStyle name="Normal 8 3" xfId="719"/>
    <cellStyle name="Normal 8 4" xfId="720"/>
    <cellStyle name="Normal 8_5.2" xfId="721"/>
    <cellStyle name="Normal 9" xfId="302"/>
    <cellStyle name="Normal_3_After_SW_changes_PIF_accounts_2008" xfId="888"/>
    <cellStyle name="Normal_5-1-2010-NIT-EMOF DEC Accounts 2009(F)" xfId="389"/>
    <cellStyle name="Normal_Accounts after incorporating changes of NBFC rules 2007" xfId="890"/>
    <cellStyle name="Normal_Balanca sheet analysis 01" xfId="303"/>
    <cellStyle name="Normal_Cash Flow for the period" xfId="304"/>
    <cellStyle name="Normal_cc  with  punching" xfId="884"/>
    <cellStyle name="Normal_Final accou by farrukh PCMF" xfId="305"/>
    <cellStyle name="Normal_Final accou by farrukh PCMF_Accounts 2009-NIUT NON LOC-after RAJ final-signed" xfId="820"/>
    <cellStyle name="Normal_Final_Accounts_2009_NIT GBF  Financial Statements - Septembr 30, 2010 - Draft 1" xfId="840"/>
    <cellStyle name="Normal_Half_Yearly_Accounts_NCF_2006__auditors_" xfId="306"/>
    <cellStyle name="Normal_MIF - Accounts 2005" xfId="885"/>
    <cellStyle name="Normal_NIT GBF  Financial Statements - HY 09 SALMAN REVIEWED" xfId="838"/>
    <cellStyle name="Normal_NIT GBF  Financial Statements - HY 09 SALMAN REVIEWED_NIT GBF - FS - Dec 31, 2010 - Income" xfId="839"/>
    <cellStyle name="Normal_NIT-EMOF DEC Accounts 2009(8-1-2010)" xfId="390"/>
    <cellStyle name="Normal_NIT-EMOF SEP Accounts 2009" xfId="307"/>
    <cellStyle name="Normal_PIF - movement of related party note" xfId="887"/>
    <cellStyle name="Normal_PIF may account 3rd draft 2" xfId="837"/>
    <cellStyle name="Normal_Portfolio" xfId="308"/>
    <cellStyle name="Normal_Portfolio 2" xfId="309"/>
    <cellStyle name="Normal_portfolio_1" xfId="310"/>
    <cellStyle name="Normal_Worksheet in   PGF 2005 final" xfId="311"/>
    <cellStyle name="Normal_Worksheet in   PGF 2005 final 2" xfId="312"/>
    <cellStyle name="Normal_Worksheet in   PGF 2005 final 3" xfId="313"/>
    <cellStyle name="Normal_Worksheet in   PGF 2005 final_Accounts 2009-NIUT NON LOC-after RAJ final-signed" xfId="314"/>
    <cellStyle name="Normal_Worksheet in   PGF 2005 final_Accounts 2009-NIUT NON LOC-after RAJ final-signed 2" xfId="391"/>
    <cellStyle name="Normal_Worksheet in 2232 PICIC Investment Fund - 2006" xfId="886"/>
    <cellStyle name="Note" xfId="315" builtinId="10" customBuiltin="1"/>
    <cellStyle name="Note 2" xfId="316"/>
    <cellStyle name="Note 2 2" xfId="722"/>
    <cellStyle name="Note 2 3" xfId="723"/>
    <cellStyle name="Note 2 4" xfId="724"/>
    <cellStyle name="Note 3" xfId="317"/>
    <cellStyle name="Note 3 2" xfId="725"/>
    <cellStyle name="Note 3 3" xfId="726"/>
    <cellStyle name="Note 3 4" xfId="727"/>
    <cellStyle name="Note 4" xfId="318"/>
    <cellStyle name="Note 5" xfId="728"/>
    <cellStyle name="Note 6" xfId="729"/>
    <cellStyle name="Note 7" xfId="856"/>
    <cellStyle name="Option" xfId="319"/>
    <cellStyle name="Output" xfId="320" builtinId="21" customBuiltin="1"/>
    <cellStyle name="Output 2" xfId="321"/>
    <cellStyle name="Output 3" xfId="322"/>
    <cellStyle name="Output 4" xfId="323"/>
    <cellStyle name="Output 5" xfId="851"/>
    <cellStyle name="OUTPUT AMOUNTS" xfId="324"/>
    <cellStyle name="Output Amounts 2" xfId="325"/>
    <cellStyle name="Output Amounts_DOM Balanced 24 Jan 2008" xfId="326"/>
    <cellStyle name="OUTPUT COLUMN HEADINGS" xfId="327"/>
    <cellStyle name="Output Column Headings 2" xfId="328"/>
    <cellStyle name="Output Column Headings_KP_-_ANNUAL_ACCOUNTS EPZ" xfId="329"/>
    <cellStyle name="OUTPUT LINE ITEMS" xfId="330"/>
    <cellStyle name="Output Line Items 2" xfId="331"/>
    <cellStyle name="Output Line Items_DOM Balanced 24 Jan 2008" xfId="332"/>
    <cellStyle name="OUTPUT REPORT HEADING" xfId="333"/>
    <cellStyle name="Output Report Heading 2" xfId="334"/>
    <cellStyle name="Output Report Heading_KP_-_ANNUAL_ACCOUNTS EPZ" xfId="335"/>
    <cellStyle name="OUTPUT REPORT TITLE" xfId="336"/>
    <cellStyle name="Output Report Title 2" xfId="337"/>
    <cellStyle name="Output Report Title_KP_-_ANNUAL_ACCOUNTS EPZ" xfId="338"/>
    <cellStyle name="Percent" xfId="339" builtinId="5"/>
    <cellStyle name="Percent [2]" xfId="340"/>
    <cellStyle name="Percent [2] 2" xfId="730"/>
    <cellStyle name="Percent [2] 3" xfId="731"/>
    <cellStyle name="Percent [2] 4" xfId="732"/>
    <cellStyle name="Percent 2" xfId="341"/>
    <cellStyle name="Percent 2 10" xfId="733"/>
    <cellStyle name="Percent 2 2" xfId="342"/>
    <cellStyle name="Percent 2 2 2" xfId="343"/>
    <cellStyle name="Percent 2 2 2 2" xfId="734"/>
    <cellStyle name="Percent 2 2 2 3" xfId="735"/>
    <cellStyle name="Percent 2 2 2 4" xfId="736"/>
    <cellStyle name="Percent 2 2 3" xfId="344"/>
    <cellStyle name="Percent 2 2 3 2" xfId="737"/>
    <cellStyle name="Percent 2 2 3 3" xfId="738"/>
    <cellStyle name="Percent 2 2 3 4" xfId="739"/>
    <cellStyle name="Percent 2 2 4" xfId="740"/>
    <cellStyle name="Percent 2 2 5" xfId="741"/>
    <cellStyle name="Percent 2 2 6" xfId="742"/>
    <cellStyle name="Percent 2 3" xfId="345"/>
    <cellStyle name="Percent 2 3 2" xfId="743"/>
    <cellStyle name="Percent 2 3 3" xfId="744"/>
    <cellStyle name="Percent 2 3 4" xfId="745"/>
    <cellStyle name="Percent 2 4" xfId="346"/>
    <cellStyle name="Percent 2 4 2" xfId="746"/>
    <cellStyle name="Percent 2 4 3" xfId="747"/>
    <cellStyle name="Percent 2 4 4" xfId="748"/>
    <cellStyle name="Percent 2 5" xfId="347"/>
    <cellStyle name="Percent 2 5 2" xfId="749"/>
    <cellStyle name="Percent 2 5 3" xfId="750"/>
    <cellStyle name="Percent 2 5 4" xfId="751"/>
    <cellStyle name="Percent 2 6" xfId="348"/>
    <cellStyle name="Percent 2 6 2" xfId="752"/>
    <cellStyle name="Percent 2 6 3" xfId="753"/>
    <cellStyle name="Percent 2 6 4" xfId="754"/>
    <cellStyle name="Percent 2 7" xfId="349"/>
    <cellStyle name="Percent 2 7 2" xfId="755"/>
    <cellStyle name="Percent 2 7 3" xfId="756"/>
    <cellStyle name="Percent 2 7 4" xfId="757"/>
    <cellStyle name="Percent 2 8" xfId="758"/>
    <cellStyle name="Percent 2 9" xfId="759"/>
    <cellStyle name="Percent 3" xfId="350"/>
    <cellStyle name="Percent 3 2" xfId="351"/>
    <cellStyle name="Percent 3 3" xfId="760"/>
    <cellStyle name="Percent 3 4" xfId="761"/>
    <cellStyle name="Percent 4" xfId="352"/>
    <cellStyle name="Percent 4 2" xfId="762"/>
    <cellStyle name="Percent 4 3" xfId="763"/>
    <cellStyle name="Percent 4 4" xfId="764"/>
    <cellStyle name="Percent 5" xfId="353"/>
    <cellStyle name="Percent 5 2" xfId="354"/>
    <cellStyle name="Percent 5 3" xfId="765"/>
    <cellStyle name="Percent 5 4" xfId="766"/>
    <cellStyle name="Percent 6" xfId="355"/>
    <cellStyle name="Percent 6 2" xfId="780"/>
    <cellStyle name="Percent 6 2 2" xfId="807"/>
    <cellStyle name="Percent 6 2 3" xfId="825"/>
    <cellStyle name="Percent 6 3" xfId="790"/>
    <cellStyle name="Percent 6 4" xfId="819"/>
    <cellStyle name="Percent 7" xfId="356"/>
    <cellStyle name="Percent 8" xfId="784"/>
    <cellStyle name="Percent 8 2" xfId="808"/>
    <cellStyle name="Percent 8 3" xfId="829"/>
    <cellStyle name="Percent 9" xfId="833"/>
    <cellStyle name="Percent 9 2" xfId="836"/>
    <cellStyle name="Pivot Style Medium 13" xfId="357"/>
    <cellStyle name="Pivot Style Medium 13 2" xfId="767"/>
    <cellStyle name="Pivot Style Medium 13 3" xfId="768"/>
    <cellStyle name="Pivot Style Medium 13 4" xfId="769"/>
    <cellStyle name="PSChar" xfId="358"/>
    <cellStyle name="RevList" xfId="359"/>
    <cellStyle name="ri_Category 30-06-07_4" xfId="360"/>
    <cellStyle name="SAPBEXstdItem" xfId="361"/>
    <cellStyle name="Style 1" xfId="362"/>
    <cellStyle name="Style 1 2" xfId="363"/>
    <cellStyle name="Style 1 3" xfId="770"/>
    <cellStyle name="Style 1 4" xfId="771"/>
    <cellStyle name="Style 1_5.2" xfId="772"/>
    <cellStyle name="Sub-group Hdg" xfId="364"/>
    <cellStyle name="Sub-heading" xfId="365"/>
    <cellStyle name="Subtotal" xfId="366"/>
    <cellStyle name="Title" xfId="367" builtinId="15" customBuiltin="1"/>
    <cellStyle name="Title 2" xfId="368"/>
    <cellStyle name="Title 3" xfId="369"/>
    <cellStyle name="Title 4" xfId="370"/>
    <cellStyle name="Title 5" xfId="842"/>
    <cellStyle name="Total" xfId="371" builtinId="25" customBuiltin="1"/>
    <cellStyle name="Total 2" xfId="372"/>
    <cellStyle name="Total 3" xfId="373"/>
    <cellStyle name="Total 4" xfId="374"/>
    <cellStyle name="Total 5" xfId="858"/>
    <cellStyle name="Tusental (0)_pldt" xfId="375"/>
    <cellStyle name="Tusental_pldt" xfId="376"/>
    <cellStyle name="Value" xfId="377"/>
    <cellStyle name="Valuta (0)_pldt" xfId="378"/>
    <cellStyle name="Valuta_pldt" xfId="379"/>
    <cellStyle name="Warning Text" xfId="380" builtinId="11" customBuiltin="1"/>
    <cellStyle name="Warning Text 2" xfId="381"/>
    <cellStyle name="Warning Text 3" xfId="382"/>
    <cellStyle name="Warning Text 4" xfId="383"/>
    <cellStyle name="Warning Text 5" xfId="855"/>
    <cellStyle name="桁区切り [0.00]_RESULTS" xfId="384"/>
    <cellStyle name="桁区切り_RESULTS" xfId="385"/>
    <cellStyle name="標準_RESULTS" xfId="386"/>
    <cellStyle name="通貨 [0.00]_RESULTS" xfId="387"/>
    <cellStyle name="通貨_RESULTS" xfId="388"/>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76" Type="http://schemas.openxmlformats.org/officeDocument/2006/relationships/externalLink" Target="externalLinks/externalLink29.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externalLink" Target="externalLinks/externalLink19.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87" Type="http://schemas.openxmlformats.org/officeDocument/2006/relationships/externalLink" Target="externalLinks/externalLink40.xml"/><Relationship Id="rId5" Type="http://schemas.openxmlformats.org/officeDocument/2006/relationships/worksheet" Target="worksheets/sheet5.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90" Type="http://schemas.openxmlformats.org/officeDocument/2006/relationships/externalLink" Target="externalLinks/externalLink43.xml"/><Relationship Id="rId95" Type="http://schemas.openxmlformats.org/officeDocument/2006/relationships/externalLink" Target="externalLinks/externalLink4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77" Type="http://schemas.openxmlformats.org/officeDocument/2006/relationships/externalLink" Target="externalLinks/externalLink3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93" Type="http://schemas.openxmlformats.org/officeDocument/2006/relationships/externalLink" Target="externalLinks/externalLink46.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91" Type="http://schemas.openxmlformats.org/officeDocument/2006/relationships/externalLink" Target="externalLinks/externalLink44.xml"/><Relationship Id="rId96"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94" Type="http://schemas.openxmlformats.org/officeDocument/2006/relationships/externalLink" Target="externalLinks/externalLink4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428624</xdr:colOff>
      <xdr:row>12</xdr:row>
      <xdr:rowOff>133350</xdr:rowOff>
    </xdr:from>
    <xdr:to>
      <xdr:col>9</xdr:col>
      <xdr:colOff>666749</xdr:colOff>
      <xdr:row>34</xdr:row>
      <xdr:rowOff>123825</xdr:rowOff>
    </xdr:to>
    <xdr:sp macro="" textlink="">
      <xdr:nvSpPr>
        <xdr:cNvPr id="2" name="AutoShape 1"/>
        <xdr:cNvSpPr>
          <a:spLocks noChangeArrowheads="1"/>
        </xdr:cNvSpPr>
      </xdr:nvSpPr>
      <xdr:spPr bwMode="auto">
        <a:xfrm>
          <a:off x="428624" y="2076450"/>
          <a:ext cx="6143625" cy="3552825"/>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050" b="0" i="0" strike="noStrike">
              <a:solidFill>
                <a:srgbClr val="000000"/>
              </a:solidFill>
              <a:latin typeface="ChevaraOutline"/>
            </a:rPr>
            <a:t>National</a:t>
          </a:r>
          <a:r>
            <a:rPr lang="en-US" sz="3050" b="0" i="0" strike="noStrike" baseline="0">
              <a:solidFill>
                <a:srgbClr val="000000"/>
              </a:solidFill>
              <a:latin typeface="ChevaraOutline"/>
            </a:rPr>
            <a:t> Investment (Unit) Trust</a:t>
          </a:r>
          <a:endParaRPr lang="en-US" sz="3050" b="0" i="0" strike="noStrike">
            <a:solidFill>
              <a:srgbClr val="000000"/>
            </a:solidFill>
            <a:latin typeface="ChevaraOutline"/>
          </a:endParaRP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nine months ended</a:t>
          </a:r>
        </a:p>
        <a:p>
          <a:pPr algn="ctr" rtl="0">
            <a:defRPr sz="1000"/>
          </a:pPr>
          <a:r>
            <a:rPr lang="en-US" sz="3200" b="0" i="0" strike="noStrike">
              <a:solidFill>
                <a:srgbClr val="000000"/>
              </a:solidFill>
              <a:latin typeface="ChevaraOutline"/>
            </a:rPr>
            <a:t>31</a:t>
          </a:r>
          <a:r>
            <a:rPr lang="en-US" sz="3200" b="0" i="0" strike="noStrike" baseline="0">
              <a:solidFill>
                <a:srgbClr val="000000"/>
              </a:solidFill>
              <a:latin typeface="ChevaraOutline"/>
            </a:rPr>
            <a:t> March 2016</a:t>
          </a:r>
          <a:endParaRPr lang="en-US" sz="32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4</xdr:col>
      <xdr:colOff>361950</xdr:colOff>
      <xdr:row>2</xdr:row>
      <xdr:rowOff>28575</xdr:rowOff>
    </xdr:from>
    <xdr:to>
      <xdr:col>6</xdr:col>
      <xdr:colOff>552450</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2425"/>
          <a:ext cx="15621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90</xdr:row>
      <xdr:rowOff>142875</xdr:rowOff>
    </xdr:from>
    <xdr:to>
      <xdr:col>11</xdr:col>
      <xdr:colOff>0</xdr:colOff>
      <xdr:row>90</xdr:row>
      <xdr:rowOff>142875</xdr:rowOff>
    </xdr:to>
    <xdr:sp macro="" textlink="">
      <xdr:nvSpPr>
        <xdr:cNvPr id="2" name="Text 28"/>
        <xdr:cNvSpPr txBox="1">
          <a:spLocks noChangeArrowheads="1"/>
        </xdr:cNvSpPr>
      </xdr:nvSpPr>
      <xdr:spPr bwMode="auto">
        <a:xfrm>
          <a:off x="276225" y="14868525"/>
          <a:ext cx="7077075"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104</xdr:row>
      <xdr:rowOff>142170</xdr:rowOff>
    </xdr:from>
    <xdr:to>
      <xdr:col>13</xdr:col>
      <xdr:colOff>0</xdr:colOff>
      <xdr:row>104</xdr:row>
      <xdr:rowOff>142170</xdr:rowOff>
    </xdr:to>
    <xdr:sp macro="" textlink="">
      <xdr:nvSpPr>
        <xdr:cNvPr id="2" name="Text 28"/>
        <xdr:cNvSpPr txBox="1">
          <a:spLocks noChangeArrowheads="1"/>
        </xdr:cNvSpPr>
      </xdr:nvSpPr>
      <xdr:spPr bwMode="auto">
        <a:xfrm>
          <a:off x="428625" y="14839950"/>
          <a:ext cx="462915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HSAN/Desktop/final%20accounts%20%20June2014%20(AUdited)/NIUT_FS_June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haredfolder/d%20drive/2013-2014/June2013-Accounts/Initialled%20Accounts%202013/Initialled%20Accounts-NIUT%20(30-Jun-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SoAL"/>
      <sheetName val="IS"/>
      <sheetName val="SCI"/>
      <sheetName val="DS"/>
      <sheetName val="SoMUHF"/>
      <sheetName val="CFS"/>
      <sheetName val="1 - 5.12"/>
      <sheetName val="5.13 - 9.1"/>
      <sheetName val="10 - 21.1"/>
      <sheetName val="22 - 22.4.2"/>
      <sheetName val="23 - 24.1.2"/>
      <sheetName val="24.1.2 - 24.1.3"/>
      <sheetName val="24.2 - 27"/>
      <sheetName val="28 - 34.2"/>
      <sheetName val="Working_25.2_credit risk"/>
      <sheetName val="Sensitivity_TBills"/>
      <sheetName val="TB_2014_summary"/>
      <sheetName val="TB_2014_extended"/>
    </sheetNames>
    <sheetDataSet>
      <sheetData sheetId="0" refreshError="1"/>
      <sheetData sheetId="1">
        <row r="11">
          <cell r="F11">
            <v>2541871</v>
          </cell>
        </row>
        <row r="14">
          <cell r="F14">
            <v>14726</v>
          </cell>
        </row>
        <row r="16">
          <cell r="F16">
            <v>2600</v>
          </cell>
        </row>
        <row r="21">
          <cell r="F21">
            <v>1000000</v>
          </cell>
          <cell r="H21">
            <v>2752000</v>
          </cell>
        </row>
        <row r="22">
          <cell r="F22">
            <v>232700</v>
          </cell>
        </row>
        <row r="23">
          <cell r="F23">
            <v>2252</v>
          </cell>
        </row>
        <row r="25">
          <cell r="F25">
            <v>516963</v>
          </cell>
        </row>
        <row r="26">
          <cell r="F26">
            <v>4753689</v>
          </cell>
        </row>
      </sheetData>
      <sheetData sheetId="2" refreshError="1"/>
      <sheetData sheetId="3" refreshError="1"/>
      <sheetData sheetId="4" refreshError="1"/>
      <sheetData sheetId="5" refreshError="1"/>
      <sheetData sheetId="6" refreshError="1"/>
      <sheetData sheetId="7" refreshError="1"/>
      <sheetData sheetId="8">
        <row r="23">
          <cell r="F23">
            <v>2026970</v>
          </cell>
        </row>
        <row r="28">
          <cell r="F28">
            <v>61754844</v>
          </cell>
        </row>
        <row r="124">
          <cell r="F124">
            <v>118648</v>
          </cell>
        </row>
      </sheetData>
      <sheetData sheetId="9">
        <row r="60">
          <cell r="I60">
            <v>380360</v>
          </cell>
        </row>
      </sheetData>
      <sheetData sheetId="10">
        <row r="6">
          <cell r="A6">
            <v>22</v>
          </cell>
        </row>
      </sheetData>
      <sheetData sheetId="11">
        <row r="46">
          <cell r="A46">
            <v>24</v>
          </cell>
        </row>
        <row r="50">
          <cell r="A50" t="str">
            <v>24.1</v>
          </cell>
        </row>
      </sheetData>
      <sheetData sheetId="12" refreshError="1"/>
      <sheetData sheetId="13">
        <row r="6">
          <cell r="A6">
            <v>24.2</v>
          </cell>
        </row>
        <row r="120">
          <cell r="A120">
            <v>26</v>
          </cell>
        </row>
        <row r="155">
          <cell r="A155">
            <v>27</v>
          </cell>
        </row>
      </sheetData>
      <sheetData sheetId="14">
        <row r="6">
          <cell r="A6">
            <v>28</v>
          </cell>
        </row>
        <row r="36">
          <cell r="A36">
            <v>29</v>
          </cell>
        </row>
        <row r="98">
          <cell r="A98">
            <v>30</v>
          </cell>
        </row>
      </sheetData>
      <sheetData sheetId="15" refreshError="1"/>
      <sheetData sheetId="16" refreshError="1"/>
      <sheetData sheetId="17">
        <row r="54">
          <cell r="F54">
            <v>648742</v>
          </cell>
        </row>
      </sheetData>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adjustments"/>
      <sheetName val="Sheet1"/>
      <sheetName val="Title NIUT "/>
      <sheetName val="TB Mapping"/>
      <sheetName val="cash flow working"/>
      <sheetName val="BS"/>
      <sheetName val="P&amp;L"/>
      <sheetName val="Qtr - PnL"/>
      <sheetName val="Other Comp Income"/>
      <sheetName val="Qtr Other Comp Income"/>
      <sheetName val="Distri"/>
      <sheetName val="Qtr Distribution"/>
      <sheetName val="UHF"/>
      <sheetName val="Qtr - UHF"/>
      <sheetName val="cash flow"/>
      <sheetName val="Qtr -cashflow"/>
      <sheetName val="RP Q working"/>
      <sheetName val="1"/>
      <sheetName val="5 - 7"/>
      <sheetName val="5 - 7 (2)"/>
      <sheetName val="8-10"/>
      <sheetName val="11-13"/>
      <sheetName val="Sheet2"/>
      <sheetName val="11-13 (2)"/>
      <sheetName val="11-13 (3)"/>
      <sheetName val="Sheet3"/>
      <sheetName val="11-13 (4)"/>
      <sheetName val="Annex1 "/>
      <sheetName val="Annex2 "/>
      <sheetName val="Annex3"/>
      <sheetName val="Annexure 4"/>
      <sheetName val="TB"/>
      <sheetName val="do not useAnnex1"/>
      <sheetName val="do not useAnnex2"/>
    </sheetNames>
    <sheetDataSet>
      <sheetData sheetId="0"/>
      <sheetData sheetId="1"/>
      <sheetData sheetId="2"/>
      <sheetData sheetId="3"/>
      <sheetData sheetId="4"/>
      <sheetData sheetId="5"/>
      <sheetData sheetId="6">
        <row r="12">
          <cell r="F12">
            <v>44783</v>
          </cell>
        </row>
        <row r="43">
          <cell r="A43" t="str">
            <v xml:space="preserve">                                                                   For National Investment Trust Limited</v>
          </cell>
        </row>
        <row r="44">
          <cell r="A44" t="str">
            <v xml:space="preserve">                                                                               (Management Company)</v>
          </cell>
        </row>
        <row r="49">
          <cell r="A49" t="str">
            <v>Managing Director                                                             Director                                                                              Director</v>
          </cell>
        </row>
      </sheetData>
      <sheetData sheetId="7"/>
      <sheetData sheetId="8"/>
      <sheetData sheetId="9"/>
      <sheetData sheetId="10"/>
      <sheetData sheetId="11"/>
      <sheetData sheetId="12"/>
      <sheetData sheetId="13"/>
      <sheetData sheetId="14"/>
      <sheetData sheetId="15"/>
      <sheetData sheetId="16"/>
      <sheetData sheetId="17"/>
      <sheetData sheetId="18">
        <row r="34">
          <cell r="A34">
            <v>2</v>
          </cell>
        </row>
      </sheetData>
      <sheetData sheetId="19">
        <row r="7">
          <cell r="I7">
            <v>14053</v>
          </cell>
        </row>
      </sheetData>
      <sheetData sheetId="20">
        <row r="1">
          <cell r="A1">
            <v>9</v>
          </cell>
        </row>
      </sheetData>
      <sheetData sheetId="21">
        <row r="3">
          <cell r="A3">
            <v>18</v>
          </cell>
        </row>
      </sheetData>
      <sheetData sheetId="22">
        <row r="54">
          <cell r="A54">
            <v>20</v>
          </cell>
        </row>
      </sheetData>
      <sheetData sheetId="23"/>
      <sheetData sheetId="24"/>
      <sheetData sheetId="25">
        <row r="116">
          <cell r="A116">
            <v>21</v>
          </cell>
        </row>
      </sheetData>
      <sheetData sheetId="26">
        <row r="1">
          <cell r="A1">
            <v>15</v>
          </cell>
        </row>
      </sheetData>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48"/>
  <sheetViews>
    <sheetView showGridLines="0" topLeftCell="D1" workbookViewId="0">
      <pane xSplit="2" ySplit="1" topLeftCell="F2" activePane="bottomRight" state="frozen"/>
      <selection activeCell="D1" sqref="D1"/>
      <selection pane="topRight" activeCell="F1" sqref="F1"/>
      <selection pane="bottomLeft" activeCell="D2" sqref="D2"/>
      <selection pane="bottomRight" activeCell="A15" sqref="A15"/>
    </sheetView>
  </sheetViews>
  <sheetFormatPr defaultRowHeight="12.75" customHeight="1" outlineLevelRow="2" outlineLevelCol="1"/>
  <cols>
    <col min="1" max="1" width="15.25" style="12" hidden="1" customWidth="1"/>
    <col min="2" max="2" width="9.5" style="5" hidden="1" customWidth="1" outlineLevel="1"/>
    <col min="3" max="3" width="15.875" style="6" hidden="1" customWidth="1" outlineLevel="1"/>
    <col min="4" max="4" width="16" style="6" customWidth="1" collapsed="1"/>
    <col min="5" max="5" width="56.625" style="5" customWidth="1"/>
    <col min="6" max="6" width="14.375" style="7" customWidth="1"/>
    <col min="7" max="7" width="4.375" style="7" hidden="1" customWidth="1" outlineLevel="1"/>
    <col min="8" max="8" width="14.375" style="7" hidden="1" customWidth="1" outlineLevel="1"/>
    <col min="9" max="9" width="4.375" style="7" hidden="1" customWidth="1" outlineLevel="1"/>
    <col min="10" max="10" width="14.375" style="7" customWidth="1" collapsed="1"/>
    <col min="11" max="11" width="13.875" style="7" customWidth="1"/>
    <col min="12" max="16384" width="9" style="4"/>
  </cols>
  <sheetData>
    <row r="1" spans="1:11" ht="12.75" customHeight="1">
      <c r="A1" s="11" t="s">
        <v>349</v>
      </c>
      <c r="B1" s="1" t="s">
        <v>35</v>
      </c>
      <c r="C1" s="1" t="s">
        <v>28</v>
      </c>
      <c r="D1" s="1" t="s">
        <v>29</v>
      </c>
      <c r="E1" s="2" t="s">
        <v>30</v>
      </c>
      <c r="F1" s="3" t="s">
        <v>31</v>
      </c>
      <c r="G1" s="3" t="s">
        <v>32</v>
      </c>
      <c r="H1" s="3" t="s">
        <v>33</v>
      </c>
      <c r="I1" s="3" t="s">
        <v>34</v>
      </c>
      <c r="J1" s="3">
        <v>2006</v>
      </c>
      <c r="K1" s="3">
        <v>2005</v>
      </c>
    </row>
    <row r="2" spans="1:11" ht="12.75" customHeight="1" outlineLevel="2">
      <c r="A2" s="12" t="s">
        <v>37</v>
      </c>
      <c r="C2" s="6" t="s">
        <v>36</v>
      </c>
    </row>
    <row r="3" spans="1:11" ht="12.75" customHeight="1" outlineLevel="2">
      <c r="A3" s="12" t="s">
        <v>350</v>
      </c>
      <c r="B3" s="5" t="s">
        <v>37</v>
      </c>
      <c r="C3" s="6" t="s">
        <v>36</v>
      </c>
      <c r="D3" s="6" t="s">
        <v>38</v>
      </c>
      <c r="E3" s="5" t="s">
        <v>39</v>
      </c>
      <c r="F3" s="7">
        <v>985939441</v>
      </c>
      <c r="G3" s="7">
        <v>0</v>
      </c>
      <c r="H3" s="7">
        <v>985939441</v>
      </c>
      <c r="I3" s="7">
        <v>0</v>
      </c>
      <c r="J3" s="7">
        <v>985939441</v>
      </c>
      <c r="K3" s="7">
        <v>460172873</v>
      </c>
    </row>
    <row r="4" spans="1:11" ht="12.75" customHeight="1" outlineLevel="2">
      <c r="A4" s="12" t="s">
        <v>351</v>
      </c>
      <c r="B4" s="5" t="s">
        <v>37</v>
      </c>
      <c r="C4" s="6" t="s">
        <v>36</v>
      </c>
      <c r="D4" s="6" t="s">
        <v>274</v>
      </c>
      <c r="E4" s="5" t="s">
        <v>275</v>
      </c>
      <c r="F4" s="7">
        <v>6802305</v>
      </c>
      <c r="G4" s="7">
        <v>0</v>
      </c>
      <c r="H4" s="7">
        <v>6802305</v>
      </c>
      <c r="I4" s="7">
        <v>0</v>
      </c>
      <c r="J4" s="7">
        <v>6802305</v>
      </c>
      <c r="K4" s="7">
        <v>0</v>
      </c>
    </row>
    <row r="5" spans="1:11" ht="12.75" customHeight="1" outlineLevel="2">
      <c r="A5" s="12" t="s">
        <v>352</v>
      </c>
      <c r="B5" s="5" t="s">
        <v>37</v>
      </c>
      <c r="C5" s="6" t="s">
        <v>36</v>
      </c>
      <c r="D5" s="6" t="s">
        <v>276</v>
      </c>
      <c r="E5" s="5" t="s">
        <v>277</v>
      </c>
      <c r="F5" s="7">
        <v>43115166</v>
      </c>
      <c r="G5" s="7">
        <v>0</v>
      </c>
      <c r="H5" s="7">
        <v>43115166</v>
      </c>
      <c r="I5" s="7">
        <v>0</v>
      </c>
      <c r="J5" s="7">
        <v>43115166</v>
      </c>
      <c r="K5" s="7">
        <v>0</v>
      </c>
    </row>
    <row r="6" spans="1:11" ht="12.75" customHeight="1" outlineLevel="2">
      <c r="A6" s="12" t="s">
        <v>353</v>
      </c>
      <c r="B6" s="5" t="s">
        <v>37</v>
      </c>
      <c r="C6" s="6" t="s">
        <v>36</v>
      </c>
      <c r="D6" s="6" t="s">
        <v>278</v>
      </c>
      <c r="E6" s="5" t="s">
        <v>279</v>
      </c>
      <c r="F6" s="7">
        <v>0</v>
      </c>
      <c r="G6" s="7">
        <v>0</v>
      </c>
      <c r="H6" s="7">
        <v>0</v>
      </c>
      <c r="I6" s="7">
        <v>0</v>
      </c>
      <c r="J6" s="7">
        <v>0</v>
      </c>
      <c r="K6" s="7">
        <v>37703</v>
      </c>
    </row>
    <row r="7" spans="1:11" ht="12.75" customHeight="1" outlineLevel="2">
      <c r="A7" s="12" t="s">
        <v>354</v>
      </c>
      <c r="B7" s="5" t="s">
        <v>37</v>
      </c>
      <c r="C7" s="6" t="s">
        <v>36</v>
      </c>
      <c r="D7" s="6" t="s">
        <v>280</v>
      </c>
      <c r="E7" s="5" t="s">
        <v>281</v>
      </c>
      <c r="F7" s="7">
        <v>9342427</v>
      </c>
      <c r="G7" s="7">
        <v>0</v>
      </c>
      <c r="H7" s="7">
        <v>9342427</v>
      </c>
      <c r="I7" s="7">
        <v>0</v>
      </c>
      <c r="J7" s="7">
        <v>9342427</v>
      </c>
      <c r="K7" s="7">
        <v>0</v>
      </c>
    </row>
    <row r="8" spans="1:11" ht="12.75" customHeight="1" outlineLevel="2">
      <c r="A8" s="12" t="s">
        <v>548</v>
      </c>
      <c r="B8" s="5" t="s">
        <v>37</v>
      </c>
      <c r="C8" s="6" t="s">
        <v>36</v>
      </c>
      <c r="D8" s="6" t="s">
        <v>282</v>
      </c>
      <c r="E8" s="5" t="s">
        <v>418</v>
      </c>
      <c r="F8" s="7">
        <v>3616351</v>
      </c>
      <c r="G8" s="7">
        <v>0</v>
      </c>
      <c r="H8" s="7">
        <v>3616351</v>
      </c>
      <c r="I8" s="7">
        <v>0</v>
      </c>
      <c r="J8" s="7">
        <v>3616351</v>
      </c>
      <c r="K8" s="7">
        <v>0</v>
      </c>
    </row>
    <row r="9" spans="1:11" ht="12.75" customHeight="1" outlineLevel="2">
      <c r="A9" s="12" t="s">
        <v>549</v>
      </c>
      <c r="B9" s="5" t="s">
        <v>37</v>
      </c>
      <c r="C9" s="6" t="s">
        <v>36</v>
      </c>
      <c r="D9" s="6" t="s">
        <v>419</v>
      </c>
      <c r="E9" s="5" t="s">
        <v>420</v>
      </c>
      <c r="F9" s="7">
        <v>8013407</v>
      </c>
      <c r="G9" s="7">
        <v>0</v>
      </c>
      <c r="H9" s="7">
        <v>8013407</v>
      </c>
      <c r="I9" s="7">
        <v>0</v>
      </c>
      <c r="J9" s="7">
        <v>8013407</v>
      </c>
      <c r="K9" s="7">
        <v>0</v>
      </c>
    </row>
    <row r="10" spans="1:11" ht="12.75" customHeight="1" outlineLevel="2">
      <c r="A10" s="12" t="s">
        <v>550</v>
      </c>
      <c r="B10" s="5" t="s">
        <v>37</v>
      </c>
      <c r="C10" s="6" t="s">
        <v>36</v>
      </c>
      <c r="D10" s="6" t="s">
        <v>421</v>
      </c>
      <c r="E10" s="5" t="s">
        <v>138</v>
      </c>
      <c r="F10" s="7">
        <v>19328562</v>
      </c>
      <c r="G10" s="7">
        <v>0</v>
      </c>
      <c r="H10" s="7">
        <v>19328562</v>
      </c>
      <c r="I10" s="7">
        <v>0</v>
      </c>
      <c r="J10" s="7">
        <v>19328562</v>
      </c>
      <c r="K10" s="7">
        <v>22335696</v>
      </c>
    </row>
    <row r="11" spans="1:11" ht="12.75" customHeight="1" outlineLevel="1" thickBot="1">
      <c r="A11" s="12" t="s">
        <v>551</v>
      </c>
      <c r="C11" s="6" t="s">
        <v>36</v>
      </c>
      <c r="E11" s="8" t="s">
        <v>467</v>
      </c>
      <c r="F11" s="9">
        <v>1076157659</v>
      </c>
      <c r="G11" s="9">
        <v>0</v>
      </c>
      <c r="H11" s="9">
        <v>1076157659</v>
      </c>
      <c r="I11" s="9">
        <v>0</v>
      </c>
      <c r="J11" s="9">
        <v>1076157659</v>
      </c>
      <c r="K11" s="9">
        <v>482546272</v>
      </c>
    </row>
    <row r="12" spans="1:11" ht="12.75" customHeight="1" outlineLevel="2" thickTop="1">
      <c r="A12" s="12" t="s">
        <v>37</v>
      </c>
      <c r="C12" s="6" t="s">
        <v>139</v>
      </c>
    </row>
    <row r="13" spans="1:11" ht="12.75" customHeight="1" outlineLevel="2">
      <c r="A13" s="12" t="s">
        <v>552</v>
      </c>
      <c r="B13" s="5" t="s">
        <v>37</v>
      </c>
      <c r="C13" s="6" t="s">
        <v>139</v>
      </c>
      <c r="D13" s="6" t="s">
        <v>140</v>
      </c>
      <c r="E13" s="5" t="s">
        <v>141</v>
      </c>
      <c r="F13" s="7">
        <v>13330061437</v>
      </c>
      <c r="G13" s="7">
        <v>0</v>
      </c>
      <c r="H13" s="7">
        <v>13330061437</v>
      </c>
      <c r="I13" s="7">
        <v>0</v>
      </c>
      <c r="J13" s="7">
        <v>13330061437</v>
      </c>
      <c r="K13" s="7">
        <v>8273345537</v>
      </c>
    </row>
    <row r="14" spans="1:11" ht="12.75" customHeight="1" outlineLevel="2">
      <c r="A14" s="12" t="s">
        <v>553</v>
      </c>
      <c r="B14" s="5" t="s">
        <v>37</v>
      </c>
      <c r="C14" s="6" t="s">
        <v>139</v>
      </c>
      <c r="D14" s="6" t="s">
        <v>142</v>
      </c>
      <c r="E14" s="5" t="s">
        <v>143</v>
      </c>
      <c r="F14" s="7">
        <v>-1775663564</v>
      </c>
      <c r="G14" s="7">
        <v>0</v>
      </c>
      <c r="H14" s="7">
        <v>-1775663564</v>
      </c>
      <c r="I14" s="7">
        <v>0</v>
      </c>
      <c r="J14" s="7">
        <v>-1775663564</v>
      </c>
      <c r="K14" s="7">
        <v>0</v>
      </c>
    </row>
    <row r="15" spans="1:11" ht="12.75" customHeight="1" outlineLevel="1" thickBot="1">
      <c r="A15" s="12" t="s">
        <v>554</v>
      </c>
      <c r="C15" s="6" t="s">
        <v>139</v>
      </c>
      <c r="E15" s="8" t="s">
        <v>468</v>
      </c>
      <c r="F15" s="9">
        <v>11554397873</v>
      </c>
      <c r="G15" s="9">
        <v>0</v>
      </c>
      <c r="H15" s="9">
        <v>11554397873</v>
      </c>
      <c r="I15" s="9">
        <v>0</v>
      </c>
      <c r="J15" s="9">
        <v>11554397873</v>
      </c>
      <c r="K15" s="9">
        <v>8273345537</v>
      </c>
    </row>
    <row r="16" spans="1:11" ht="12.75" customHeight="1" outlineLevel="2" thickTop="1">
      <c r="A16" s="12" t="s">
        <v>37</v>
      </c>
      <c r="C16" s="6" t="s">
        <v>144</v>
      </c>
    </row>
    <row r="17" spans="1:11" ht="12.75" customHeight="1" outlineLevel="2">
      <c r="A17" s="12" t="s">
        <v>555</v>
      </c>
      <c r="B17" s="5" t="s">
        <v>37</v>
      </c>
      <c r="C17" s="6" t="s">
        <v>144</v>
      </c>
      <c r="D17" s="6" t="s">
        <v>145</v>
      </c>
      <c r="E17" s="5" t="s">
        <v>146</v>
      </c>
      <c r="F17" s="7">
        <v>0</v>
      </c>
      <c r="G17" s="7">
        <v>0</v>
      </c>
      <c r="H17" s="7">
        <v>0</v>
      </c>
      <c r="I17" s="7">
        <v>0</v>
      </c>
      <c r="J17" s="7">
        <v>0</v>
      </c>
      <c r="K17" s="7">
        <v>430028985</v>
      </c>
    </row>
    <row r="18" spans="1:11" ht="12.75" customHeight="1" outlineLevel="1" thickBot="1">
      <c r="A18" s="12" t="s">
        <v>556</v>
      </c>
      <c r="C18" s="6" t="s">
        <v>144</v>
      </c>
      <c r="E18" s="8" t="s">
        <v>469</v>
      </c>
      <c r="F18" s="9">
        <v>0</v>
      </c>
      <c r="G18" s="9">
        <v>0</v>
      </c>
      <c r="H18" s="9">
        <v>0</v>
      </c>
      <c r="I18" s="9">
        <v>0</v>
      </c>
      <c r="J18" s="9">
        <v>0</v>
      </c>
      <c r="K18" s="9">
        <v>430028985</v>
      </c>
    </row>
    <row r="19" spans="1:11" ht="12.75" customHeight="1" outlineLevel="2" thickTop="1">
      <c r="A19" s="12" t="s">
        <v>37</v>
      </c>
      <c r="C19" s="6" t="s">
        <v>147</v>
      </c>
    </row>
    <row r="20" spans="1:11" ht="12.75" customHeight="1" outlineLevel="2">
      <c r="A20" s="12" t="s">
        <v>557</v>
      </c>
      <c r="B20" s="5" t="s">
        <v>37</v>
      </c>
      <c r="C20" s="6" t="s">
        <v>147</v>
      </c>
      <c r="D20" s="6" t="s">
        <v>148</v>
      </c>
      <c r="E20" s="5" t="s">
        <v>149</v>
      </c>
      <c r="F20" s="7">
        <v>27500</v>
      </c>
      <c r="G20" s="7">
        <v>0</v>
      </c>
      <c r="H20" s="7">
        <v>27500</v>
      </c>
      <c r="I20" s="7">
        <v>0</v>
      </c>
      <c r="J20" s="7">
        <v>27500</v>
      </c>
      <c r="K20" s="7">
        <v>27500</v>
      </c>
    </row>
    <row r="21" spans="1:11" ht="12.75" customHeight="1" outlineLevel="1" thickBot="1">
      <c r="A21" s="12" t="s">
        <v>558</v>
      </c>
      <c r="C21" s="6" t="s">
        <v>147</v>
      </c>
      <c r="E21" s="8" t="s">
        <v>470</v>
      </c>
      <c r="F21" s="9">
        <v>27500</v>
      </c>
      <c r="G21" s="9">
        <v>0</v>
      </c>
      <c r="H21" s="9">
        <v>27500</v>
      </c>
      <c r="I21" s="9">
        <v>0</v>
      </c>
      <c r="J21" s="9">
        <v>27500</v>
      </c>
      <c r="K21" s="9">
        <v>27500</v>
      </c>
    </row>
    <row r="22" spans="1:11" ht="12.75" customHeight="1" outlineLevel="2" thickTop="1">
      <c r="A22" s="12" t="s">
        <v>37</v>
      </c>
      <c r="C22" s="6" t="s">
        <v>150</v>
      </c>
    </row>
    <row r="23" spans="1:11" ht="12.75" customHeight="1" outlineLevel="2">
      <c r="A23" s="12" t="s">
        <v>559</v>
      </c>
      <c r="B23" s="5" t="s">
        <v>37</v>
      </c>
      <c r="C23" s="6" t="s">
        <v>150</v>
      </c>
      <c r="D23" s="6" t="s">
        <v>151</v>
      </c>
      <c r="E23" s="5" t="s">
        <v>152</v>
      </c>
      <c r="F23" s="7">
        <v>73184245</v>
      </c>
      <c r="G23" s="7">
        <v>0</v>
      </c>
      <c r="H23" s="7">
        <v>73184245</v>
      </c>
      <c r="I23" s="7">
        <v>0</v>
      </c>
      <c r="J23" s="7">
        <v>73184245</v>
      </c>
      <c r="K23" s="7">
        <v>59284980</v>
      </c>
    </row>
    <row r="24" spans="1:11" ht="12.75" customHeight="1" outlineLevel="1" thickBot="1">
      <c r="A24" s="12" t="s">
        <v>452</v>
      </c>
      <c r="C24" s="6" t="s">
        <v>150</v>
      </c>
      <c r="E24" s="8" t="s">
        <v>331</v>
      </c>
      <c r="F24" s="9">
        <v>73184245</v>
      </c>
      <c r="G24" s="9">
        <v>0</v>
      </c>
      <c r="H24" s="9">
        <v>73184245</v>
      </c>
      <c r="I24" s="9">
        <v>0</v>
      </c>
      <c r="J24" s="9">
        <v>73184245</v>
      </c>
      <c r="K24" s="9">
        <v>59284980</v>
      </c>
    </row>
    <row r="25" spans="1:11" ht="12.75" customHeight="1" outlineLevel="2" thickTop="1">
      <c r="A25" s="12" t="s">
        <v>37</v>
      </c>
      <c r="C25" s="6" t="s">
        <v>153</v>
      </c>
    </row>
    <row r="26" spans="1:11" ht="12.75" customHeight="1" outlineLevel="2">
      <c r="A26" s="12" t="s">
        <v>453</v>
      </c>
      <c r="B26" s="5" t="s">
        <v>37</v>
      </c>
      <c r="C26" s="6" t="s">
        <v>153</v>
      </c>
      <c r="D26" s="6" t="s">
        <v>154</v>
      </c>
      <c r="E26" s="5" t="s">
        <v>155</v>
      </c>
      <c r="F26" s="7">
        <v>16729118</v>
      </c>
      <c r="G26" s="7">
        <v>0</v>
      </c>
      <c r="H26" s="7">
        <v>16729118</v>
      </c>
      <c r="I26" s="7">
        <v>0</v>
      </c>
      <c r="J26" s="7">
        <v>16729118</v>
      </c>
      <c r="K26" s="7">
        <v>20612674</v>
      </c>
    </row>
    <row r="27" spans="1:11" ht="12.75" customHeight="1" outlineLevel="2">
      <c r="A27" s="12" t="s">
        <v>356</v>
      </c>
      <c r="B27" s="5" t="s">
        <v>37</v>
      </c>
      <c r="C27" s="6" t="s">
        <v>153</v>
      </c>
      <c r="D27" s="6" t="s">
        <v>212</v>
      </c>
      <c r="E27" s="5" t="s">
        <v>213</v>
      </c>
      <c r="F27" s="7">
        <v>78500</v>
      </c>
      <c r="G27" s="7">
        <v>0</v>
      </c>
      <c r="H27" s="7">
        <v>78500</v>
      </c>
      <c r="I27" s="7">
        <v>0</v>
      </c>
      <c r="J27" s="7">
        <v>78500</v>
      </c>
      <c r="K27" s="7">
        <v>0</v>
      </c>
    </row>
    <row r="28" spans="1:11" ht="12.75" customHeight="1" outlineLevel="2">
      <c r="A28" s="12" t="s">
        <v>357</v>
      </c>
      <c r="B28" s="5" t="s">
        <v>37</v>
      </c>
      <c r="C28" s="6" t="s">
        <v>153</v>
      </c>
      <c r="D28" s="6" t="s">
        <v>214</v>
      </c>
      <c r="E28" s="5" t="s">
        <v>215</v>
      </c>
      <c r="F28" s="7">
        <v>12050</v>
      </c>
      <c r="G28" s="7">
        <v>0</v>
      </c>
      <c r="H28" s="7">
        <v>12050</v>
      </c>
      <c r="I28" s="7">
        <v>0</v>
      </c>
      <c r="J28" s="7">
        <v>12050</v>
      </c>
      <c r="K28" s="7">
        <v>0</v>
      </c>
    </row>
    <row r="29" spans="1:11" ht="12.75" customHeight="1" outlineLevel="2">
      <c r="A29" s="12" t="s">
        <v>358</v>
      </c>
      <c r="B29" s="5" t="s">
        <v>37</v>
      </c>
      <c r="C29" s="6" t="s">
        <v>153</v>
      </c>
      <c r="D29" s="6" t="s">
        <v>136</v>
      </c>
      <c r="E29" s="5" t="s">
        <v>137</v>
      </c>
      <c r="F29" s="7">
        <v>140618</v>
      </c>
      <c r="G29" s="7">
        <v>0</v>
      </c>
      <c r="H29" s="7">
        <v>140618</v>
      </c>
      <c r="I29" s="7">
        <v>0</v>
      </c>
      <c r="J29" s="7">
        <v>140618</v>
      </c>
      <c r="K29" s="7">
        <v>0</v>
      </c>
    </row>
    <row r="30" spans="1:11" ht="12.75" customHeight="1" outlineLevel="1" thickBot="1">
      <c r="A30" s="12" t="s">
        <v>454</v>
      </c>
      <c r="C30" s="6" t="s">
        <v>153</v>
      </c>
      <c r="E30" s="8" t="s">
        <v>332</v>
      </c>
      <c r="F30" s="9">
        <v>16960286</v>
      </c>
      <c r="G30" s="9">
        <v>0</v>
      </c>
      <c r="H30" s="9">
        <v>16960286</v>
      </c>
      <c r="I30" s="9">
        <v>0</v>
      </c>
      <c r="J30" s="9">
        <v>16960286</v>
      </c>
      <c r="K30" s="9">
        <v>20612674</v>
      </c>
    </row>
    <row r="31" spans="1:11" ht="12.75" customHeight="1" outlineLevel="2" thickTop="1">
      <c r="A31" s="12" t="s">
        <v>37</v>
      </c>
      <c r="C31" s="6" t="s">
        <v>156</v>
      </c>
    </row>
    <row r="32" spans="1:11" ht="12.75" customHeight="1" outlineLevel="2">
      <c r="A32" s="12" t="s">
        <v>455</v>
      </c>
      <c r="B32" s="5" t="s">
        <v>37</v>
      </c>
      <c r="C32" s="6" t="s">
        <v>156</v>
      </c>
      <c r="D32" s="6" t="s">
        <v>157</v>
      </c>
      <c r="E32" s="5" t="s">
        <v>158</v>
      </c>
      <c r="F32" s="7">
        <v>175000</v>
      </c>
      <c r="G32" s="7">
        <v>0</v>
      </c>
      <c r="H32" s="7">
        <v>175000</v>
      </c>
      <c r="I32" s="7">
        <v>0</v>
      </c>
      <c r="J32" s="7">
        <v>175000</v>
      </c>
      <c r="K32" s="7">
        <v>175000</v>
      </c>
    </row>
    <row r="33" spans="1:11" ht="12.75" customHeight="1" outlineLevel="1" thickBot="1">
      <c r="A33" s="12" t="s">
        <v>456</v>
      </c>
      <c r="C33" s="6" t="s">
        <v>156</v>
      </c>
      <c r="E33" s="8" t="s">
        <v>241</v>
      </c>
      <c r="F33" s="9">
        <v>175000</v>
      </c>
      <c r="G33" s="9">
        <v>0</v>
      </c>
      <c r="H33" s="9">
        <v>175000</v>
      </c>
      <c r="I33" s="9">
        <v>0</v>
      </c>
      <c r="J33" s="9">
        <v>175000</v>
      </c>
      <c r="K33" s="9">
        <v>175000</v>
      </c>
    </row>
    <row r="34" spans="1:11" ht="12.75" customHeight="1" outlineLevel="2" thickTop="1">
      <c r="A34" s="12" t="s">
        <v>37</v>
      </c>
      <c r="C34" s="6" t="s">
        <v>159</v>
      </c>
    </row>
    <row r="35" spans="1:11" ht="12.75" customHeight="1" outlineLevel="2">
      <c r="A35" s="12" t="s">
        <v>395</v>
      </c>
      <c r="B35" s="5" t="s">
        <v>37</v>
      </c>
      <c r="C35" s="6" t="s">
        <v>159</v>
      </c>
      <c r="D35" s="6" t="s">
        <v>160</v>
      </c>
      <c r="E35" s="5" t="s">
        <v>161</v>
      </c>
      <c r="F35" s="7">
        <v>9000000</v>
      </c>
      <c r="G35" s="7">
        <v>0</v>
      </c>
      <c r="H35" s="7">
        <v>9000000</v>
      </c>
      <c r="I35" s="7">
        <v>0</v>
      </c>
      <c r="J35" s="7">
        <v>9000000</v>
      </c>
      <c r="K35" s="7">
        <v>1800000</v>
      </c>
    </row>
    <row r="36" spans="1:11" ht="12.75" customHeight="1" outlineLevel="2">
      <c r="A36" s="12" t="s">
        <v>396</v>
      </c>
      <c r="B36" s="5" t="s">
        <v>37</v>
      </c>
      <c r="C36" s="6" t="s">
        <v>159</v>
      </c>
      <c r="D36" s="6" t="s">
        <v>162</v>
      </c>
      <c r="E36" s="5" t="s">
        <v>163</v>
      </c>
      <c r="F36" s="7">
        <v>300000</v>
      </c>
      <c r="G36" s="7">
        <v>0</v>
      </c>
      <c r="H36" s="7">
        <v>300000</v>
      </c>
      <c r="I36" s="7">
        <v>0</v>
      </c>
      <c r="J36" s="7">
        <v>300000</v>
      </c>
      <c r="K36" s="7">
        <v>70000</v>
      </c>
    </row>
    <row r="37" spans="1:11" ht="12.75" customHeight="1" outlineLevel="2">
      <c r="A37" s="12" t="s">
        <v>397</v>
      </c>
      <c r="B37" s="5" t="s">
        <v>37</v>
      </c>
      <c r="C37" s="6" t="s">
        <v>159</v>
      </c>
      <c r="D37" s="6" t="s">
        <v>164</v>
      </c>
      <c r="E37" s="5" t="s">
        <v>165</v>
      </c>
      <c r="F37" s="7">
        <v>11134</v>
      </c>
      <c r="G37" s="7">
        <v>0</v>
      </c>
      <c r="H37" s="7">
        <v>11134</v>
      </c>
      <c r="I37" s="7">
        <v>0</v>
      </c>
      <c r="J37" s="7">
        <v>11134</v>
      </c>
      <c r="K37" s="7">
        <v>0</v>
      </c>
    </row>
    <row r="38" spans="1:11" ht="12.75" customHeight="1" outlineLevel="1" thickBot="1">
      <c r="A38" s="12" t="s">
        <v>398</v>
      </c>
      <c r="C38" s="6" t="s">
        <v>159</v>
      </c>
      <c r="E38" s="8" t="s">
        <v>242</v>
      </c>
      <c r="F38" s="9">
        <v>9311134</v>
      </c>
      <c r="G38" s="9">
        <v>0</v>
      </c>
      <c r="H38" s="9">
        <v>9311134</v>
      </c>
      <c r="I38" s="9">
        <v>0</v>
      </c>
      <c r="J38" s="9">
        <v>9311134</v>
      </c>
      <c r="K38" s="9">
        <v>1870000</v>
      </c>
    </row>
    <row r="39" spans="1:11" ht="12.75" customHeight="1" outlineLevel="2" thickTop="1">
      <c r="A39" s="12" t="s">
        <v>37</v>
      </c>
      <c r="C39" s="6" t="s">
        <v>166</v>
      </c>
    </row>
    <row r="40" spans="1:11" ht="12.75" customHeight="1" outlineLevel="2">
      <c r="A40" s="12" t="s">
        <v>399</v>
      </c>
      <c r="B40" s="5" t="s">
        <v>37</v>
      </c>
      <c r="C40" s="6" t="s">
        <v>166</v>
      </c>
      <c r="D40" s="6" t="s">
        <v>167</v>
      </c>
      <c r="E40" s="5" t="s">
        <v>481</v>
      </c>
      <c r="F40" s="7">
        <v>-210407000</v>
      </c>
      <c r="G40" s="7">
        <v>0</v>
      </c>
      <c r="H40" s="7">
        <v>-210407000</v>
      </c>
      <c r="I40" s="7">
        <v>0</v>
      </c>
      <c r="J40" s="7">
        <v>-210407000</v>
      </c>
      <c r="K40" s="7">
        <v>-158929000</v>
      </c>
    </row>
    <row r="41" spans="1:11" ht="12.75" customHeight="1" outlineLevel="1" thickBot="1">
      <c r="A41" s="12" t="s">
        <v>400</v>
      </c>
      <c r="C41" s="6" t="s">
        <v>166</v>
      </c>
      <c r="E41" s="8" t="s">
        <v>407</v>
      </c>
      <c r="F41" s="9">
        <v>-210407000</v>
      </c>
      <c r="G41" s="9">
        <v>0</v>
      </c>
      <c r="H41" s="9">
        <v>-210407000</v>
      </c>
      <c r="I41" s="9">
        <v>0</v>
      </c>
      <c r="J41" s="9">
        <v>-210407000</v>
      </c>
      <c r="K41" s="9">
        <v>-158929000</v>
      </c>
    </row>
    <row r="42" spans="1:11" ht="12.75" customHeight="1" outlineLevel="2" thickTop="1">
      <c r="A42" s="12" t="s">
        <v>37</v>
      </c>
      <c r="C42" s="6" t="s">
        <v>482</v>
      </c>
    </row>
    <row r="43" spans="1:11" ht="12.75" customHeight="1" outlineLevel="2">
      <c r="A43" s="12" t="s">
        <v>401</v>
      </c>
      <c r="B43" s="5" t="s">
        <v>37</v>
      </c>
      <c r="C43" s="6" t="s">
        <v>482</v>
      </c>
      <c r="D43" s="6" t="s">
        <v>483</v>
      </c>
      <c r="E43" s="5" t="s">
        <v>484</v>
      </c>
      <c r="F43" s="7">
        <v>-610000</v>
      </c>
      <c r="G43" s="7">
        <v>0</v>
      </c>
      <c r="H43" s="7">
        <v>-610000</v>
      </c>
      <c r="I43" s="7">
        <v>0</v>
      </c>
      <c r="J43" s="7">
        <v>-610000</v>
      </c>
      <c r="K43" s="7">
        <v>-482000</v>
      </c>
    </row>
    <row r="44" spans="1:11" ht="12.75" customHeight="1" outlineLevel="1" thickBot="1">
      <c r="A44" s="12" t="s">
        <v>402</v>
      </c>
      <c r="C44" s="6" t="s">
        <v>482</v>
      </c>
      <c r="E44" s="8" t="s">
        <v>408</v>
      </c>
      <c r="F44" s="9">
        <v>-610000</v>
      </c>
      <c r="G44" s="9">
        <v>0</v>
      </c>
      <c r="H44" s="9">
        <v>-610000</v>
      </c>
      <c r="I44" s="9">
        <v>0</v>
      </c>
      <c r="J44" s="9">
        <v>-610000</v>
      </c>
      <c r="K44" s="9">
        <v>-482000</v>
      </c>
    </row>
    <row r="45" spans="1:11" ht="12.75" customHeight="1" outlineLevel="2" thickTop="1">
      <c r="A45" s="12" t="s">
        <v>37</v>
      </c>
      <c r="C45" s="6" t="s">
        <v>485</v>
      </c>
    </row>
    <row r="46" spans="1:11" ht="12.75" customHeight="1" outlineLevel="2">
      <c r="A46" s="12" t="s">
        <v>403</v>
      </c>
      <c r="B46" s="5" t="s">
        <v>37</v>
      </c>
      <c r="C46" s="6" t="s">
        <v>485</v>
      </c>
      <c r="D46" s="6" t="s">
        <v>486</v>
      </c>
      <c r="E46" s="5" t="s">
        <v>487</v>
      </c>
      <c r="F46" s="7">
        <v>-10520000</v>
      </c>
      <c r="G46" s="7">
        <v>0</v>
      </c>
      <c r="H46" s="7">
        <v>-10520000</v>
      </c>
      <c r="I46" s="7">
        <v>0</v>
      </c>
      <c r="J46" s="7">
        <v>-10520000</v>
      </c>
      <c r="K46" s="7">
        <v>-7946000</v>
      </c>
    </row>
    <row r="47" spans="1:11" ht="12.75" customHeight="1" outlineLevel="1" thickBot="1">
      <c r="A47" s="12" t="s">
        <v>404</v>
      </c>
      <c r="C47" s="6" t="s">
        <v>485</v>
      </c>
      <c r="E47" s="8" t="s">
        <v>409</v>
      </c>
      <c r="F47" s="9">
        <v>-10520000</v>
      </c>
      <c r="G47" s="9">
        <v>0</v>
      </c>
      <c r="H47" s="9">
        <v>-10520000</v>
      </c>
      <c r="I47" s="9">
        <v>0</v>
      </c>
      <c r="J47" s="9">
        <v>-10520000</v>
      </c>
      <c r="K47" s="9">
        <v>-7946000</v>
      </c>
    </row>
    <row r="48" spans="1:11" ht="12.75" customHeight="1" outlineLevel="2" thickTop="1">
      <c r="A48" s="12" t="s">
        <v>37</v>
      </c>
      <c r="C48" s="6" t="s">
        <v>488</v>
      </c>
    </row>
    <row r="49" spans="1:11" ht="12.75" customHeight="1" outlineLevel="2">
      <c r="A49" s="12" t="s">
        <v>405</v>
      </c>
      <c r="B49" s="5" t="s">
        <v>37</v>
      </c>
      <c r="C49" s="6" t="s">
        <v>488</v>
      </c>
      <c r="D49" s="6" t="s">
        <v>45</v>
      </c>
      <c r="E49" s="5" t="s">
        <v>46</v>
      </c>
      <c r="F49" s="7">
        <v>0</v>
      </c>
      <c r="G49" s="7">
        <v>0</v>
      </c>
      <c r="H49" s="7">
        <v>0</v>
      </c>
      <c r="I49" s="7">
        <v>0</v>
      </c>
      <c r="J49" s="7">
        <v>0</v>
      </c>
      <c r="K49" s="7">
        <v>-30251932</v>
      </c>
    </row>
    <row r="50" spans="1:11" ht="12.75" customHeight="1" outlineLevel="1" thickBot="1">
      <c r="A50" s="12" t="s">
        <v>406</v>
      </c>
      <c r="C50" s="6" t="s">
        <v>488</v>
      </c>
      <c r="E50" s="8" t="s">
        <v>410</v>
      </c>
      <c r="F50" s="9">
        <v>0</v>
      </c>
      <c r="G50" s="9">
        <v>0</v>
      </c>
      <c r="H50" s="9">
        <v>0</v>
      </c>
      <c r="I50" s="9">
        <v>0</v>
      </c>
      <c r="J50" s="9">
        <v>0</v>
      </c>
      <c r="K50" s="9">
        <v>-30251932</v>
      </c>
    </row>
    <row r="51" spans="1:11" ht="12.75" customHeight="1" outlineLevel="2" thickTop="1">
      <c r="A51" s="12" t="s">
        <v>37</v>
      </c>
      <c r="C51" s="6" t="s">
        <v>47</v>
      </c>
    </row>
    <row r="52" spans="1:11" ht="12.75" customHeight="1" outlineLevel="2">
      <c r="A52" s="12" t="s">
        <v>12</v>
      </c>
      <c r="B52" s="5" t="s">
        <v>37</v>
      </c>
      <c r="C52" s="6" t="s">
        <v>47</v>
      </c>
      <c r="D52" s="6" t="s">
        <v>49</v>
      </c>
      <c r="E52" s="5" t="s">
        <v>50</v>
      </c>
      <c r="F52" s="7">
        <v>-180500</v>
      </c>
      <c r="G52" s="7">
        <v>0</v>
      </c>
      <c r="H52" s="7">
        <v>-180500</v>
      </c>
      <c r="I52" s="7">
        <v>0</v>
      </c>
      <c r="J52" s="7">
        <v>-180500</v>
      </c>
      <c r="K52" s="7">
        <v>-160500</v>
      </c>
    </row>
    <row r="53" spans="1:11" ht="12.75" customHeight="1" outlineLevel="2">
      <c r="A53" s="12" t="s">
        <v>13</v>
      </c>
      <c r="B53" s="5" t="s">
        <v>37</v>
      </c>
      <c r="C53" s="6" t="s">
        <v>47</v>
      </c>
      <c r="D53" s="6" t="s">
        <v>51</v>
      </c>
      <c r="E53" s="5" t="s">
        <v>68</v>
      </c>
      <c r="F53" s="7">
        <v>-250000</v>
      </c>
      <c r="G53" s="7">
        <v>0</v>
      </c>
      <c r="H53" s="7">
        <v>-250000</v>
      </c>
      <c r="I53" s="7">
        <v>0</v>
      </c>
      <c r="J53" s="7">
        <v>-250000</v>
      </c>
      <c r="K53" s="7">
        <v>-200000</v>
      </c>
    </row>
    <row r="54" spans="1:11" ht="12.75" customHeight="1" outlineLevel="2">
      <c r="A54" s="12" t="s">
        <v>14</v>
      </c>
      <c r="B54" s="5" t="s">
        <v>37</v>
      </c>
      <c r="C54" s="6" t="s">
        <v>47</v>
      </c>
      <c r="D54" s="6" t="s">
        <v>69</v>
      </c>
      <c r="E54" s="5" t="s">
        <v>501</v>
      </c>
      <c r="F54" s="7">
        <v>-1993470</v>
      </c>
      <c r="G54" s="7">
        <v>0</v>
      </c>
      <c r="H54" s="7">
        <v>-1993470</v>
      </c>
      <c r="I54" s="7">
        <v>0</v>
      </c>
      <c r="J54" s="7">
        <v>-1993470</v>
      </c>
      <c r="K54" s="7">
        <v>-25000</v>
      </c>
    </row>
    <row r="55" spans="1:11" ht="12.75" customHeight="1" outlineLevel="1" thickBot="1">
      <c r="A55" s="12" t="s">
        <v>15</v>
      </c>
      <c r="C55" s="6" t="s">
        <v>47</v>
      </c>
      <c r="E55" s="8" t="s">
        <v>172</v>
      </c>
      <c r="F55" s="9">
        <v>-2423970</v>
      </c>
      <c r="G55" s="9">
        <v>0</v>
      </c>
      <c r="H55" s="9">
        <v>-2423970</v>
      </c>
      <c r="I55" s="9">
        <v>0</v>
      </c>
      <c r="J55" s="9">
        <v>-2423970</v>
      </c>
      <c r="K55" s="9">
        <v>-385500</v>
      </c>
    </row>
    <row r="56" spans="1:11" ht="12.75" customHeight="1" outlineLevel="2" thickTop="1">
      <c r="A56" s="12" t="s">
        <v>37</v>
      </c>
      <c r="C56" s="6" t="s">
        <v>502</v>
      </c>
    </row>
    <row r="57" spans="1:11" ht="12.75" customHeight="1" outlineLevel="2">
      <c r="A57" s="12" t="s">
        <v>417</v>
      </c>
      <c r="B57" s="5" t="s">
        <v>37</v>
      </c>
      <c r="C57" s="6" t="s">
        <v>502</v>
      </c>
      <c r="D57" s="6" t="s">
        <v>503</v>
      </c>
      <c r="E57" s="5" t="s">
        <v>504</v>
      </c>
      <c r="F57" s="7">
        <v>-13402358</v>
      </c>
      <c r="G57" s="7">
        <v>0</v>
      </c>
      <c r="H57" s="7">
        <v>-13402358</v>
      </c>
      <c r="I57" s="7">
        <v>0</v>
      </c>
      <c r="J57" s="7">
        <v>-13402358</v>
      </c>
      <c r="K57" s="7">
        <v>-13913243</v>
      </c>
    </row>
    <row r="58" spans="1:11" ht="12.75" customHeight="1" outlineLevel="2">
      <c r="A58" s="12" t="s">
        <v>447</v>
      </c>
      <c r="B58" s="5" t="s">
        <v>37</v>
      </c>
      <c r="C58" s="6" t="s">
        <v>502</v>
      </c>
      <c r="D58" s="6" t="s">
        <v>505</v>
      </c>
      <c r="E58" s="5" t="s">
        <v>506</v>
      </c>
      <c r="F58" s="7">
        <v>-3006854</v>
      </c>
      <c r="G58" s="7">
        <v>0</v>
      </c>
      <c r="H58" s="7">
        <v>-3006854</v>
      </c>
      <c r="I58" s="7">
        <v>0</v>
      </c>
      <c r="J58" s="7">
        <v>-3006854</v>
      </c>
      <c r="K58" s="7">
        <v>-3203424</v>
      </c>
    </row>
    <row r="59" spans="1:11" ht="12.75" customHeight="1" outlineLevel="2">
      <c r="A59" s="12" t="s">
        <v>448</v>
      </c>
      <c r="B59" s="5" t="s">
        <v>37</v>
      </c>
      <c r="C59" s="6" t="s">
        <v>502</v>
      </c>
      <c r="D59" s="6" t="s">
        <v>507</v>
      </c>
      <c r="E59" s="5" t="s">
        <v>508</v>
      </c>
      <c r="F59" s="7">
        <v>-1747507</v>
      </c>
      <c r="G59" s="7">
        <v>0</v>
      </c>
      <c r="H59" s="7">
        <v>-1747507</v>
      </c>
      <c r="I59" s="7">
        <v>0</v>
      </c>
      <c r="J59" s="7">
        <v>-1747507</v>
      </c>
      <c r="K59" s="7">
        <v>-1939137</v>
      </c>
    </row>
    <row r="60" spans="1:11" ht="12.75" customHeight="1" outlineLevel="2">
      <c r="A60" s="12" t="s">
        <v>449</v>
      </c>
      <c r="B60" s="5" t="s">
        <v>37</v>
      </c>
      <c r="C60" s="6" t="s">
        <v>502</v>
      </c>
      <c r="D60" s="6" t="s">
        <v>509</v>
      </c>
      <c r="E60" s="5" t="s">
        <v>510</v>
      </c>
      <c r="F60" s="7">
        <v>-3304715</v>
      </c>
      <c r="G60" s="7">
        <v>0</v>
      </c>
      <c r="H60" s="7">
        <v>-3304715</v>
      </c>
      <c r="I60" s="7">
        <v>0</v>
      </c>
      <c r="J60" s="7">
        <v>-3304715</v>
      </c>
      <c r="K60" s="7">
        <v>-3792211</v>
      </c>
    </row>
    <row r="61" spans="1:11" ht="12.75" customHeight="1" outlineLevel="2">
      <c r="A61" s="12" t="s">
        <v>450</v>
      </c>
      <c r="B61" s="5" t="s">
        <v>37</v>
      </c>
      <c r="C61" s="6" t="s">
        <v>502</v>
      </c>
      <c r="D61" s="6" t="s">
        <v>511</v>
      </c>
      <c r="E61" s="5" t="s">
        <v>512</v>
      </c>
      <c r="F61" s="7">
        <v>-7502597</v>
      </c>
      <c r="G61" s="7">
        <v>0</v>
      </c>
      <c r="H61" s="7">
        <v>-7502597</v>
      </c>
      <c r="I61" s="7">
        <v>0</v>
      </c>
      <c r="J61" s="7">
        <v>-7502597</v>
      </c>
      <c r="K61" s="7">
        <v>0</v>
      </c>
    </row>
    <row r="62" spans="1:11" ht="12.75" customHeight="1" outlineLevel="2">
      <c r="A62" s="12" t="s">
        <v>451</v>
      </c>
      <c r="B62" s="5" t="s">
        <v>37</v>
      </c>
      <c r="C62" s="6" t="s">
        <v>502</v>
      </c>
      <c r="D62" s="6" t="s">
        <v>513</v>
      </c>
      <c r="E62" s="5" t="s">
        <v>514</v>
      </c>
      <c r="F62" s="7">
        <v>-3340289</v>
      </c>
      <c r="G62" s="7">
        <v>0</v>
      </c>
      <c r="H62" s="7">
        <v>-3340289</v>
      </c>
      <c r="I62" s="7">
        <v>0</v>
      </c>
      <c r="J62" s="7">
        <v>-3340289</v>
      </c>
      <c r="K62" s="7">
        <v>0</v>
      </c>
    </row>
    <row r="63" spans="1:11" ht="12.75" customHeight="1" outlineLevel="2">
      <c r="A63" s="12" t="s">
        <v>567</v>
      </c>
      <c r="B63" s="5" t="s">
        <v>37</v>
      </c>
      <c r="C63" s="6" t="s">
        <v>502</v>
      </c>
      <c r="D63" s="6" t="s">
        <v>515</v>
      </c>
      <c r="E63" s="5" t="s">
        <v>516</v>
      </c>
      <c r="F63" s="7">
        <v>-7997178</v>
      </c>
      <c r="G63" s="7">
        <v>0</v>
      </c>
      <c r="H63" s="7">
        <v>-7997178</v>
      </c>
      <c r="I63" s="7">
        <v>0</v>
      </c>
      <c r="J63" s="7">
        <v>-7997178</v>
      </c>
      <c r="K63" s="7">
        <v>0</v>
      </c>
    </row>
    <row r="64" spans="1:11" ht="12.75" customHeight="1" outlineLevel="2">
      <c r="A64" s="12" t="s">
        <v>568</v>
      </c>
      <c r="B64" s="5" t="s">
        <v>37</v>
      </c>
      <c r="C64" s="6" t="s">
        <v>502</v>
      </c>
      <c r="D64" s="6" t="s">
        <v>517</v>
      </c>
      <c r="E64" s="5" t="s">
        <v>518</v>
      </c>
      <c r="F64" s="7">
        <v>-567000000</v>
      </c>
      <c r="G64" s="7">
        <v>0</v>
      </c>
      <c r="H64" s="7">
        <v>-567000000</v>
      </c>
      <c r="I64" s="7">
        <v>0</v>
      </c>
      <c r="J64" s="7">
        <v>-567000000</v>
      </c>
      <c r="K64" s="7">
        <v>0</v>
      </c>
    </row>
    <row r="65" spans="1:11" ht="12.75" customHeight="1" outlineLevel="1" thickBot="1">
      <c r="A65" s="12" t="s">
        <v>569</v>
      </c>
      <c r="C65" s="6" t="s">
        <v>502</v>
      </c>
      <c r="E65" s="8" t="s">
        <v>173</v>
      </c>
      <c r="F65" s="9">
        <v>-607301498</v>
      </c>
      <c r="G65" s="9">
        <v>0</v>
      </c>
      <c r="H65" s="9">
        <v>-607301498</v>
      </c>
      <c r="I65" s="9">
        <v>0</v>
      </c>
      <c r="J65" s="9">
        <v>-607301498</v>
      </c>
      <c r="K65" s="9">
        <v>-22848015</v>
      </c>
    </row>
    <row r="66" spans="1:11" ht="12.75" customHeight="1" outlineLevel="2" thickTop="1">
      <c r="A66" s="12" t="s">
        <v>37</v>
      </c>
      <c r="C66" s="6" t="s">
        <v>519</v>
      </c>
    </row>
    <row r="67" spans="1:11" ht="12.75" customHeight="1" outlineLevel="2">
      <c r="A67" s="12" t="s">
        <v>570</v>
      </c>
      <c r="B67" s="5" t="s">
        <v>37</v>
      </c>
      <c r="C67" s="6" t="s">
        <v>519</v>
      </c>
      <c r="D67" s="6" t="s">
        <v>520</v>
      </c>
      <c r="E67" s="5" t="s">
        <v>521</v>
      </c>
      <c r="F67" s="7">
        <v>-2205000000</v>
      </c>
      <c r="G67" s="7">
        <v>0</v>
      </c>
      <c r="H67" s="7">
        <v>-2205000000</v>
      </c>
      <c r="I67" s="7">
        <v>0</v>
      </c>
      <c r="J67" s="7">
        <v>-2205000000</v>
      </c>
      <c r="K67" s="7">
        <v>-1260000000</v>
      </c>
    </row>
    <row r="68" spans="1:11" ht="12.75" customHeight="1" outlineLevel="2">
      <c r="A68" s="12" t="s">
        <v>571</v>
      </c>
      <c r="B68" s="5" t="s">
        <v>37</v>
      </c>
      <c r="C68" s="6" t="s">
        <v>519</v>
      </c>
      <c r="D68" s="6" t="s">
        <v>522</v>
      </c>
      <c r="E68" s="5" t="s">
        <v>523</v>
      </c>
      <c r="F68" s="7">
        <v>-630000000</v>
      </c>
      <c r="G68" s="7">
        <v>0</v>
      </c>
      <c r="H68" s="7">
        <v>-630000000</v>
      </c>
      <c r="I68" s="7">
        <v>0</v>
      </c>
      <c r="J68" s="7">
        <v>-630000000</v>
      </c>
      <c r="K68" s="7">
        <v>-315000000</v>
      </c>
    </row>
    <row r="69" spans="1:11" ht="12.75" customHeight="1" outlineLevel="1" thickBot="1">
      <c r="A69" s="12" t="s">
        <v>572</v>
      </c>
      <c r="C69" s="6" t="s">
        <v>519</v>
      </c>
      <c r="E69" s="8" t="s">
        <v>174</v>
      </c>
      <c r="F69" s="9">
        <v>-2835000000</v>
      </c>
      <c r="G69" s="9">
        <v>0</v>
      </c>
      <c r="H69" s="9">
        <v>-2835000000</v>
      </c>
      <c r="I69" s="9">
        <v>0</v>
      </c>
      <c r="J69" s="9">
        <v>-2835000000</v>
      </c>
      <c r="K69" s="9">
        <v>-1575000000</v>
      </c>
    </row>
    <row r="70" spans="1:11" ht="12.75" customHeight="1" outlineLevel="2" thickTop="1">
      <c r="A70" s="12" t="s">
        <v>37</v>
      </c>
      <c r="C70" s="6" t="s">
        <v>524</v>
      </c>
    </row>
    <row r="71" spans="1:11" ht="12.75" customHeight="1" outlineLevel="2">
      <c r="A71" s="12" t="s">
        <v>573</v>
      </c>
      <c r="B71" s="5" t="s">
        <v>37</v>
      </c>
      <c r="C71" s="6" t="s">
        <v>524</v>
      </c>
      <c r="D71" s="6" t="s">
        <v>525</v>
      </c>
      <c r="E71" s="5" t="s">
        <v>526</v>
      </c>
      <c r="F71" s="7">
        <v>-2992500000</v>
      </c>
      <c r="G71" s="7">
        <v>0</v>
      </c>
      <c r="H71" s="7">
        <v>-2992500000</v>
      </c>
      <c r="I71" s="7">
        <v>0</v>
      </c>
      <c r="J71" s="7">
        <v>-2992500000</v>
      </c>
      <c r="K71" s="7">
        <v>-630000000</v>
      </c>
    </row>
    <row r="72" spans="1:11" ht="12.75" customHeight="1" outlineLevel="1" thickBot="1">
      <c r="A72" s="12" t="s">
        <v>574</v>
      </c>
      <c r="C72" s="6" t="s">
        <v>524</v>
      </c>
      <c r="E72" s="8" t="s">
        <v>175</v>
      </c>
      <c r="F72" s="9">
        <v>-2992500000</v>
      </c>
      <c r="G72" s="9">
        <v>0</v>
      </c>
      <c r="H72" s="9">
        <v>-2992500000</v>
      </c>
      <c r="I72" s="9">
        <v>0</v>
      </c>
      <c r="J72" s="9">
        <v>-2992500000</v>
      </c>
      <c r="K72" s="9">
        <v>-630000000</v>
      </c>
    </row>
    <row r="73" spans="1:11" ht="12.75" customHeight="1" outlineLevel="2" thickTop="1">
      <c r="A73" s="12" t="s">
        <v>37</v>
      </c>
      <c r="C73" s="6" t="s">
        <v>527</v>
      </c>
    </row>
    <row r="74" spans="1:11" ht="12.75" customHeight="1" outlineLevel="2">
      <c r="A74" s="12" t="s">
        <v>575</v>
      </c>
      <c r="B74" s="5" t="s">
        <v>37</v>
      </c>
      <c r="C74" s="6" t="s">
        <v>527</v>
      </c>
      <c r="D74" s="6" t="s">
        <v>528</v>
      </c>
      <c r="E74" s="5" t="s">
        <v>529</v>
      </c>
      <c r="F74" s="7">
        <v>-4700048501</v>
      </c>
      <c r="G74" s="7">
        <v>0</v>
      </c>
      <c r="H74" s="7">
        <v>-4700048501</v>
      </c>
      <c r="I74" s="7">
        <v>0</v>
      </c>
      <c r="J74" s="7">
        <v>-4700048501</v>
      </c>
      <c r="K74" s="7">
        <v>-4163914444</v>
      </c>
    </row>
    <row r="75" spans="1:11" ht="12.75" customHeight="1" outlineLevel="1" thickBot="1">
      <c r="A75" s="12" t="s">
        <v>576</v>
      </c>
      <c r="C75" s="6" t="s">
        <v>527</v>
      </c>
      <c r="E75" s="8" t="s">
        <v>176</v>
      </c>
      <c r="F75" s="9">
        <v>-4700048501</v>
      </c>
      <c r="G75" s="9">
        <v>0</v>
      </c>
      <c r="H75" s="9">
        <v>-4700048501</v>
      </c>
      <c r="I75" s="9">
        <v>0</v>
      </c>
      <c r="J75" s="9">
        <v>-4700048501</v>
      </c>
      <c r="K75" s="9">
        <v>-4163914444</v>
      </c>
    </row>
    <row r="76" spans="1:11" ht="12.75" customHeight="1" outlineLevel="2" thickTop="1">
      <c r="A76" s="12" t="s">
        <v>37</v>
      </c>
      <c r="C76" s="6" t="s">
        <v>530</v>
      </c>
    </row>
    <row r="77" spans="1:11" ht="12.75" customHeight="1" outlineLevel="2">
      <c r="A77" s="12" t="s">
        <v>577</v>
      </c>
      <c r="B77" s="5" t="s">
        <v>37</v>
      </c>
      <c r="C77" s="6" t="s">
        <v>530</v>
      </c>
      <c r="D77" s="6" t="s">
        <v>531</v>
      </c>
      <c r="E77" s="5" t="s">
        <v>532</v>
      </c>
      <c r="F77" s="7">
        <v>-2945724161</v>
      </c>
      <c r="G77" s="7">
        <v>0</v>
      </c>
      <c r="H77" s="7">
        <v>-2945724161</v>
      </c>
      <c r="I77" s="7">
        <v>0</v>
      </c>
      <c r="J77" s="7">
        <v>-2945724161</v>
      </c>
      <c r="K77" s="7">
        <v>-1184309182</v>
      </c>
    </row>
    <row r="78" spans="1:11" ht="12.75" customHeight="1" outlineLevel="1" thickBot="1">
      <c r="A78" s="12" t="s">
        <v>578</v>
      </c>
      <c r="C78" s="6" t="s">
        <v>530</v>
      </c>
      <c r="E78" s="8" t="s">
        <v>177</v>
      </c>
      <c r="F78" s="9">
        <v>-2945724161</v>
      </c>
      <c r="G78" s="9">
        <v>0</v>
      </c>
      <c r="H78" s="9">
        <v>-2945724161</v>
      </c>
      <c r="I78" s="9">
        <v>0</v>
      </c>
      <c r="J78" s="9">
        <v>-2945724161</v>
      </c>
      <c r="K78" s="9">
        <v>-1184309182</v>
      </c>
    </row>
    <row r="79" spans="1:11" ht="12.75" customHeight="1" outlineLevel="2" thickTop="1">
      <c r="A79" s="12" t="s">
        <v>37</v>
      </c>
      <c r="C79" s="6" t="s">
        <v>533</v>
      </c>
    </row>
    <row r="80" spans="1:11" ht="12.75" customHeight="1" outlineLevel="2">
      <c r="A80" s="12" t="s">
        <v>579</v>
      </c>
      <c r="B80" s="5" t="s">
        <v>37</v>
      </c>
      <c r="C80" s="6" t="s">
        <v>533</v>
      </c>
      <c r="D80" s="6" t="s">
        <v>534</v>
      </c>
      <c r="E80" s="5" t="s">
        <v>535</v>
      </c>
      <c r="F80" s="7">
        <v>-519611847</v>
      </c>
      <c r="G80" s="7">
        <v>0</v>
      </c>
      <c r="H80" s="7">
        <v>-519611847</v>
      </c>
      <c r="I80" s="7">
        <v>0</v>
      </c>
      <c r="J80" s="7">
        <v>-519611847</v>
      </c>
      <c r="K80" s="7">
        <v>-466403118</v>
      </c>
    </row>
    <row r="81" spans="1:11" ht="12.75" customHeight="1" outlineLevel="1" thickBot="1">
      <c r="A81" s="12" t="s">
        <v>70</v>
      </c>
      <c r="C81" s="6" t="s">
        <v>533</v>
      </c>
      <c r="E81" s="8" t="s">
        <v>178</v>
      </c>
      <c r="F81" s="9">
        <v>-519611847</v>
      </c>
      <c r="G81" s="9">
        <v>0</v>
      </c>
      <c r="H81" s="9">
        <v>-519611847</v>
      </c>
      <c r="I81" s="9">
        <v>0</v>
      </c>
      <c r="J81" s="9">
        <v>-519611847</v>
      </c>
      <c r="K81" s="9">
        <v>-466403118</v>
      </c>
    </row>
    <row r="82" spans="1:11" ht="12.75" customHeight="1" outlineLevel="2" thickTop="1">
      <c r="A82" s="12" t="s">
        <v>37</v>
      </c>
      <c r="C82" s="6" t="s">
        <v>536</v>
      </c>
    </row>
    <row r="83" spans="1:11" ht="12.75" customHeight="1" outlineLevel="2">
      <c r="A83" s="12" t="s">
        <v>71</v>
      </c>
      <c r="B83" s="5" t="s">
        <v>37</v>
      </c>
      <c r="C83" s="6" t="s">
        <v>536</v>
      </c>
      <c r="D83" s="6" t="s">
        <v>537</v>
      </c>
      <c r="E83" s="5" t="s">
        <v>538</v>
      </c>
      <c r="F83" s="7">
        <v>1775663564</v>
      </c>
      <c r="G83" s="7">
        <v>0</v>
      </c>
      <c r="H83" s="7">
        <v>1775663564</v>
      </c>
      <c r="I83" s="7">
        <v>0</v>
      </c>
      <c r="J83" s="7">
        <v>1775663564</v>
      </c>
      <c r="K83" s="7">
        <v>-1199373467</v>
      </c>
    </row>
    <row r="84" spans="1:11" ht="12.75" customHeight="1" outlineLevel="1" thickBot="1">
      <c r="A84" s="12" t="s">
        <v>72</v>
      </c>
      <c r="C84" s="6" t="s">
        <v>536</v>
      </c>
      <c r="E84" s="8" t="s">
        <v>230</v>
      </c>
      <c r="F84" s="9">
        <v>1775663564</v>
      </c>
      <c r="G84" s="9">
        <v>0</v>
      </c>
      <c r="H84" s="9">
        <v>1775663564</v>
      </c>
      <c r="I84" s="9">
        <v>0</v>
      </c>
      <c r="J84" s="9">
        <v>1775663564</v>
      </c>
      <c r="K84" s="9">
        <v>-1199373467</v>
      </c>
    </row>
    <row r="85" spans="1:11" ht="12.75" customHeight="1" outlineLevel="2" thickTop="1">
      <c r="A85" s="12" t="s">
        <v>37</v>
      </c>
      <c r="C85" s="6" t="s">
        <v>539</v>
      </c>
    </row>
    <row r="86" spans="1:11" ht="12.75" customHeight="1" outlineLevel="2">
      <c r="A86" s="12" t="s">
        <v>73</v>
      </c>
      <c r="B86" s="5" t="s">
        <v>37</v>
      </c>
      <c r="C86" s="6" t="s">
        <v>539</v>
      </c>
      <c r="D86" s="6" t="s">
        <v>540</v>
      </c>
      <c r="E86" s="5" t="s">
        <v>541</v>
      </c>
      <c r="F86" s="7">
        <v>-63711887</v>
      </c>
      <c r="G86" s="7">
        <v>0</v>
      </c>
      <c r="H86" s="7">
        <v>-63711887</v>
      </c>
      <c r="I86" s="7">
        <v>0</v>
      </c>
      <c r="J86" s="7">
        <v>-63711887</v>
      </c>
      <c r="K86" s="7">
        <v>-9139154</v>
      </c>
    </row>
    <row r="87" spans="1:11" ht="12.75" customHeight="1" outlineLevel="1" thickBot="1">
      <c r="A87" s="12" t="s">
        <v>74</v>
      </c>
      <c r="C87" s="6" t="s">
        <v>539</v>
      </c>
      <c r="E87" s="8" t="s">
        <v>8</v>
      </c>
      <c r="F87" s="9">
        <v>-63711887</v>
      </c>
      <c r="G87" s="9">
        <v>0</v>
      </c>
      <c r="H87" s="9">
        <v>-63711887</v>
      </c>
      <c r="I87" s="9">
        <v>0</v>
      </c>
      <c r="J87" s="9">
        <v>-63711887</v>
      </c>
      <c r="K87" s="9">
        <v>-9139154</v>
      </c>
    </row>
    <row r="88" spans="1:11" ht="12.75" customHeight="1" outlineLevel="2" thickTop="1">
      <c r="A88" s="12" t="s">
        <v>37</v>
      </c>
      <c r="C88" s="6" t="s">
        <v>542</v>
      </c>
    </row>
    <row r="89" spans="1:11" ht="12.75" customHeight="1" outlineLevel="2">
      <c r="A89" s="12" t="s">
        <v>75</v>
      </c>
      <c r="B89" s="5" t="s">
        <v>37</v>
      </c>
      <c r="C89" s="6" t="s">
        <v>542</v>
      </c>
      <c r="D89" s="6" t="s">
        <v>543</v>
      </c>
      <c r="E89" s="5" t="s">
        <v>544</v>
      </c>
      <c r="F89" s="7">
        <v>-13504</v>
      </c>
      <c r="G89" s="7">
        <v>0</v>
      </c>
      <c r="H89" s="7">
        <v>-13504</v>
      </c>
      <c r="I89" s="7">
        <v>0</v>
      </c>
      <c r="J89" s="7">
        <v>-13504</v>
      </c>
      <c r="K89" s="7">
        <v>0</v>
      </c>
    </row>
    <row r="90" spans="1:11" ht="12.75" customHeight="1" outlineLevel="1" thickBot="1">
      <c r="A90" s="12" t="s">
        <v>76</v>
      </c>
      <c r="C90" s="6" t="s">
        <v>542</v>
      </c>
      <c r="E90" s="8" t="s">
        <v>9</v>
      </c>
      <c r="F90" s="9">
        <v>-13504</v>
      </c>
      <c r="G90" s="9">
        <v>0</v>
      </c>
      <c r="H90" s="9">
        <v>-13504</v>
      </c>
      <c r="I90" s="9">
        <v>0</v>
      </c>
      <c r="J90" s="9">
        <v>-13504</v>
      </c>
      <c r="K90" s="9">
        <v>0</v>
      </c>
    </row>
    <row r="91" spans="1:11" ht="12.75" customHeight="1" outlineLevel="2" thickTop="1">
      <c r="A91" s="12" t="s">
        <v>37</v>
      </c>
      <c r="C91" s="6" t="s">
        <v>422</v>
      </c>
    </row>
    <row r="92" spans="1:11" ht="12.75" customHeight="1" outlineLevel="2">
      <c r="A92" s="12" t="s">
        <v>123</v>
      </c>
      <c r="B92" s="5" t="s">
        <v>37</v>
      </c>
      <c r="C92" s="6" t="s">
        <v>422</v>
      </c>
      <c r="D92" s="6" t="s">
        <v>423</v>
      </c>
      <c r="E92" s="5" t="s">
        <v>424</v>
      </c>
      <c r="F92" s="7">
        <v>210407000</v>
      </c>
      <c r="G92" s="7">
        <v>0</v>
      </c>
      <c r="H92" s="7">
        <v>210407000</v>
      </c>
      <c r="I92" s="7">
        <v>0</v>
      </c>
      <c r="J92" s="7">
        <v>210407000</v>
      </c>
      <c r="K92" s="7">
        <v>158929000</v>
      </c>
    </row>
    <row r="93" spans="1:11" ht="12.75" customHeight="1" outlineLevel="1" thickBot="1">
      <c r="A93" s="12" t="s">
        <v>124</v>
      </c>
      <c r="C93" s="6" t="s">
        <v>422</v>
      </c>
      <c r="E93" s="8" t="s">
        <v>10</v>
      </c>
      <c r="F93" s="9">
        <v>210407000</v>
      </c>
      <c r="G93" s="9">
        <v>0</v>
      </c>
      <c r="H93" s="9">
        <v>210407000</v>
      </c>
      <c r="I93" s="9">
        <v>0</v>
      </c>
      <c r="J93" s="9">
        <v>210407000</v>
      </c>
      <c r="K93" s="9">
        <v>158929000</v>
      </c>
    </row>
    <row r="94" spans="1:11" ht="12.75" customHeight="1" outlineLevel="2" thickTop="1">
      <c r="A94" s="12" t="s">
        <v>37</v>
      </c>
      <c r="C94" s="6" t="s">
        <v>425</v>
      </c>
    </row>
    <row r="95" spans="1:11" ht="12.75" customHeight="1" outlineLevel="2">
      <c r="A95" s="12" t="s">
        <v>125</v>
      </c>
      <c r="B95" s="5" t="s">
        <v>37</v>
      </c>
      <c r="C95" s="6" t="s">
        <v>425</v>
      </c>
      <c r="D95" s="6" t="s">
        <v>426</v>
      </c>
      <c r="E95" s="5" t="s">
        <v>427</v>
      </c>
      <c r="F95" s="7">
        <v>6585000</v>
      </c>
      <c r="G95" s="7">
        <v>0</v>
      </c>
      <c r="H95" s="7">
        <v>6585000</v>
      </c>
      <c r="I95" s="7">
        <v>0</v>
      </c>
      <c r="J95" s="7">
        <v>6585000</v>
      </c>
      <c r="K95" s="7">
        <v>4800500</v>
      </c>
    </row>
    <row r="96" spans="1:11" ht="12.75" customHeight="1" outlineLevel="1" thickBot="1">
      <c r="A96" s="12" t="s">
        <v>126</v>
      </c>
      <c r="C96" s="6" t="s">
        <v>425</v>
      </c>
      <c r="E96" s="8" t="s">
        <v>205</v>
      </c>
      <c r="F96" s="9">
        <v>6585000</v>
      </c>
      <c r="G96" s="9">
        <v>0</v>
      </c>
      <c r="H96" s="9">
        <v>6585000</v>
      </c>
      <c r="I96" s="9">
        <v>0</v>
      </c>
      <c r="J96" s="9">
        <v>6585000</v>
      </c>
      <c r="K96" s="9">
        <v>4800500</v>
      </c>
    </row>
    <row r="97" spans="1:11" ht="12.75" customHeight="1" outlineLevel="2" thickTop="1">
      <c r="A97" s="12" t="s">
        <v>37</v>
      </c>
      <c r="C97" s="6" t="s">
        <v>428</v>
      </c>
    </row>
    <row r="98" spans="1:11" ht="12.75" customHeight="1" outlineLevel="2">
      <c r="A98" s="12" t="s">
        <v>491</v>
      </c>
      <c r="B98" s="5" t="s">
        <v>37</v>
      </c>
      <c r="C98" s="6" t="s">
        <v>428</v>
      </c>
      <c r="D98" s="6" t="s">
        <v>429</v>
      </c>
      <c r="E98" s="5" t="s">
        <v>430</v>
      </c>
      <c r="F98" s="7">
        <v>10520000</v>
      </c>
      <c r="G98" s="7">
        <v>0</v>
      </c>
      <c r="H98" s="7">
        <v>10520000</v>
      </c>
      <c r="I98" s="7">
        <v>0</v>
      </c>
      <c r="J98" s="7">
        <v>10520000</v>
      </c>
      <c r="K98" s="7">
        <v>7946000</v>
      </c>
    </row>
    <row r="99" spans="1:11" ht="12.75" customHeight="1" outlineLevel="1" thickBot="1">
      <c r="A99" s="12" t="s">
        <v>492</v>
      </c>
      <c r="C99" s="6" t="s">
        <v>428</v>
      </c>
      <c r="E99" s="8" t="s">
        <v>206</v>
      </c>
      <c r="F99" s="9">
        <v>10520000</v>
      </c>
      <c r="G99" s="9">
        <v>0</v>
      </c>
      <c r="H99" s="9">
        <v>10520000</v>
      </c>
      <c r="I99" s="9">
        <v>0</v>
      </c>
      <c r="J99" s="9">
        <v>10520000</v>
      </c>
      <c r="K99" s="9">
        <v>7946000</v>
      </c>
    </row>
    <row r="100" spans="1:11" ht="12.75" customHeight="1" outlineLevel="2" thickTop="1">
      <c r="A100" s="12" t="s">
        <v>37</v>
      </c>
      <c r="C100" s="6" t="s">
        <v>431</v>
      </c>
    </row>
    <row r="101" spans="1:11" ht="12.75" customHeight="1" outlineLevel="2">
      <c r="A101" s="12" t="s">
        <v>493</v>
      </c>
      <c r="B101" s="5" t="s">
        <v>37</v>
      </c>
      <c r="C101" s="6" t="s">
        <v>431</v>
      </c>
      <c r="D101" s="6" t="s">
        <v>432</v>
      </c>
      <c r="E101" s="5" t="s">
        <v>433</v>
      </c>
      <c r="F101" s="7">
        <v>300000</v>
      </c>
      <c r="G101" s="7">
        <v>0</v>
      </c>
      <c r="H101" s="7">
        <v>300000</v>
      </c>
      <c r="I101" s="7">
        <v>0</v>
      </c>
      <c r="J101" s="7">
        <v>300000</v>
      </c>
      <c r="K101" s="7">
        <v>250000</v>
      </c>
    </row>
    <row r="102" spans="1:11" ht="12.75" customHeight="1" outlineLevel="2">
      <c r="A102" s="12" t="s">
        <v>19</v>
      </c>
      <c r="B102" s="5" t="s">
        <v>37</v>
      </c>
      <c r="C102" s="6" t="s">
        <v>431</v>
      </c>
      <c r="D102" s="6" t="s">
        <v>243</v>
      </c>
      <c r="E102" s="5" t="s">
        <v>244</v>
      </c>
      <c r="F102" s="7">
        <v>205000</v>
      </c>
      <c r="G102" s="7">
        <v>0</v>
      </c>
      <c r="H102" s="7">
        <v>205000</v>
      </c>
      <c r="I102" s="7">
        <v>0</v>
      </c>
      <c r="J102" s="7">
        <v>205000</v>
      </c>
      <c r="K102" s="7">
        <v>85000</v>
      </c>
    </row>
    <row r="103" spans="1:11" ht="12.75" customHeight="1" outlineLevel="2">
      <c r="A103" s="12" t="s">
        <v>20</v>
      </c>
      <c r="B103" s="5" t="s">
        <v>37</v>
      </c>
      <c r="C103" s="6" t="s">
        <v>431</v>
      </c>
      <c r="D103" s="6" t="s">
        <v>245</v>
      </c>
      <c r="E103" s="5" t="s">
        <v>249</v>
      </c>
      <c r="F103" s="7">
        <v>28050</v>
      </c>
      <c r="G103" s="7">
        <v>0</v>
      </c>
      <c r="H103" s="7">
        <v>28050</v>
      </c>
      <c r="I103" s="7">
        <v>0</v>
      </c>
      <c r="J103" s="7">
        <v>28050</v>
      </c>
      <c r="K103" s="7">
        <v>22500</v>
      </c>
    </row>
    <row r="104" spans="1:11" ht="12.75" customHeight="1" outlineLevel="1" thickBot="1">
      <c r="A104" s="12" t="s">
        <v>21</v>
      </c>
      <c r="C104" s="6" t="s">
        <v>431</v>
      </c>
      <c r="E104" s="8" t="s">
        <v>207</v>
      </c>
      <c r="F104" s="9">
        <v>533050</v>
      </c>
      <c r="G104" s="9">
        <v>0</v>
      </c>
      <c r="H104" s="9">
        <v>533050</v>
      </c>
      <c r="I104" s="9">
        <v>0</v>
      </c>
      <c r="J104" s="9">
        <v>533050</v>
      </c>
      <c r="K104" s="9">
        <v>357500</v>
      </c>
    </row>
    <row r="105" spans="1:11" ht="12.75" customHeight="1" outlineLevel="2" thickTop="1">
      <c r="A105" s="12" t="s">
        <v>37</v>
      </c>
      <c r="C105" s="6" t="s">
        <v>250</v>
      </c>
    </row>
    <row r="106" spans="1:11" ht="12.75" customHeight="1" outlineLevel="1" thickBot="1">
      <c r="A106" s="12" t="s">
        <v>22</v>
      </c>
      <c r="C106" s="6" t="s">
        <v>250</v>
      </c>
      <c r="E106" s="8" t="s">
        <v>208</v>
      </c>
      <c r="F106" s="9">
        <v>0</v>
      </c>
      <c r="G106" s="9">
        <v>0</v>
      </c>
      <c r="H106" s="9">
        <v>0</v>
      </c>
      <c r="I106" s="9">
        <v>0</v>
      </c>
      <c r="J106" s="9">
        <v>0</v>
      </c>
      <c r="K106" s="9">
        <v>0</v>
      </c>
    </row>
    <row r="107" spans="1:11" ht="12.75" customHeight="1" outlineLevel="2" thickTop="1">
      <c r="A107" s="12" t="s">
        <v>37</v>
      </c>
      <c r="C107" s="6" t="s">
        <v>251</v>
      </c>
    </row>
    <row r="108" spans="1:11" ht="12.75" customHeight="1" outlineLevel="2">
      <c r="A108" s="12" t="s">
        <v>23</v>
      </c>
      <c r="B108" s="5" t="s">
        <v>37</v>
      </c>
      <c r="C108" s="6" t="s">
        <v>251</v>
      </c>
      <c r="D108" s="6" t="s">
        <v>252</v>
      </c>
      <c r="E108" s="5" t="s">
        <v>253</v>
      </c>
      <c r="F108" s="7">
        <v>21326640</v>
      </c>
      <c r="G108" s="7">
        <v>0</v>
      </c>
      <c r="H108" s="7">
        <v>21326640</v>
      </c>
      <c r="I108" s="7">
        <v>0</v>
      </c>
      <c r="J108" s="7">
        <v>21326640</v>
      </c>
      <c r="K108" s="7">
        <v>0</v>
      </c>
    </row>
    <row r="109" spans="1:11" ht="12.75" customHeight="1" outlineLevel="1" thickBot="1">
      <c r="A109" s="12" t="s">
        <v>24</v>
      </c>
      <c r="C109" s="6" t="s">
        <v>251</v>
      </c>
      <c r="E109" s="8" t="s">
        <v>209</v>
      </c>
      <c r="F109" s="9">
        <v>21326640</v>
      </c>
      <c r="G109" s="9">
        <v>0</v>
      </c>
      <c r="H109" s="9">
        <v>21326640</v>
      </c>
      <c r="I109" s="9">
        <v>0</v>
      </c>
      <c r="J109" s="9">
        <v>21326640</v>
      </c>
      <c r="K109" s="9">
        <v>0</v>
      </c>
    </row>
    <row r="110" spans="1:11" ht="12.75" customHeight="1" outlineLevel="2" thickTop="1">
      <c r="A110" s="12" t="s">
        <v>37</v>
      </c>
      <c r="C110" s="6" t="s">
        <v>254</v>
      </c>
    </row>
    <row r="111" spans="1:11" ht="12.75" customHeight="1" outlineLevel="2">
      <c r="A111" s="12" t="s">
        <v>25</v>
      </c>
      <c r="B111" s="5" t="s">
        <v>37</v>
      </c>
      <c r="C111" s="6" t="s">
        <v>254</v>
      </c>
      <c r="D111" s="6" t="s">
        <v>255</v>
      </c>
      <c r="E111" s="5" t="s">
        <v>256</v>
      </c>
      <c r="F111" s="7">
        <v>113161476</v>
      </c>
      <c r="G111" s="7">
        <v>0</v>
      </c>
      <c r="H111" s="7">
        <v>113161476</v>
      </c>
      <c r="I111" s="7">
        <v>0</v>
      </c>
      <c r="J111" s="7">
        <v>113161476</v>
      </c>
      <c r="K111" s="7">
        <v>0</v>
      </c>
    </row>
    <row r="112" spans="1:11" ht="12.75" customHeight="1" outlineLevel="1" thickBot="1">
      <c r="A112" s="12" t="s">
        <v>26</v>
      </c>
      <c r="C112" s="6" t="s">
        <v>254</v>
      </c>
      <c r="E112" s="8" t="s">
        <v>210</v>
      </c>
      <c r="F112" s="9">
        <v>113161476</v>
      </c>
      <c r="G112" s="9">
        <v>0</v>
      </c>
      <c r="H112" s="9">
        <v>113161476</v>
      </c>
      <c r="I112" s="9">
        <v>0</v>
      </c>
      <c r="J112" s="9">
        <v>113161476</v>
      </c>
      <c r="K112" s="9">
        <v>0</v>
      </c>
    </row>
    <row r="113" spans="1:11" ht="12.75" customHeight="1" outlineLevel="2" thickTop="1">
      <c r="A113" s="12" t="s">
        <v>37</v>
      </c>
      <c r="C113" s="6" t="s">
        <v>257</v>
      </c>
    </row>
    <row r="114" spans="1:11" ht="12.75" customHeight="1" outlineLevel="2">
      <c r="A114" s="12" t="s">
        <v>27</v>
      </c>
      <c r="B114" s="5" t="s">
        <v>37</v>
      </c>
      <c r="C114" s="6" t="s">
        <v>257</v>
      </c>
      <c r="D114" s="6" t="s">
        <v>258</v>
      </c>
      <c r="E114" s="5" t="s">
        <v>259</v>
      </c>
      <c r="F114" s="7">
        <v>787500</v>
      </c>
      <c r="G114" s="7">
        <v>0</v>
      </c>
      <c r="H114" s="7">
        <v>787500</v>
      </c>
      <c r="I114" s="7">
        <v>0</v>
      </c>
      <c r="J114" s="7">
        <v>787500</v>
      </c>
      <c r="K114" s="7">
        <v>0</v>
      </c>
    </row>
    <row r="115" spans="1:11" ht="12.75" customHeight="1" outlineLevel="2">
      <c r="A115" s="12" t="s">
        <v>287</v>
      </c>
      <c r="B115" s="5" t="s">
        <v>37</v>
      </c>
      <c r="C115" s="6" t="s">
        <v>257</v>
      </c>
      <c r="D115" s="6" t="s">
        <v>260</v>
      </c>
      <c r="E115" s="5" t="s">
        <v>261</v>
      </c>
      <c r="F115" s="7">
        <v>113242</v>
      </c>
      <c r="G115" s="7">
        <v>0</v>
      </c>
      <c r="H115" s="7">
        <v>113242</v>
      </c>
      <c r="I115" s="7">
        <v>0</v>
      </c>
      <c r="J115" s="7">
        <v>113242</v>
      </c>
      <c r="K115" s="7">
        <v>293701</v>
      </c>
    </row>
    <row r="116" spans="1:11" ht="12.75" customHeight="1" outlineLevel="2">
      <c r="A116" s="12" t="s">
        <v>288</v>
      </c>
      <c r="B116" s="5" t="s">
        <v>37</v>
      </c>
      <c r="C116" s="6" t="s">
        <v>257</v>
      </c>
      <c r="D116" s="6" t="s">
        <v>262</v>
      </c>
      <c r="E116" s="5" t="s">
        <v>263</v>
      </c>
      <c r="F116" s="7">
        <v>1802803</v>
      </c>
      <c r="G116" s="7">
        <v>0</v>
      </c>
      <c r="H116" s="7">
        <v>1802803</v>
      </c>
      <c r="I116" s="7">
        <v>0</v>
      </c>
      <c r="J116" s="7">
        <v>1802803</v>
      </c>
      <c r="K116" s="7">
        <v>638300</v>
      </c>
    </row>
    <row r="117" spans="1:11" ht="12.75" customHeight="1" outlineLevel="2">
      <c r="A117" s="12" t="s">
        <v>289</v>
      </c>
      <c r="B117" s="5" t="s">
        <v>37</v>
      </c>
      <c r="C117" s="6" t="s">
        <v>257</v>
      </c>
      <c r="D117" s="6" t="s">
        <v>264</v>
      </c>
      <c r="E117" s="5" t="s">
        <v>265</v>
      </c>
      <c r="F117" s="7">
        <v>63435</v>
      </c>
      <c r="G117" s="7">
        <v>0</v>
      </c>
      <c r="H117" s="7">
        <v>63435</v>
      </c>
      <c r="I117" s="7">
        <v>0</v>
      </c>
      <c r="J117" s="7">
        <v>63435</v>
      </c>
      <c r="K117" s="7">
        <v>9422</v>
      </c>
    </row>
    <row r="118" spans="1:11" ht="12.75" customHeight="1" outlineLevel="2">
      <c r="A118" s="12" t="s">
        <v>290</v>
      </c>
      <c r="B118" s="5" t="s">
        <v>37</v>
      </c>
      <c r="C118" s="6" t="s">
        <v>257</v>
      </c>
      <c r="D118" s="6" t="s">
        <v>266</v>
      </c>
      <c r="E118" s="5" t="s">
        <v>267</v>
      </c>
      <c r="F118" s="7">
        <v>0</v>
      </c>
      <c r="G118" s="7">
        <v>0</v>
      </c>
      <c r="H118" s="7">
        <v>0</v>
      </c>
      <c r="I118" s="7">
        <v>0</v>
      </c>
      <c r="J118" s="7">
        <v>0</v>
      </c>
      <c r="K118" s="7">
        <v>265170</v>
      </c>
    </row>
    <row r="119" spans="1:11" ht="12.75" customHeight="1" outlineLevel="2">
      <c r="A119" s="12" t="s">
        <v>291</v>
      </c>
      <c r="B119" s="5" t="s">
        <v>37</v>
      </c>
      <c r="C119" s="6" t="s">
        <v>257</v>
      </c>
      <c r="D119" s="6" t="s">
        <v>268</v>
      </c>
      <c r="E119" s="5" t="s">
        <v>269</v>
      </c>
      <c r="F119" s="7">
        <v>19868</v>
      </c>
      <c r="G119" s="7">
        <v>0</v>
      </c>
      <c r="H119" s="7">
        <v>19868</v>
      </c>
      <c r="I119" s="7">
        <v>0</v>
      </c>
      <c r="J119" s="7">
        <v>19868</v>
      </c>
      <c r="K119" s="7">
        <v>268923</v>
      </c>
    </row>
    <row r="120" spans="1:11" ht="12.75" customHeight="1" outlineLevel="2">
      <c r="A120" s="12" t="s">
        <v>292</v>
      </c>
      <c r="B120" s="5" t="s">
        <v>37</v>
      </c>
      <c r="C120" s="6" t="s">
        <v>257</v>
      </c>
      <c r="D120" s="6" t="s">
        <v>270</v>
      </c>
      <c r="E120" s="5" t="s">
        <v>271</v>
      </c>
      <c r="F120" s="7">
        <v>100000</v>
      </c>
      <c r="G120" s="7">
        <v>0</v>
      </c>
      <c r="H120" s="7">
        <v>100000</v>
      </c>
      <c r="I120" s="7">
        <v>0</v>
      </c>
      <c r="J120" s="7">
        <v>100000</v>
      </c>
      <c r="K120" s="7">
        <v>100000</v>
      </c>
    </row>
    <row r="121" spans="1:11" ht="12.75" customHeight="1" outlineLevel="2">
      <c r="A121" s="12" t="s">
        <v>293</v>
      </c>
      <c r="B121" s="5" t="s">
        <v>37</v>
      </c>
      <c r="C121" s="6" t="s">
        <v>257</v>
      </c>
      <c r="D121" s="6" t="s">
        <v>272</v>
      </c>
      <c r="E121" s="5" t="s">
        <v>306</v>
      </c>
      <c r="F121" s="7">
        <v>239423</v>
      </c>
      <c r="G121" s="7">
        <v>0</v>
      </c>
      <c r="H121" s="7">
        <v>239423</v>
      </c>
      <c r="I121" s="7">
        <v>0</v>
      </c>
      <c r="J121" s="7">
        <v>239423</v>
      </c>
      <c r="K121" s="7">
        <v>0</v>
      </c>
    </row>
    <row r="122" spans="1:11" ht="12.75" customHeight="1" outlineLevel="2">
      <c r="A122" s="12" t="s">
        <v>294</v>
      </c>
      <c r="B122" s="5" t="s">
        <v>37</v>
      </c>
      <c r="C122" s="6" t="s">
        <v>257</v>
      </c>
      <c r="D122" s="6" t="s">
        <v>307</v>
      </c>
      <c r="E122" s="5" t="s">
        <v>308</v>
      </c>
      <c r="F122" s="7">
        <v>2530073</v>
      </c>
      <c r="G122" s="7">
        <v>0</v>
      </c>
      <c r="H122" s="7">
        <v>2530073</v>
      </c>
      <c r="I122" s="7">
        <v>0</v>
      </c>
      <c r="J122" s="7">
        <v>2530073</v>
      </c>
      <c r="K122" s="7">
        <v>958422</v>
      </c>
    </row>
    <row r="123" spans="1:11" ht="12.75" customHeight="1" outlineLevel="2">
      <c r="A123" s="12" t="s">
        <v>295</v>
      </c>
      <c r="B123" s="5" t="s">
        <v>37</v>
      </c>
      <c r="C123" s="6" t="s">
        <v>257</v>
      </c>
      <c r="D123" s="6" t="s">
        <v>309</v>
      </c>
      <c r="E123" s="5" t="s">
        <v>310</v>
      </c>
      <c r="F123" s="7">
        <v>151528</v>
      </c>
      <c r="G123" s="7">
        <v>0</v>
      </c>
      <c r="H123" s="7">
        <v>151528</v>
      </c>
      <c r="I123" s="7">
        <v>0</v>
      </c>
      <c r="J123" s="7">
        <v>151528</v>
      </c>
      <c r="K123" s="7">
        <v>150</v>
      </c>
    </row>
    <row r="124" spans="1:11" ht="12.75" customHeight="1" outlineLevel="2">
      <c r="A124" s="12" t="s">
        <v>296</v>
      </c>
      <c r="B124" s="5" t="s">
        <v>37</v>
      </c>
      <c r="C124" s="6" t="s">
        <v>257</v>
      </c>
      <c r="D124" s="6" t="s">
        <v>311</v>
      </c>
      <c r="E124" s="5" t="s">
        <v>244</v>
      </c>
      <c r="F124" s="7">
        <v>0</v>
      </c>
      <c r="G124" s="7">
        <v>0</v>
      </c>
      <c r="H124" s="7">
        <v>0</v>
      </c>
      <c r="I124" s="7">
        <v>0</v>
      </c>
      <c r="J124" s="7">
        <v>0</v>
      </c>
      <c r="K124" s="7">
        <v>1366782</v>
      </c>
    </row>
    <row r="125" spans="1:11" ht="12.75" customHeight="1" outlineLevel="2">
      <c r="A125" s="12" t="s">
        <v>361</v>
      </c>
      <c r="B125" s="5" t="s">
        <v>37</v>
      </c>
      <c r="C125" s="6" t="s">
        <v>257</v>
      </c>
      <c r="D125" s="6" t="s">
        <v>359</v>
      </c>
      <c r="E125" s="5" t="s">
        <v>360</v>
      </c>
      <c r="F125" s="7">
        <v>3652389</v>
      </c>
      <c r="G125" s="7">
        <v>0</v>
      </c>
      <c r="H125" s="7">
        <v>3652389</v>
      </c>
      <c r="I125" s="7">
        <v>0</v>
      </c>
      <c r="J125" s="7">
        <v>3652389</v>
      </c>
      <c r="K125" s="7">
        <v>0</v>
      </c>
    </row>
    <row r="126" spans="1:11" ht="12.75" customHeight="1" outlineLevel="1" thickBot="1">
      <c r="A126" s="12" t="s">
        <v>297</v>
      </c>
      <c r="C126" s="6" t="s">
        <v>257</v>
      </c>
      <c r="E126" s="8" t="s">
        <v>9</v>
      </c>
      <c r="F126" s="9">
        <v>9460261</v>
      </c>
      <c r="G126" s="9">
        <v>0</v>
      </c>
      <c r="H126" s="9">
        <v>9460261</v>
      </c>
      <c r="I126" s="9">
        <v>0</v>
      </c>
      <c r="J126" s="9">
        <v>9460261</v>
      </c>
      <c r="K126" s="9">
        <v>3900870</v>
      </c>
    </row>
    <row r="127" spans="1:11" ht="12.75" customHeight="1" outlineLevel="2" thickTop="1">
      <c r="A127" s="12" t="s">
        <v>37</v>
      </c>
      <c r="C127" s="6" t="s">
        <v>312</v>
      </c>
    </row>
    <row r="128" spans="1:11" ht="12.75" customHeight="1" outlineLevel="2">
      <c r="A128" s="12" t="s">
        <v>298</v>
      </c>
      <c r="B128" s="5" t="s">
        <v>37</v>
      </c>
      <c r="C128" s="6" t="s">
        <v>312</v>
      </c>
      <c r="D128" s="6" t="s">
        <v>313</v>
      </c>
      <c r="E128" s="5" t="s">
        <v>314</v>
      </c>
      <c r="F128" s="7">
        <v>269032</v>
      </c>
      <c r="G128" s="7">
        <v>0</v>
      </c>
      <c r="H128" s="7">
        <v>269032</v>
      </c>
      <c r="I128" s="7">
        <v>0</v>
      </c>
      <c r="J128" s="7">
        <v>269032</v>
      </c>
      <c r="K128" s="7">
        <v>159553</v>
      </c>
    </row>
    <row r="129" spans="1:11" ht="12.75" customHeight="1" outlineLevel="1" thickBot="1">
      <c r="A129" s="12" t="s">
        <v>299</v>
      </c>
      <c r="C129" s="6" t="s">
        <v>312</v>
      </c>
      <c r="E129" s="8" t="s">
        <v>343</v>
      </c>
      <c r="F129" s="9">
        <v>269032</v>
      </c>
      <c r="G129" s="9">
        <v>0</v>
      </c>
      <c r="H129" s="9">
        <v>269032</v>
      </c>
      <c r="I129" s="9">
        <v>0</v>
      </c>
      <c r="J129" s="9">
        <v>269032</v>
      </c>
      <c r="K129" s="9">
        <v>159553</v>
      </c>
    </row>
    <row r="130" spans="1:11" ht="12.75" customHeight="1" outlineLevel="2" thickTop="1">
      <c r="A130" s="12" t="s">
        <v>37</v>
      </c>
      <c r="C130" s="6" t="s">
        <v>315</v>
      </c>
    </row>
    <row r="131" spans="1:11" ht="12.75" customHeight="1" outlineLevel="2">
      <c r="A131" s="12" t="s">
        <v>300</v>
      </c>
      <c r="B131" s="5" t="s">
        <v>37</v>
      </c>
      <c r="C131" s="6" t="s">
        <v>315</v>
      </c>
      <c r="D131" s="6" t="s">
        <v>316</v>
      </c>
      <c r="E131" s="5" t="s">
        <v>317</v>
      </c>
      <c r="F131" s="7">
        <v>1320000</v>
      </c>
      <c r="G131" s="7">
        <v>0</v>
      </c>
      <c r="H131" s="7">
        <v>1320000</v>
      </c>
      <c r="I131" s="7">
        <v>0</v>
      </c>
      <c r="J131" s="7">
        <v>1320000</v>
      </c>
      <c r="K131" s="7">
        <v>375000</v>
      </c>
    </row>
    <row r="132" spans="1:11" ht="12.75" customHeight="1" outlineLevel="2">
      <c r="A132" s="12" t="s">
        <v>301</v>
      </c>
      <c r="B132" s="5" t="s">
        <v>37</v>
      </c>
      <c r="C132" s="6" t="s">
        <v>315</v>
      </c>
      <c r="D132" s="6" t="s">
        <v>318</v>
      </c>
      <c r="E132" s="5" t="s">
        <v>319</v>
      </c>
      <c r="F132" s="7">
        <v>1315000</v>
      </c>
      <c r="G132" s="7">
        <v>0</v>
      </c>
      <c r="H132" s="7">
        <v>1315000</v>
      </c>
      <c r="I132" s="7">
        <v>0</v>
      </c>
      <c r="J132" s="7">
        <v>1315000</v>
      </c>
      <c r="K132" s="7">
        <v>510135</v>
      </c>
    </row>
    <row r="133" spans="1:11" ht="12.75" customHeight="1" outlineLevel="2">
      <c r="A133" s="12" t="s">
        <v>302</v>
      </c>
      <c r="B133" s="5" t="s">
        <v>37</v>
      </c>
      <c r="C133" s="6" t="s">
        <v>315</v>
      </c>
      <c r="D133" s="6" t="s">
        <v>320</v>
      </c>
      <c r="E133" s="5" t="s">
        <v>321</v>
      </c>
      <c r="F133" s="7">
        <v>1285000</v>
      </c>
      <c r="G133" s="7">
        <v>0</v>
      </c>
      <c r="H133" s="7">
        <v>1285000</v>
      </c>
      <c r="I133" s="7">
        <v>0</v>
      </c>
      <c r="J133" s="7">
        <v>1285000</v>
      </c>
      <c r="K133" s="7">
        <v>340000</v>
      </c>
    </row>
    <row r="134" spans="1:11" ht="12.75" customHeight="1" outlineLevel="2">
      <c r="A134" s="12" t="s">
        <v>303</v>
      </c>
      <c r="B134" s="5" t="s">
        <v>37</v>
      </c>
      <c r="C134" s="6" t="s">
        <v>315</v>
      </c>
      <c r="D134" s="6" t="s">
        <v>436</v>
      </c>
      <c r="E134" s="5" t="s">
        <v>437</v>
      </c>
      <c r="F134" s="7">
        <v>67500</v>
      </c>
      <c r="G134" s="7">
        <v>0</v>
      </c>
      <c r="H134" s="7">
        <v>67500</v>
      </c>
      <c r="I134" s="7">
        <v>0</v>
      </c>
      <c r="J134" s="7">
        <v>67500</v>
      </c>
      <c r="K134" s="7">
        <v>0</v>
      </c>
    </row>
    <row r="135" spans="1:11" ht="12.75" customHeight="1" outlineLevel="1" thickBot="1">
      <c r="A135" s="12" t="s">
        <v>304</v>
      </c>
      <c r="C135" s="6" t="s">
        <v>315</v>
      </c>
      <c r="E135" s="8" t="s">
        <v>344</v>
      </c>
      <c r="F135" s="9">
        <v>3987500</v>
      </c>
      <c r="G135" s="9">
        <v>0</v>
      </c>
      <c r="H135" s="9">
        <v>3987500</v>
      </c>
      <c r="I135" s="9">
        <v>0</v>
      </c>
      <c r="J135" s="9">
        <v>3987500</v>
      </c>
      <c r="K135" s="9">
        <v>1225135</v>
      </c>
    </row>
    <row r="136" spans="1:11" ht="12.75" customHeight="1" outlineLevel="2" thickTop="1">
      <c r="A136" s="12" t="s">
        <v>37</v>
      </c>
      <c r="C136" s="6" t="s">
        <v>438</v>
      </c>
    </row>
    <row r="137" spans="1:11" ht="12.75" customHeight="1" outlineLevel="1" thickBot="1">
      <c r="A137" s="12" t="s">
        <v>305</v>
      </c>
      <c r="C137" s="6" t="s">
        <v>438</v>
      </c>
      <c r="E137" s="8" t="s">
        <v>345</v>
      </c>
      <c r="F137" s="9">
        <v>0</v>
      </c>
      <c r="G137" s="9">
        <v>0</v>
      </c>
      <c r="H137" s="9">
        <v>0</v>
      </c>
      <c r="I137" s="9">
        <v>0</v>
      </c>
      <c r="J137" s="9">
        <v>0</v>
      </c>
      <c r="K137" s="9">
        <v>0</v>
      </c>
    </row>
    <row r="138" spans="1:11" ht="12.75" customHeight="1" outlineLevel="2" thickTop="1">
      <c r="A138" s="12" t="s">
        <v>37</v>
      </c>
      <c r="C138" s="6" t="s">
        <v>439</v>
      </c>
    </row>
    <row r="139" spans="1:11" ht="12.75" customHeight="1" outlineLevel="2">
      <c r="A139" s="12" t="s">
        <v>472</v>
      </c>
      <c r="B139" s="5" t="s">
        <v>37</v>
      </c>
      <c r="C139" s="6" t="s">
        <v>439</v>
      </c>
      <c r="D139" s="6" t="s">
        <v>440</v>
      </c>
      <c r="E139" s="5" t="s">
        <v>441</v>
      </c>
      <c r="F139" s="7">
        <v>1414544</v>
      </c>
      <c r="G139" s="7">
        <v>0</v>
      </c>
      <c r="H139" s="7">
        <v>1414544</v>
      </c>
      <c r="I139" s="7">
        <v>0</v>
      </c>
      <c r="J139" s="7">
        <v>1414544</v>
      </c>
      <c r="K139" s="7">
        <v>1778094</v>
      </c>
    </row>
    <row r="140" spans="1:11" ht="12.75" customHeight="1" outlineLevel="2">
      <c r="A140" s="12" t="s">
        <v>473</v>
      </c>
      <c r="B140" s="5" t="s">
        <v>37</v>
      </c>
      <c r="C140" s="6" t="s">
        <v>439</v>
      </c>
      <c r="D140" s="6" t="s">
        <v>442</v>
      </c>
      <c r="E140" s="5" t="s">
        <v>443</v>
      </c>
      <c r="F140" s="7">
        <v>1019641</v>
      </c>
      <c r="G140" s="7">
        <v>0</v>
      </c>
      <c r="H140" s="7">
        <v>1019641</v>
      </c>
      <c r="I140" s="7">
        <v>0</v>
      </c>
      <c r="J140" s="7">
        <v>1019641</v>
      </c>
      <c r="K140" s="7">
        <v>1988712</v>
      </c>
    </row>
    <row r="141" spans="1:11" ht="12.75" customHeight="1" outlineLevel="2">
      <c r="A141" s="12" t="s">
        <v>474</v>
      </c>
      <c r="B141" s="5" t="s">
        <v>37</v>
      </c>
      <c r="C141" s="6" t="s">
        <v>439</v>
      </c>
      <c r="D141" s="6" t="s">
        <v>234</v>
      </c>
      <c r="E141" s="5" t="s">
        <v>235</v>
      </c>
      <c r="F141" s="7">
        <v>6000</v>
      </c>
      <c r="G141" s="7">
        <v>0</v>
      </c>
      <c r="H141" s="7">
        <v>6000</v>
      </c>
      <c r="I141" s="7">
        <v>0</v>
      </c>
      <c r="J141" s="7">
        <v>6000</v>
      </c>
      <c r="K141" s="7">
        <v>5500</v>
      </c>
    </row>
    <row r="142" spans="1:11" ht="12.75" customHeight="1" outlineLevel="2">
      <c r="A142" s="12" t="s">
        <v>475</v>
      </c>
      <c r="B142" s="5" t="s">
        <v>37</v>
      </c>
      <c r="C142" s="6" t="s">
        <v>439</v>
      </c>
      <c r="D142" s="6" t="s">
        <v>236</v>
      </c>
      <c r="E142" s="5" t="s">
        <v>237</v>
      </c>
      <c r="F142" s="7">
        <v>538000</v>
      </c>
      <c r="G142" s="7">
        <v>0</v>
      </c>
      <c r="H142" s="7">
        <v>538000</v>
      </c>
      <c r="I142" s="7">
        <v>0</v>
      </c>
      <c r="J142" s="7">
        <v>538000</v>
      </c>
      <c r="K142" s="7">
        <v>0</v>
      </c>
    </row>
    <row r="143" spans="1:11" ht="12.75" customHeight="1" outlineLevel="1" thickBot="1">
      <c r="A143" s="12" t="s">
        <v>476</v>
      </c>
      <c r="C143" s="6" t="s">
        <v>439</v>
      </c>
      <c r="E143" s="8" t="s">
        <v>346</v>
      </c>
      <c r="F143" s="9">
        <v>2978185</v>
      </c>
      <c r="G143" s="9">
        <v>0</v>
      </c>
      <c r="H143" s="9">
        <v>2978185</v>
      </c>
      <c r="I143" s="9">
        <v>0</v>
      </c>
      <c r="J143" s="9">
        <v>2978185</v>
      </c>
      <c r="K143" s="9">
        <v>3772306</v>
      </c>
    </row>
    <row r="144" spans="1:11" ht="12.75" customHeight="1" outlineLevel="2" thickTop="1">
      <c r="A144" s="12" t="s">
        <v>37</v>
      </c>
      <c r="C144" s="6" t="s">
        <v>463</v>
      </c>
    </row>
    <row r="145" spans="1:11" ht="12.75" customHeight="1" outlineLevel="2">
      <c r="A145" s="12" t="s">
        <v>477</v>
      </c>
      <c r="B145" s="5" t="s">
        <v>37</v>
      </c>
      <c r="C145" s="6" t="s">
        <v>463</v>
      </c>
      <c r="D145" s="6" t="s">
        <v>464</v>
      </c>
      <c r="E145" s="5" t="s">
        <v>465</v>
      </c>
      <c r="F145" s="7">
        <v>2766963</v>
      </c>
      <c r="G145" s="7">
        <v>0</v>
      </c>
      <c r="H145" s="7">
        <v>2766963</v>
      </c>
      <c r="I145" s="7">
        <v>0</v>
      </c>
      <c r="J145" s="7">
        <v>2766963</v>
      </c>
      <c r="K145" s="7">
        <v>0</v>
      </c>
    </row>
    <row r="146" spans="1:11" ht="12.75" customHeight="1" outlineLevel="1" thickBot="1">
      <c r="A146" s="12" t="s">
        <v>478</v>
      </c>
      <c r="C146" s="6" t="s">
        <v>463</v>
      </c>
      <c r="E146" s="8" t="s">
        <v>347</v>
      </c>
      <c r="F146" s="9">
        <v>2766963</v>
      </c>
      <c r="G146" s="9">
        <v>0</v>
      </c>
      <c r="H146" s="9">
        <v>2766963</v>
      </c>
      <c r="I146" s="9">
        <v>0</v>
      </c>
      <c r="J146" s="9">
        <v>2766963</v>
      </c>
      <c r="K146" s="9">
        <v>0</v>
      </c>
    </row>
    <row r="147" spans="1:11" ht="12.75" customHeight="1" thickTop="1" thickBot="1">
      <c r="A147" s="12" t="s">
        <v>348</v>
      </c>
      <c r="C147" s="10" t="s">
        <v>466</v>
      </c>
      <c r="F147" s="9">
        <v>0</v>
      </c>
      <c r="G147" s="9">
        <v>0</v>
      </c>
      <c r="H147" s="9">
        <v>0</v>
      </c>
      <c r="I147" s="9">
        <v>0</v>
      </c>
      <c r="J147" s="9">
        <v>0</v>
      </c>
      <c r="K147" s="9">
        <v>0</v>
      </c>
    </row>
    <row r="148" spans="1:11" ht="12.75" customHeight="1" thickTop="1"/>
  </sheetData>
  <customSheetViews>
    <customSheetView guid="{84FBBE83-FF6F-4C76-A58E-D04643F715A5}" showPageBreaks="1" showGridLines="0" hiddenColumns="1" state="hidden" topLeftCell="D1">
      <pane xSplit="2" ySplit="1" topLeftCell="F2" activePane="bottomRight" state="frozen"/>
      <selection pane="bottomRight" activeCell="A15" sqref="A15"/>
      <pageMargins left="0.78740157480314965" right="0.78740157480314965" top="1.1811023622047245" bottom="0.78740157480314965" header="0.39370078740157483" footer="0.39370078740157483"/>
      <printOptions gridLines="1"/>
      <pageSetup paperSize="9" pageOrder="overThenDown" orientation="landscape" r:id="rId1"/>
      <headerFooter alignWithMargins="0"/>
    </customSheetView>
  </customSheetViews>
  <phoneticPr fontId="10" type="noConversion"/>
  <printOptions gridLines="1"/>
  <pageMargins left="0.78740157480314965" right="0.78740157480314965" top="1.1811023622047245" bottom="0.78740157480314965" header="0.39370078740157483" footer="0.39370078740157483"/>
  <pageSetup paperSize="9" pageOrder="overThenDown"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D24"/>
  <sheetViews>
    <sheetView topLeftCell="A14" workbookViewId="0">
      <selection activeCell="A15" sqref="A15"/>
    </sheetView>
  </sheetViews>
  <sheetFormatPr defaultRowHeight="15.75"/>
  <cols>
    <col min="2" max="2" width="19.125" bestFit="1" customWidth="1"/>
    <col min="3" max="4" width="12.625" bestFit="1" customWidth="1"/>
  </cols>
  <sheetData>
    <row r="3" spans="1:4">
      <c r="C3" s="232" t="s">
        <v>238</v>
      </c>
      <c r="D3" s="232" t="s">
        <v>239</v>
      </c>
    </row>
    <row r="4" spans="1:4">
      <c r="C4" s="1239" t="s">
        <v>88</v>
      </c>
      <c r="D4" s="1240"/>
    </row>
    <row r="5" spans="1:4">
      <c r="A5" s="384">
        <v>1</v>
      </c>
      <c r="B5" s="385" t="s">
        <v>84</v>
      </c>
      <c r="C5" s="386">
        <f>ROUND(5925309/1000,0)</f>
        <v>5925</v>
      </c>
      <c r="D5" s="386"/>
    </row>
    <row r="6" spans="1:4">
      <c r="A6" s="384"/>
      <c r="B6" s="387" t="s">
        <v>85</v>
      </c>
      <c r="C6" s="386"/>
      <c r="D6" s="386">
        <f>C5</f>
        <v>5925</v>
      </c>
    </row>
    <row r="7" spans="1:4">
      <c r="A7" s="384"/>
      <c r="B7" s="385"/>
      <c r="C7" s="385"/>
      <c r="D7" s="385"/>
    </row>
    <row r="8" spans="1:4">
      <c r="A8" s="384">
        <v>2</v>
      </c>
      <c r="B8" s="385" t="s">
        <v>86</v>
      </c>
      <c r="C8" s="386">
        <f>4500</f>
        <v>4500</v>
      </c>
      <c r="D8" s="386"/>
    </row>
    <row r="9" spans="1:4">
      <c r="A9" s="385"/>
      <c r="B9" s="387" t="s">
        <v>87</v>
      </c>
      <c r="C9" s="386"/>
      <c r="D9" s="386">
        <f>C8</f>
        <v>4500</v>
      </c>
    </row>
    <row r="10" spans="1:4">
      <c r="A10" s="385"/>
      <c r="B10" s="385"/>
      <c r="C10" s="385"/>
      <c r="D10" s="385"/>
    </row>
    <row r="11" spans="1:4">
      <c r="A11" s="384">
        <v>3</v>
      </c>
      <c r="B11" s="385" t="s">
        <v>374</v>
      </c>
      <c r="C11" s="386">
        <v>2626</v>
      </c>
      <c r="D11" s="386"/>
    </row>
    <row r="12" spans="1:4">
      <c r="A12" s="384"/>
      <c r="B12" s="387" t="s">
        <v>375</v>
      </c>
      <c r="C12" s="386"/>
      <c r="D12" s="386">
        <f>C11</f>
        <v>2626</v>
      </c>
    </row>
    <row r="13" spans="1:4">
      <c r="A13" s="384"/>
      <c r="B13" s="385"/>
      <c r="C13" s="386"/>
      <c r="D13" s="386"/>
    </row>
    <row r="14" spans="1:4">
      <c r="A14" s="384">
        <v>4</v>
      </c>
      <c r="B14" s="385" t="s">
        <v>376</v>
      </c>
      <c r="C14" s="386">
        <v>9895</v>
      </c>
      <c r="D14" s="386"/>
    </row>
    <row r="15" spans="1:4">
      <c r="A15" s="384"/>
      <c r="B15" s="388" t="s">
        <v>374</v>
      </c>
      <c r="C15" s="386"/>
      <c r="D15" s="386">
        <f>C14</f>
        <v>9895</v>
      </c>
    </row>
    <row r="16" spans="1:4">
      <c r="C16" s="231"/>
      <c r="D16" s="231"/>
    </row>
    <row r="17" spans="1:4">
      <c r="C17" s="232" t="s">
        <v>238</v>
      </c>
      <c r="D17" s="232" t="s">
        <v>239</v>
      </c>
    </row>
    <row r="18" spans="1:4">
      <c r="C18" s="1239" t="s">
        <v>88</v>
      </c>
      <c r="D18" s="1240"/>
    </row>
    <row r="19" spans="1:4">
      <c r="A19">
        <v>1</v>
      </c>
      <c r="B19" t="s">
        <v>588</v>
      </c>
      <c r="C19">
        <v>669</v>
      </c>
    </row>
    <row r="20" spans="1:4">
      <c r="B20" s="359" t="s">
        <v>589</v>
      </c>
      <c r="D20">
        <v>669</v>
      </c>
    </row>
    <row r="21" spans="1:4">
      <c r="A21">
        <v>2</v>
      </c>
      <c r="B21" t="s">
        <v>589</v>
      </c>
      <c r="C21">
        <v>-69</v>
      </c>
    </row>
    <row r="22" spans="1:4">
      <c r="B22" s="359" t="s">
        <v>588</v>
      </c>
      <c r="D22">
        <v>69</v>
      </c>
    </row>
    <row r="24" spans="1:4">
      <c r="A24">
        <v>3</v>
      </c>
      <c r="B24" s="389" t="s">
        <v>590</v>
      </c>
    </row>
  </sheetData>
  <customSheetViews>
    <customSheetView guid="{84FBBE83-FF6F-4C76-A58E-D04643F715A5}" state="hidden" topLeftCell="A14">
      <selection activeCell="A15" sqref="A15"/>
      <pageMargins left="0.75" right="0.75" top="1" bottom="1" header="0.5" footer="0.5"/>
      <pageSetup orientation="portrait" r:id="rId1"/>
      <headerFooter alignWithMargins="0"/>
    </customSheetView>
  </customSheetViews>
  <mergeCells count="2">
    <mergeCell ref="C4:D4"/>
    <mergeCell ref="C18:D18"/>
  </mergeCells>
  <phoneticPr fontId="30"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35"/>
  <sheetViews>
    <sheetView topLeftCell="A13" workbookViewId="0">
      <selection activeCell="F47" sqref="F47"/>
    </sheetView>
  </sheetViews>
  <sheetFormatPr defaultRowHeight="12.75"/>
  <cols>
    <col min="1" max="3" width="9" style="449"/>
    <col min="4" max="4" width="5.5" style="449" customWidth="1"/>
    <col min="5" max="16384" width="9" style="449"/>
  </cols>
  <sheetData>
    <row r="7" s="685" customFormat="1"/>
    <row r="8" s="685" customFormat="1"/>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6"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H53"/>
  <sheetViews>
    <sheetView view="pageBreakPreview" topLeftCell="B39" zoomScaleSheetLayoutView="100" workbookViewId="0">
      <selection activeCell="B55" sqref="A55:XFD80"/>
    </sheetView>
  </sheetViews>
  <sheetFormatPr defaultRowHeight="12"/>
  <cols>
    <col min="1" max="1" width="5.125" style="16" customWidth="1"/>
    <col min="2" max="2" width="3.625" style="16" customWidth="1"/>
    <col min="3" max="3" width="41.625" style="16" customWidth="1"/>
    <col min="4" max="4" width="0.375" style="16" customWidth="1"/>
    <col min="5" max="5" width="5.625" style="17" customWidth="1"/>
    <col min="6" max="6" width="10.375" style="18" customWidth="1"/>
    <col min="7" max="7" width="0.5" style="16" customWidth="1"/>
    <col min="8" max="8" width="10.375" style="16" customWidth="1"/>
    <col min="9" max="16384" width="9" style="16"/>
  </cols>
  <sheetData>
    <row r="1" spans="1:8">
      <c r="A1" s="14" t="s">
        <v>44</v>
      </c>
      <c r="B1" s="14"/>
      <c r="C1" s="14"/>
      <c r="D1" s="14"/>
      <c r="E1" s="14"/>
      <c r="F1" s="14"/>
      <c r="G1" s="14"/>
      <c r="H1" s="14"/>
    </row>
    <row r="2" spans="1:8">
      <c r="A2" s="603" t="s">
        <v>1504</v>
      </c>
      <c r="B2" s="14"/>
      <c r="C2" s="14"/>
      <c r="D2" s="14"/>
      <c r="E2" s="14"/>
      <c r="F2" s="14"/>
      <c r="G2" s="14"/>
      <c r="H2" s="14"/>
    </row>
    <row r="3" spans="1:8">
      <c r="A3" s="14" t="s">
        <v>2559</v>
      </c>
      <c r="B3" s="14"/>
      <c r="C3" s="14"/>
      <c r="D3" s="14"/>
      <c r="E3" s="14"/>
      <c r="F3" s="14"/>
      <c r="G3" s="14"/>
      <c r="H3" s="14"/>
    </row>
    <row r="4" spans="1:8" ht="24">
      <c r="E4" s="302" t="s">
        <v>479</v>
      </c>
      <c r="F4" s="300" t="s">
        <v>2560</v>
      </c>
      <c r="H4" s="301" t="s">
        <v>2335</v>
      </c>
    </row>
    <row r="5" spans="1:8">
      <c r="E5" s="302"/>
      <c r="F5" s="20" t="s">
        <v>457</v>
      </c>
      <c r="G5" s="455"/>
      <c r="H5" s="20" t="s">
        <v>458</v>
      </c>
    </row>
    <row r="6" spans="1:8">
      <c r="E6" s="16"/>
      <c r="F6" s="175" t="s">
        <v>118</v>
      </c>
      <c r="G6" s="176"/>
      <c r="H6" s="176"/>
    </row>
    <row r="7" spans="1:8">
      <c r="A7" s="543" t="s">
        <v>480</v>
      </c>
      <c r="B7" s="543"/>
      <c r="C7" s="543"/>
      <c r="H7" s="680"/>
    </row>
    <row r="8" spans="1:8">
      <c r="A8" s="543"/>
      <c r="B8" s="543"/>
      <c r="C8" s="543"/>
    </row>
    <row r="9" spans="1:8">
      <c r="A9" s="16" t="s">
        <v>413</v>
      </c>
      <c r="B9" s="22"/>
      <c r="C9" s="22"/>
      <c r="E9" s="23">
        <v>5</v>
      </c>
      <c r="F9" s="24">
        <v>1478797</v>
      </c>
      <c r="G9" s="25"/>
      <c r="H9" s="24">
        <v>4272389</v>
      </c>
    </row>
    <row r="10" spans="1:8">
      <c r="A10" s="16" t="s">
        <v>122</v>
      </c>
      <c r="B10" s="22"/>
      <c r="C10" s="22"/>
      <c r="E10" s="96">
        <v>6</v>
      </c>
      <c r="F10" s="27">
        <v>62763989</v>
      </c>
      <c r="G10" s="18"/>
      <c r="H10" s="27">
        <v>70699317</v>
      </c>
    </row>
    <row r="11" spans="1:8" hidden="1">
      <c r="A11" s="16" t="s">
        <v>1489</v>
      </c>
      <c r="B11" s="22"/>
      <c r="C11" s="22"/>
      <c r="E11" s="96"/>
      <c r="F11" s="27">
        <v>0</v>
      </c>
      <c r="G11" s="18"/>
      <c r="H11" s="27">
        <v>0</v>
      </c>
    </row>
    <row r="12" spans="1:8" hidden="1">
      <c r="A12" s="16" t="s">
        <v>1508</v>
      </c>
      <c r="B12" s="22"/>
      <c r="C12" s="22"/>
      <c r="E12" s="96"/>
      <c r="F12" s="27">
        <v>0</v>
      </c>
      <c r="G12" s="18"/>
      <c r="H12" s="27">
        <v>0</v>
      </c>
    </row>
    <row r="13" spans="1:8">
      <c r="A13" s="16" t="s">
        <v>581</v>
      </c>
      <c r="B13" s="22"/>
      <c r="C13" s="22"/>
      <c r="E13" s="96"/>
      <c r="F13" s="27">
        <v>0</v>
      </c>
      <c r="G13" s="18"/>
      <c r="H13" s="27">
        <v>15457</v>
      </c>
    </row>
    <row r="14" spans="1:8">
      <c r="A14" s="16" t="s">
        <v>338</v>
      </c>
      <c r="B14" s="22"/>
      <c r="C14" s="22"/>
      <c r="E14" s="97">
        <v>7</v>
      </c>
      <c r="F14" s="27">
        <v>887206</v>
      </c>
      <c r="G14" s="18"/>
      <c r="H14" s="27">
        <v>71752</v>
      </c>
    </row>
    <row r="15" spans="1:8">
      <c r="A15" s="92" t="s">
        <v>2666</v>
      </c>
      <c r="B15" s="22"/>
      <c r="C15" s="22"/>
      <c r="E15" s="97"/>
      <c r="F15" s="29">
        <v>2600</v>
      </c>
      <c r="G15" s="18"/>
      <c r="H15" s="29">
        <v>2600</v>
      </c>
    </row>
    <row r="16" spans="1:8">
      <c r="A16" s="21" t="s">
        <v>339</v>
      </c>
      <c r="B16" s="21"/>
      <c r="C16" s="21"/>
      <c r="E16" s="23"/>
      <c r="F16" s="18">
        <v>65132592</v>
      </c>
      <c r="G16" s="18"/>
      <c r="H16" s="18">
        <v>75061515</v>
      </c>
    </row>
    <row r="17" spans="1:8">
      <c r="E17" s="454"/>
      <c r="F17" s="30"/>
      <c r="G17" s="18"/>
      <c r="H17" s="18"/>
    </row>
    <row r="18" spans="1:8">
      <c r="A18" s="21" t="s">
        <v>220</v>
      </c>
      <c r="B18" s="21"/>
      <c r="C18" s="21"/>
      <c r="E18" s="454"/>
      <c r="F18" s="30"/>
      <c r="G18" s="18"/>
      <c r="H18" s="18"/>
    </row>
    <row r="19" spans="1:8">
      <c r="A19" s="21"/>
      <c r="B19" s="21"/>
      <c r="C19" s="21"/>
      <c r="E19" s="454"/>
      <c r="F19" s="30"/>
      <c r="G19" s="18"/>
      <c r="H19" s="18"/>
    </row>
    <row r="20" spans="1:8" ht="3" customHeight="1">
      <c r="B20" s="22"/>
      <c r="C20" s="22"/>
      <c r="E20" s="97"/>
      <c r="F20" s="24">
        <v>0</v>
      </c>
      <c r="G20" s="25"/>
      <c r="H20" s="24">
        <v>0</v>
      </c>
    </row>
    <row r="21" spans="1:8" ht="12" customHeight="1">
      <c r="A21" s="16" t="s">
        <v>225</v>
      </c>
      <c r="B21" s="22"/>
      <c r="C21" s="22"/>
      <c r="E21" s="97">
        <v>8</v>
      </c>
      <c r="F21" s="27">
        <v>67277</v>
      </c>
      <c r="G21" s="25"/>
      <c r="H21" s="27">
        <v>69734</v>
      </c>
    </row>
    <row r="22" spans="1:8" ht="12" customHeight="1">
      <c r="A22" s="16" t="s">
        <v>1486</v>
      </c>
      <c r="B22" s="22"/>
      <c r="C22" s="22"/>
      <c r="E22" s="97">
        <v>9</v>
      </c>
      <c r="F22" s="27">
        <v>2605</v>
      </c>
      <c r="G22" s="25"/>
      <c r="H22" s="27">
        <v>2365</v>
      </c>
    </row>
    <row r="23" spans="1:8">
      <c r="A23" s="16" t="s">
        <v>341</v>
      </c>
      <c r="B23" s="22"/>
      <c r="C23" s="22"/>
      <c r="E23" s="97"/>
      <c r="F23" s="27">
        <v>46504</v>
      </c>
      <c r="G23" s="25"/>
      <c r="H23" s="27">
        <v>65580</v>
      </c>
    </row>
    <row r="24" spans="1:8" s="993" customFormat="1">
      <c r="A24" s="993" t="s">
        <v>2336</v>
      </c>
      <c r="B24" s="22"/>
      <c r="C24" s="22"/>
      <c r="E24" s="97"/>
      <c r="F24" s="27">
        <v>14132</v>
      </c>
      <c r="G24" s="25"/>
      <c r="H24" s="27">
        <v>15281</v>
      </c>
    </row>
    <row r="25" spans="1:8" s="993" customFormat="1">
      <c r="A25" s="993" t="s">
        <v>871</v>
      </c>
      <c r="B25" s="22"/>
      <c r="C25" s="22"/>
      <c r="E25" s="97"/>
      <c r="F25" s="27">
        <v>47467</v>
      </c>
      <c r="G25" s="25"/>
      <c r="H25" s="27">
        <v>39413</v>
      </c>
    </row>
    <row r="26" spans="1:8">
      <c r="A26" s="16" t="s">
        <v>217</v>
      </c>
      <c r="B26" s="22"/>
      <c r="C26" s="22"/>
      <c r="E26" s="97">
        <v>10</v>
      </c>
      <c r="F26" s="27">
        <v>836359</v>
      </c>
      <c r="G26" s="25"/>
      <c r="H26" s="27">
        <v>1113662</v>
      </c>
    </row>
    <row r="27" spans="1:8">
      <c r="A27" s="16" t="s">
        <v>1454</v>
      </c>
      <c r="B27" s="22"/>
      <c r="C27" s="22"/>
      <c r="E27" s="97">
        <v>11</v>
      </c>
      <c r="F27" s="29">
        <v>537397</v>
      </c>
      <c r="G27" s="25"/>
      <c r="H27" s="29">
        <v>2903455</v>
      </c>
    </row>
    <row r="28" spans="1:8">
      <c r="A28" s="32" t="s">
        <v>340</v>
      </c>
      <c r="B28" s="21"/>
      <c r="C28" s="21"/>
      <c r="E28" s="454"/>
      <c r="F28" s="18">
        <v>1551741</v>
      </c>
      <c r="G28" s="18"/>
      <c r="H28" s="18">
        <v>4209490</v>
      </c>
    </row>
    <row r="29" spans="1:8">
      <c r="A29" s="32"/>
      <c r="B29" s="21"/>
      <c r="C29" s="21"/>
      <c r="E29" s="454"/>
      <c r="G29" s="18"/>
      <c r="H29" s="18"/>
    </row>
    <row r="30" spans="1:8" ht="12.75" thickBot="1">
      <c r="A30" s="32" t="s">
        <v>221</v>
      </c>
      <c r="B30" s="21"/>
      <c r="C30" s="21"/>
      <c r="D30" s="26"/>
      <c r="E30" s="454"/>
      <c r="F30" s="33">
        <v>63580851</v>
      </c>
      <c r="G30" s="18"/>
      <c r="H30" s="33">
        <v>70852025</v>
      </c>
    </row>
    <row r="31" spans="1:8" ht="12.75" thickTop="1">
      <c r="A31" s="31"/>
      <c r="E31" s="454"/>
      <c r="F31" s="34"/>
      <c r="G31" s="18"/>
      <c r="H31" s="18"/>
    </row>
    <row r="32" spans="1:8" ht="12.75" thickBot="1">
      <c r="A32" s="32" t="s">
        <v>459</v>
      </c>
      <c r="B32" s="21"/>
      <c r="C32" s="21"/>
      <c r="E32" s="454"/>
      <c r="F32" s="116">
        <v>63580851.310180001</v>
      </c>
      <c r="G32" s="18"/>
      <c r="H32" s="116">
        <v>70852025</v>
      </c>
    </row>
    <row r="33" spans="1:8" ht="12.75" thickTop="1">
      <c r="A33" s="32"/>
      <c r="B33" s="21"/>
      <c r="C33" s="57"/>
      <c r="E33" s="454"/>
      <c r="F33" s="57"/>
      <c r="G33" s="30"/>
      <c r="H33" s="57"/>
    </row>
    <row r="34" spans="1:8">
      <c r="A34" s="32" t="s">
        <v>192</v>
      </c>
      <c r="B34" s="21"/>
      <c r="C34" s="21"/>
      <c r="E34" s="97">
        <v>12</v>
      </c>
      <c r="G34" s="30"/>
      <c r="H34" s="57"/>
    </row>
    <row r="35" spans="1:8">
      <c r="A35" s="35"/>
      <c r="B35" s="22"/>
      <c r="C35" s="22"/>
      <c r="E35" s="89"/>
      <c r="F35" s="114"/>
      <c r="G35" s="114"/>
      <c r="H35" s="114"/>
    </row>
    <row r="36" spans="1:8">
      <c r="A36" s="35"/>
      <c r="B36" s="22"/>
      <c r="C36" s="22"/>
      <c r="E36" s="454"/>
      <c r="F36" s="1241" t="s">
        <v>218</v>
      </c>
      <c r="G36" s="1241"/>
      <c r="H36" s="1241"/>
    </row>
    <row r="37" spans="1:8">
      <c r="A37" s="35"/>
      <c r="B37" s="22"/>
      <c r="C37" s="22"/>
      <c r="E37" s="454"/>
      <c r="F37" s="95"/>
      <c r="G37" s="87"/>
      <c r="H37" s="87"/>
    </row>
    <row r="38" spans="1:8" ht="12.75" thickBot="1">
      <c r="A38" s="32" t="s">
        <v>342</v>
      </c>
      <c r="B38" s="22"/>
      <c r="C38" s="22"/>
      <c r="E38" s="97">
        <v>13</v>
      </c>
      <c r="F38" s="116">
        <v>1004845.8681197</v>
      </c>
      <c r="H38" s="116">
        <v>1111490</v>
      </c>
    </row>
    <row r="39" spans="1:8" ht="12.75" thickTop="1">
      <c r="A39" s="32"/>
      <c r="B39" s="22"/>
      <c r="C39" s="22"/>
      <c r="E39" s="454"/>
      <c r="H39" s="18"/>
    </row>
    <row r="40" spans="1:8">
      <c r="A40" s="71"/>
      <c r="F40" s="1242" t="s">
        <v>608</v>
      </c>
      <c r="G40" s="1241"/>
      <c r="H40" s="1241"/>
    </row>
    <row r="41" spans="1:8">
      <c r="A41" s="71"/>
      <c r="F41" s="453"/>
      <c r="G41" s="453"/>
      <c r="H41" s="453"/>
    </row>
    <row r="42" spans="1:8" ht="12.75" thickBot="1">
      <c r="A42" s="21" t="s">
        <v>129</v>
      </c>
      <c r="B42" s="21"/>
      <c r="C42" s="21"/>
      <c r="E42" s="454"/>
      <c r="F42" s="36">
        <v>63.27</v>
      </c>
      <c r="H42" s="36">
        <v>63.75</v>
      </c>
    </row>
    <row r="43" spans="1:8" ht="12.75" thickTop="1">
      <c r="E43" s="28"/>
      <c r="F43" s="37"/>
      <c r="H43" s="37"/>
    </row>
    <row r="44" spans="1:8">
      <c r="A44" s="184" t="s">
        <v>2685</v>
      </c>
      <c r="F44" s="25"/>
      <c r="H44" s="25"/>
    </row>
    <row r="45" spans="1:8">
      <c r="F45" s="583"/>
      <c r="H45" s="25"/>
    </row>
    <row r="46" spans="1:8">
      <c r="F46" s="25"/>
      <c r="H46" s="25"/>
    </row>
    <row r="47" spans="1:8">
      <c r="F47" s="25"/>
      <c r="H47" s="25"/>
    </row>
    <row r="48" spans="1:8">
      <c r="A48" s="83" t="s">
        <v>226</v>
      </c>
      <c r="C48" s="15"/>
      <c r="D48" s="15"/>
      <c r="E48" s="15"/>
      <c r="F48" s="15"/>
      <c r="G48" s="19"/>
    </row>
    <row r="49" spans="1:8">
      <c r="A49" s="83" t="s">
        <v>246</v>
      </c>
      <c r="C49" s="15"/>
      <c r="D49" s="15"/>
      <c r="E49" s="15"/>
      <c r="F49" s="15"/>
      <c r="G49" s="19"/>
    </row>
    <row r="50" spans="1:8">
      <c r="A50" s="42"/>
      <c r="B50" s="42"/>
      <c r="C50" s="42"/>
      <c r="D50" s="15"/>
      <c r="E50" s="15"/>
      <c r="F50" s="15"/>
      <c r="G50" s="15"/>
      <c r="H50" s="15"/>
    </row>
    <row r="51" spans="1:8">
      <c r="D51" s="19"/>
      <c r="E51" s="19"/>
      <c r="F51" s="19"/>
      <c r="G51" s="19"/>
      <c r="H51" s="19"/>
    </row>
    <row r="52" spans="1:8">
      <c r="E52" s="16"/>
      <c r="F52" s="16"/>
    </row>
    <row r="53" spans="1:8" s="45" customFormat="1">
      <c r="A53" s="83" t="s">
        <v>1517</v>
      </c>
      <c r="B53" s="43"/>
      <c r="C53" s="43"/>
      <c r="D53" s="43"/>
      <c r="E53" s="44"/>
      <c r="F53" s="43"/>
      <c r="G53" s="43"/>
      <c r="H53" s="43"/>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2">
    <mergeCell ref="F36:H36"/>
    <mergeCell ref="F40:H40"/>
  </mergeCells>
  <phoneticPr fontId="9" type="noConversion"/>
  <printOptions horizontalCentered="1"/>
  <pageMargins left="0.75" right="0.5" top="0.5" bottom="0.25" header="0" footer="0"/>
  <pageSetup paperSize="9" orientation="portrait" r:id="rId2"/>
  <headerFooter alignWithMargins="0">
    <oddFooter>&amp;C1 of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GO67"/>
  <sheetViews>
    <sheetView view="pageBreakPreview" topLeftCell="A10" zoomScale="110" zoomScaleSheetLayoutView="110" workbookViewId="0">
      <selection activeCell="D27" sqref="D27"/>
    </sheetView>
  </sheetViews>
  <sheetFormatPr defaultRowHeight="12"/>
  <cols>
    <col min="1" max="1" width="5.125" style="39" customWidth="1"/>
    <col min="2" max="2" width="6.25" style="39" customWidth="1"/>
    <col min="3" max="3" width="31.625" style="39" customWidth="1"/>
    <col min="4" max="4" width="3.75" style="51" customWidth="1"/>
    <col min="5" max="5" width="9.875" style="18" customWidth="1"/>
    <col min="6" max="6" width="0.25" style="1083" customWidth="1"/>
    <col min="7" max="7" width="10.25" style="18" customWidth="1"/>
    <col min="8" max="8" width="0.375" style="18" customWidth="1"/>
    <col min="9" max="9" width="9.25" style="18" customWidth="1"/>
    <col min="10" max="10" width="0.375" style="54" customWidth="1"/>
    <col min="11" max="11" width="9.875" style="39" customWidth="1"/>
    <col min="12" max="12" width="0.375" style="39" customWidth="1"/>
    <col min="13" max="16384" width="9" style="39"/>
  </cols>
  <sheetData>
    <row r="1" spans="1:12">
      <c r="A1" s="14" t="s">
        <v>44</v>
      </c>
      <c r="B1" s="14"/>
      <c r="C1" s="14"/>
      <c r="D1" s="14"/>
      <c r="E1" s="14"/>
      <c r="F1" s="14"/>
      <c r="G1" s="14"/>
      <c r="H1" s="14"/>
      <c r="I1" s="14"/>
      <c r="J1" s="14"/>
    </row>
    <row r="2" spans="1:12">
      <c r="A2" s="604" t="s">
        <v>1986</v>
      </c>
      <c r="B2" s="61"/>
      <c r="C2" s="61"/>
      <c r="D2" s="70"/>
      <c r="E2" s="230"/>
      <c r="F2" s="390"/>
      <c r="G2" s="1086"/>
      <c r="H2" s="1086"/>
      <c r="I2" s="1086"/>
      <c r="J2" s="52"/>
    </row>
    <row r="3" spans="1:12">
      <c r="A3" s="61" t="s">
        <v>2588</v>
      </c>
      <c r="B3" s="61"/>
      <c r="C3" s="61"/>
      <c r="D3" s="70"/>
      <c r="E3" s="1086"/>
      <c r="F3" s="390"/>
      <c r="G3" s="1086"/>
      <c r="H3" s="1086"/>
      <c r="I3" s="1086"/>
      <c r="J3" s="52"/>
    </row>
    <row r="4" spans="1:12">
      <c r="A4" s="61"/>
      <c r="B4" s="61"/>
      <c r="C4" s="61"/>
      <c r="D4" s="70"/>
      <c r="E4" s="1244" t="s">
        <v>2561</v>
      </c>
      <c r="F4" s="1244"/>
      <c r="G4" s="1244"/>
      <c r="H4" s="1086"/>
      <c r="I4" s="1243" t="s">
        <v>2587</v>
      </c>
      <c r="J4" s="1243"/>
      <c r="K4" s="1243"/>
    </row>
    <row r="5" spans="1:12">
      <c r="A5" s="61"/>
      <c r="B5" s="61"/>
      <c r="C5" s="61"/>
      <c r="D5" s="70"/>
      <c r="E5" s="1087" t="s">
        <v>2558</v>
      </c>
      <c r="F5" s="1088"/>
      <c r="G5" s="1087" t="s">
        <v>1993</v>
      </c>
      <c r="H5" s="1086"/>
      <c r="I5" s="1087" t="s">
        <v>2558</v>
      </c>
      <c r="J5" s="691"/>
      <c r="K5" s="690" t="s">
        <v>1993</v>
      </c>
    </row>
    <row r="6" spans="1:12" s="307" customFormat="1" ht="11.1" hidden="1" customHeight="1">
      <c r="E6" s="1245" t="s">
        <v>2365</v>
      </c>
      <c r="F6" s="1246"/>
      <c r="G6" s="1246"/>
      <c r="H6" s="1079"/>
      <c r="I6" s="1079"/>
      <c r="J6" s="988"/>
      <c r="K6" s="988"/>
    </row>
    <row r="7" spans="1:12" s="307" customFormat="1" ht="11.1" customHeight="1">
      <c r="D7" s="305" t="s">
        <v>479</v>
      </c>
      <c r="E7" s="1092" t="s">
        <v>2374</v>
      </c>
      <c r="F7" s="1092"/>
      <c r="G7" s="1092"/>
      <c r="H7" s="1093"/>
      <c r="I7" s="1093"/>
      <c r="J7" s="1093"/>
      <c r="K7" s="1093"/>
    </row>
    <row r="8" spans="1:12" s="303" customFormat="1" ht="9.9499999999999993" customHeight="1">
      <c r="A8" s="306" t="s">
        <v>222</v>
      </c>
      <c r="B8" s="306"/>
      <c r="C8" s="306"/>
      <c r="D8" s="304"/>
      <c r="E8" s="448"/>
      <c r="F8" s="307"/>
      <c r="G8" s="448"/>
      <c r="H8" s="448"/>
      <c r="I8" s="448"/>
      <c r="J8" s="308"/>
    </row>
    <row r="9" spans="1:12" s="303" customFormat="1" ht="9.9499999999999993" customHeight="1">
      <c r="A9" s="309" t="s">
        <v>119</v>
      </c>
      <c r="B9" s="309"/>
      <c r="C9" s="309"/>
      <c r="D9" s="310"/>
      <c r="E9" s="448">
        <v>2274275</v>
      </c>
      <c r="F9" s="307"/>
      <c r="G9" s="448">
        <v>1896167</v>
      </c>
      <c r="H9" s="311"/>
      <c r="I9" s="448">
        <v>1071169</v>
      </c>
      <c r="J9" s="307"/>
      <c r="K9" s="448">
        <v>875957</v>
      </c>
      <c r="L9" s="311"/>
    </row>
    <row r="10" spans="1:12" s="303" customFormat="1" ht="9.9499999999999993" customHeight="1">
      <c r="A10" s="309" t="s">
        <v>2339</v>
      </c>
      <c r="B10" s="309"/>
      <c r="C10" s="309"/>
      <c r="D10" s="310"/>
      <c r="E10" s="448">
        <v>4484457</v>
      </c>
      <c r="F10" s="448"/>
      <c r="G10" s="448">
        <v>3181763</v>
      </c>
      <c r="H10" s="311"/>
      <c r="I10" s="448">
        <v>850370</v>
      </c>
      <c r="J10" s="448"/>
      <c r="K10" s="448">
        <v>703017</v>
      </c>
      <c r="L10" s="311"/>
    </row>
    <row r="11" spans="1:12" s="303" customFormat="1" ht="9.9499999999999993" customHeight="1">
      <c r="A11" s="309" t="s">
        <v>2340</v>
      </c>
      <c r="B11" s="309"/>
      <c r="C11" s="309"/>
      <c r="D11" s="310"/>
      <c r="E11" s="448"/>
      <c r="F11" s="448"/>
      <c r="G11" s="448"/>
      <c r="H11" s="311"/>
      <c r="I11" s="448"/>
      <c r="J11" s="448"/>
      <c r="K11" s="448"/>
      <c r="L11" s="311"/>
    </row>
    <row r="12" spans="1:12" s="303" customFormat="1" ht="9.9499999999999993" customHeight="1">
      <c r="A12" s="309" t="s">
        <v>2341</v>
      </c>
      <c r="B12" s="309"/>
      <c r="C12" s="309"/>
      <c r="D12" s="310">
        <v>6.6999999999999993</v>
      </c>
      <c r="E12" s="448">
        <v>124478</v>
      </c>
      <c r="F12" s="448"/>
      <c r="G12" s="448">
        <v>641689</v>
      </c>
      <c r="H12" s="311"/>
      <c r="I12" s="448">
        <v>537</v>
      </c>
      <c r="J12" s="448"/>
      <c r="K12" s="448">
        <v>-411928</v>
      </c>
      <c r="L12" s="311"/>
    </row>
    <row r="13" spans="1:12" s="303" customFormat="1" ht="9.9499999999999993" customHeight="1">
      <c r="A13" s="309" t="s">
        <v>57</v>
      </c>
      <c r="B13" s="312"/>
      <c r="C13" s="312"/>
      <c r="D13" s="310"/>
      <c r="E13" s="448">
        <v>6164</v>
      </c>
      <c r="F13" s="307"/>
      <c r="G13" s="448">
        <v>79519</v>
      </c>
      <c r="H13" s="311"/>
      <c r="I13" s="448">
        <v>0</v>
      </c>
      <c r="J13" s="307"/>
      <c r="K13" s="448">
        <v>4925</v>
      </c>
      <c r="L13" s="311"/>
    </row>
    <row r="14" spans="1:12" s="303" customFormat="1" ht="9.9499999999999993" customHeight="1">
      <c r="A14" s="309" t="s">
        <v>415</v>
      </c>
      <c r="B14" s="312"/>
      <c r="C14" s="312"/>
      <c r="D14" s="310"/>
      <c r="E14" s="448">
        <v>58529</v>
      </c>
      <c r="F14" s="307"/>
      <c r="G14" s="448">
        <v>144200</v>
      </c>
      <c r="H14" s="311"/>
      <c r="I14" s="448">
        <v>19508</v>
      </c>
      <c r="J14" s="307"/>
      <c r="K14" s="448">
        <v>68402</v>
      </c>
      <c r="L14" s="311"/>
    </row>
    <row r="15" spans="1:12" s="303" customFormat="1" ht="9.9499999999999993" customHeight="1">
      <c r="A15" s="309" t="s">
        <v>85</v>
      </c>
      <c r="B15" s="309"/>
      <c r="C15" s="309"/>
      <c r="D15" s="304"/>
      <c r="E15" s="448">
        <v>2244</v>
      </c>
      <c r="F15" s="447"/>
      <c r="G15" s="448">
        <v>42366</v>
      </c>
      <c r="H15" s="315"/>
      <c r="I15" s="448">
        <v>-32</v>
      </c>
      <c r="J15" s="447"/>
      <c r="K15" s="448">
        <v>13625</v>
      </c>
      <c r="L15" s="315"/>
    </row>
    <row r="16" spans="1:12" s="303" customFormat="1" ht="9.9499999999999993" customHeight="1">
      <c r="A16" s="309" t="s">
        <v>544</v>
      </c>
      <c r="B16" s="309"/>
      <c r="C16" s="309"/>
      <c r="D16" s="304"/>
      <c r="E16" s="448">
        <v>0</v>
      </c>
      <c r="F16" s="447"/>
      <c r="G16" s="448">
        <v>8671</v>
      </c>
      <c r="H16" s="315"/>
      <c r="I16" s="448">
        <v>0</v>
      </c>
      <c r="J16" s="447"/>
      <c r="K16" s="448">
        <v>6710</v>
      </c>
      <c r="L16" s="315"/>
    </row>
    <row r="17" spans="1:12" s="303" customFormat="1" ht="9.9499999999999993" customHeight="1">
      <c r="A17" s="309"/>
      <c r="B17" s="309"/>
      <c r="C17" s="309"/>
      <c r="D17" s="316"/>
      <c r="E17" s="318">
        <v>6950147</v>
      </c>
      <c r="F17" s="448"/>
      <c r="G17" s="318">
        <v>5994375</v>
      </c>
      <c r="H17" s="311"/>
      <c r="I17" s="318">
        <v>1941552</v>
      </c>
      <c r="J17" s="448"/>
      <c r="K17" s="318">
        <v>1260708</v>
      </c>
      <c r="L17" s="317"/>
    </row>
    <row r="18" spans="1:12" s="303" customFormat="1" ht="9.9499999999999993" customHeight="1">
      <c r="A18" s="306" t="s">
        <v>188</v>
      </c>
      <c r="B18" s="306"/>
      <c r="C18" s="306"/>
      <c r="D18" s="310"/>
      <c r="E18" s="448"/>
      <c r="F18" s="448"/>
      <c r="G18" s="448"/>
      <c r="H18" s="311"/>
      <c r="I18" s="448"/>
      <c r="J18" s="448"/>
      <c r="K18" s="448"/>
      <c r="L18" s="317"/>
    </row>
    <row r="19" spans="1:12" s="303" customFormat="1" ht="9.9499999999999993" customHeight="1">
      <c r="A19" s="309" t="s">
        <v>58</v>
      </c>
      <c r="B19" s="306"/>
      <c r="C19" s="306"/>
      <c r="D19" s="1041" t="s">
        <v>2647</v>
      </c>
      <c r="E19" s="444">
        <v>5297</v>
      </c>
      <c r="F19" s="448"/>
      <c r="G19" s="444">
        <v>36229</v>
      </c>
      <c r="H19" s="339"/>
      <c r="I19" s="444">
        <v>3529</v>
      </c>
      <c r="J19" s="448"/>
      <c r="K19" s="444">
        <v>16212</v>
      </c>
      <c r="L19" s="321"/>
    </row>
    <row r="20" spans="1:12" s="303" customFormat="1" ht="9.9499999999999993" customHeight="1">
      <c r="A20" s="309" t="s">
        <v>1483</v>
      </c>
      <c r="B20" s="309"/>
      <c r="C20" s="309"/>
      <c r="D20" s="322"/>
      <c r="E20" s="445">
        <v>491056</v>
      </c>
      <c r="F20" s="447"/>
      <c r="G20" s="445">
        <v>513802</v>
      </c>
      <c r="H20" s="339"/>
      <c r="I20" s="445">
        <v>156327</v>
      </c>
      <c r="J20" s="447"/>
      <c r="K20" s="445">
        <v>179747</v>
      </c>
      <c r="L20" s="321"/>
    </row>
    <row r="21" spans="1:12" s="303" customFormat="1" ht="9.9499999999999993" customHeight="1">
      <c r="A21" s="309" t="s">
        <v>870</v>
      </c>
      <c r="B21" s="309"/>
      <c r="C21" s="309"/>
      <c r="D21" s="442"/>
      <c r="E21" s="445">
        <v>79747</v>
      </c>
      <c r="F21" s="447"/>
      <c r="G21" s="445">
        <v>89401</v>
      </c>
      <c r="H21" s="339"/>
      <c r="I21" s="445">
        <v>25387</v>
      </c>
      <c r="J21" s="447"/>
      <c r="K21" s="445">
        <v>31276</v>
      </c>
      <c r="L21" s="321"/>
    </row>
    <row r="22" spans="1:12" s="303" customFormat="1" ht="9.9499999999999993" customHeight="1">
      <c r="A22" s="309" t="s">
        <v>1481</v>
      </c>
      <c r="B22" s="309"/>
      <c r="C22" s="309"/>
      <c r="D22" s="442"/>
      <c r="E22" s="445">
        <v>78569</v>
      </c>
      <c r="F22" s="447"/>
      <c r="G22" s="445">
        <v>82208</v>
      </c>
      <c r="H22" s="339"/>
      <c r="I22" s="445">
        <v>25012</v>
      </c>
      <c r="J22" s="447"/>
      <c r="K22" s="445">
        <v>28759</v>
      </c>
      <c r="L22" s="321"/>
    </row>
    <row r="23" spans="1:12" s="303" customFormat="1" ht="9.9499999999999993" customHeight="1">
      <c r="A23" s="309" t="s">
        <v>2608</v>
      </c>
      <c r="B23" s="309"/>
      <c r="C23" s="309"/>
      <c r="D23" s="310"/>
      <c r="E23" s="445">
        <v>20748</v>
      </c>
      <c r="F23" s="447"/>
      <c r="G23" s="445">
        <v>21162</v>
      </c>
      <c r="H23" s="339"/>
      <c r="I23" s="445">
        <v>6745</v>
      </c>
      <c r="J23" s="447"/>
      <c r="K23" s="445">
        <v>7170</v>
      </c>
      <c r="L23" s="321"/>
    </row>
    <row r="24" spans="1:12" s="303" customFormat="1" ht="9.9499999999999993" customHeight="1">
      <c r="A24" s="309" t="s">
        <v>2337</v>
      </c>
      <c r="B24" s="309"/>
      <c r="C24" s="309"/>
      <c r="D24" s="310"/>
      <c r="E24" s="445">
        <v>2904</v>
      </c>
      <c r="F24" s="447"/>
      <c r="G24" s="445">
        <v>0</v>
      </c>
      <c r="H24" s="339"/>
      <c r="I24" s="445">
        <v>944</v>
      </c>
      <c r="J24" s="447"/>
      <c r="K24" s="445">
        <v>0</v>
      </c>
      <c r="L24" s="321"/>
    </row>
    <row r="25" spans="1:12" s="303" customFormat="1" ht="9.9499999999999993" customHeight="1">
      <c r="A25" s="309" t="s">
        <v>547</v>
      </c>
      <c r="B25" s="309"/>
      <c r="C25" s="309"/>
      <c r="D25" s="577"/>
      <c r="E25" s="445">
        <v>46504</v>
      </c>
      <c r="F25" s="447"/>
      <c r="G25" s="445">
        <v>48769</v>
      </c>
      <c r="H25" s="339"/>
      <c r="I25" s="445">
        <v>14811</v>
      </c>
      <c r="J25" s="447"/>
      <c r="K25" s="445">
        <v>17060</v>
      </c>
      <c r="L25" s="321"/>
    </row>
    <row r="26" spans="1:12" s="303" customFormat="1" ht="9.9499999999999993" customHeight="1">
      <c r="A26" s="303" t="s">
        <v>2609</v>
      </c>
      <c r="B26" s="309"/>
      <c r="C26" s="309"/>
      <c r="D26" s="577"/>
      <c r="E26" s="445"/>
      <c r="F26" s="447"/>
      <c r="G26" s="445"/>
      <c r="H26" s="339"/>
      <c r="I26" s="445"/>
      <c r="J26" s="447"/>
      <c r="K26" s="445"/>
      <c r="L26" s="321"/>
    </row>
    <row r="27" spans="1:12" s="303" customFormat="1" ht="9.9499999999999993" customHeight="1">
      <c r="A27" s="309" t="s">
        <v>2610</v>
      </c>
      <c r="B27" s="309"/>
      <c r="C27" s="309"/>
      <c r="D27" s="577" t="str">
        <f>'11'!G36</f>
        <v>8.3</v>
      </c>
      <c r="E27" s="445">
        <v>22273</v>
      </c>
      <c r="F27" s="307"/>
      <c r="G27" s="445">
        <v>0</v>
      </c>
      <c r="H27" s="307"/>
      <c r="I27" s="445">
        <v>16760</v>
      </c>
      <c r="K27" s="445">
        <v>0</v>
      </c>
      <c r="L27" s="313"/>
    </row>
    <row r="28" spans="1:12" s="303" customFormat="1" ht="9.9499999999999993" customHeight="1">
      <c r="A28" s="309" t="s">
        <v>489</v>
      </c>
      <c r="B28" s="309"/>
      <c r="C28" s="309"/>
      <c r="D28" s="310"/>
      <c r="E28" s="445">
        <v>498</v>
      </c>
      <c r="F28" s="447"/>
      <c r="G28" s="445">
        <v>265</v>
      </c>
      <c r="H28" s="339"/>
      <c r="I28" s="445">
        <v>119</v>
      </c>
      <c r="J28" s="447"/>
      <c r="K28" s="445">
        <v>73</v>
      </c>
      <c r="L28" s="321"/>
    </row>
    <row r="29" spans="1:12" s="303" customFormat="1" ht="9.9499999999999993" customHeight="1">
      <c r="A29" s="309" t="s">
        <v>471</v>
      </c>
      <c r="B29" s="323"/>
      <c r="C29" s="323"/>
      <c r="D29" s="324"/>
      <c r="E29" s="445">
        <v>155</v>
      </c>
      <c r="F29" s="448"/>
      <c r="G29" s="445">
        <v>411</v>
      </c>
      <c r="H29" s="339"/>
      <c r="I29" s="445">
        <v>0</v>
      </c>
      <c r="J29" s="448"/>
      <c r="K29" s="445">
        <v>0</v>
      </c>
      <c r="L29" s="321"/>
    </row>
    <row r="30" spans="1:12" s="303" customFormat="1" ht="9.9499999999999993" customHeight="1">
      <c r="A30" s="309" t="s">
        <v>546</v>
      </c>
      <c r="B30" s="323"/>
      <c r="C30" s="323"/>
      <c r="D30" s="324"/>
      <c r="E30" s="445">
        <v>1070</v>
      </c>
      <c r="F30" s="448"/>
      <c r="G30" s="445">
        <v>1381</v>
      </c>
      <c r="H30" s="339"/>
      <c r="I30" s="445">
        <v>173</v>
      </c>
      <c r="J30" s="448"/>
      <c r="K30" s="445">
        <v>304</v>
      </c>
      <c r="L30" s="321"/>
    </row>
    <row r="31" spans="1:12" s="303" customFormat="1" ht="9.9499999999999993" customHeight="1">
      <c r="A31" s="309" t="s">
        <v>187</v>
      </c>
      <c r="B31" s="323"/>
      <c r="C31" s="323"/>
      <c r="D31" s="325"/>
      <c r="E31" s="445">
        <v>24548</v>
      </c>
      <c r="F31" s="447"/>
      <c r="G31" s="445">
        <v>8998</v>
      </c>
      <c r="H31" s="339"/>
      <c r="I31" s="445">
        <v>0</v>
      </c>
      <c r="J31" s="447"/>
      <c r="K31" s="445">
        <v>0</v>
      </c>
      <c r="L31" s="321"/>
    </row>
    <row r="32" spans="1:12" s="303" customFormat="1" ht="9.9499999999999993" customHeight="1">
      <c r="A32" s="309" t="s">
        <v>2366</v>
      </c>
      <c r="B32" s="323"/>
      <c r="C32" s="323"/>
      <c r="D32" s="325"/>
      <c r="E32" s="445">
        <v>736</v>
      </c>
      <c r="F32" s="447"/>
      <c r="G32" s="445">
        <v>688</v>
      </c>
      <c r="H32" s="339"/>
      <c r="I32" s="445">
        <v>179</v>
      </c>
      <c r="J32" s="447"/>
      <c r="K32" s="445">
        <v>52</v>
      </c>
      <c r="L32" s="321"/>
    </row>
    <row r="33" spans="1:12" s="303" customFormat="1" ht="9.9499999999999993" customHeight="1">
      <c r="A33" s="309" t="s">
        <v>1485</v>
      </c>
      <c r="B33" s="323"/>
      <c r="C33" s="323"/>
      <c r="D33" s="325"/>
      <c r="E33" s="445">
        <v>0</v>
      </c>
      <c r="F33" s="447"/>
      <c r="G33" s="445">
        <v>105</v>
      </c>
      <c r="H33" s="339"/>
      <c r="I33" s="445">
        <v>0</v>
      </c>
      <c r="J33" s="447"/>
      <c r="K33" s="445">
        <v>0</v>
      </c>
      <c r="L33" s="321"/>
    </row>
    <row r="34" spans="1:12" s="303" customFormat="1" ht="9.9499999999999993" customHeight="1">
      <c r="A34" s="309" t="s">
        <v>1991</v>
      </c>
      <c r="B34" s="323"/>
      <c r="C34" s="323"/>
      <c r="D34" s="325"/>
      <c r="E34" s="445">
        <v>0</v>
      </c>
      <c r="F34" s="447"/>
      <c r="G34" s="445">
        <v>1000</v>
      </c>
      <c r="H34" s="339"/>
      <c r="I34" s="445">
        <v>0</v>
      </c>
      <c r="J34" s="447"/>
      <c r="K34" s="445">
        <v>0</v>
      </c>
      <c r="L34" s="321"/>
    </row>
    <row r="35" spans="1:12" s="303" customFormat="1" ht="9.9499999999999993" customHeight="1">
      <c r="A35" s="303" t="s">
        <v>263</v>
      </c>
      <c r="B35" s="323"/>
      <c r="C35" s="323"/>
      <c r="D35" s="325"/>
      <c r="E35" s="445">
        <v>1100</v>
      </c>
      <c r="F35" s="447"/>
      <c r="G35" s="445">
        <v>1350</v>
      </c>
      <c r="H35" s="339"/>
      <c r="I35" s="445">
        <v>100</v>
      </c>
      <c r="J35" s="447"/>
      <c r="K35" s="445">
        <v>175</v>
      </c>
      <c r="L35" s="321"/>
    </row>
    <row r="36" spans="1:12" s="303" customFormat="1" ht="9.9499999999999993" customHeight="1">
      <c r="A36" s="303" t="s">
        <v>1490</v>
      </c>
      <c r="E36" s="445">
        <v>232</v>
      </c>
      <c r="F36" s="307"/>
      <c r="G36" s="445">
        <v>211</v>
      </c>
      <c r="H36" s="307"/>
      <c r="I36" s="445">
        <v>0</v>
      </c>
      <c r="K36" s="445">
        <v>0</v>
      </c>
      <c r="L36" s="313"/>
    </row>
    <row r="37" spans="1:12" s="303" customFormat="1" ht="9.9499999999999993" customHeight="1">
      <c r="A37" s="303" t="s">
        <v>2009</v>
      </c>
      <c r="D37" s="310"/>
      <c r="E37" s="393">
        <v>7317</v>
      </c>
      <c r="F37" s="307"/>
      <c r="G37" s="393">
        <v>58</v>
      </c>
      <c r="H37" s="337"/>
      <c r="I37" s="393">
        <v>4695</v>
      </c>
      <c r="K37" s="446">
        <v>58</v>
      </c>
      <c r="L37" s="321"/>
    </row>
    <row r="38" spans="1:12" s="303" customFormat="1" ht="9.9499999999999993" customHeight="1">
      <c r="A38" s="306"/>
      <c r="D38" s="310"/>
      <c r="E38" s="447">
        <v>782754</v>
      </c>
      <c r="F38" s="448"/>
      <c r="G38" s="447">
        <v>806038</v>
      </c>
      <c r="H38" s="339"/>
      <c r="I38" s="447">
        <v>254781</v>
      </c>
      <c r="J38" s="448"/>
      <c r="K38" s="447">
        <v>280886</v>
      </c>
      <c r="L38" s="321"/>
    </row>
    <row r="39" spans="1:12" s="303" customFormat="1" ht="9.9499999999999993" customHeight="1">
      <c r="D39" s="310"/>
      <c r="E39" s="447"/>
      <c r="F39" s="448"/>
      <c r="G39" s="447"/>
      <c r="H39" s="311"/>
      <c r="I39" s="447"/>
      <c r="J39" s="448"/>
      <c r="K39" s="447"/>
      <c r="L39" s="317"/>
    </row>
    <row r="40" spans="1:12" s="303" customFormat="1" ht="9.9499999999999993" customHeight="1">
      <c r="A40" s="306" t="s">
        <v>17</v>
      </c>
      <c r="B40" s="306"/>
      <c r="C40" s="306"/>
      <c r="D40" s="310"/>
      <c r="E40" s="318">
        <v>6167393</v>
      </c>
      <c r="F40" s="448"/>
      <c r="G40" s="318">
        <v>5188337</v>
      </c>
      <c r="H40" s="311"/>
      <c r="I40" s="318">
        <v>1686771</v>
      </c>
      <c r="J40" s="448"/>
      <c r="K40" s="318">
        <v>979822</v>
      </c>
      <c r="L40" s="317"/>
    </row>
    <row r="41" spans="1:12" s="303" customFormat="1" ht="9.9499999999999993" customHeight="1">
      <c r="A41" s="306"/>
      <c r="B41" s="306"/>
      <c r="C41" s="306"/>
      <c r="D41" s="310"/>
      <c r="E41" s="447"/>
      <c r="F41" s="448"/>
      <c r="G41" s="447"/>
      <c r="H41" s="311"/>
      <c r="I41" s="447"/>
      <c r="J41" s="448"/>
      <c r="K41" s="447"/>
      <c r="L41" s="317"/>
    </row>
    <row r="42" spans="1:12" s="303" customFormat="1" ht="9.9499999999999993" customHeight="1">
      <c r="A42" s="309" t="s">
        <v>2015</v>
      </c>
      <c r="B42" s="309"/>
      <c r="C42" s="309"/>
      <c r="D42" s="316"/>
      <c r="E42" s="448"/>
      <c r="F42" s="448"/>
      <c r="G42" s="448"/>
      <c r="H42" s="311"/>
      <c r="I42" s="448"/>
      <c r="J42" s="448"/>
      <c r="K42" s="448"/>
      <c r="L42" s="317"/>
    </row>
    <row r="43" spans="1:12" s="303" customFormat="1" ht="9.9499999999999993" customHeight="1">
      <c r="A43" s="319" t="s">
        <v>6</v>
      </c>
      <c r="B43" s="309"/>
      <c r="C43" s="309"/>
      <c r="D43" s="441"/>
      <c r="E43" s="447">
        <v>31773</v>
      </c>
      <c r="F43" s="448"/>
      <c r="G43" s="448">
        <v>3848</v>
      </c>
      <c r="H43" s="320"/>
      <c r="I43" s="448">
        <v>-2845</v>
      </c>
      <c r="J43" s="448"/>
      <c r="K43" s="448">
        <v>25806</v>
      </c>
      <c r="L43" s="320"/>
    </row>
    <row r="44" spans="1:12" s="303" customFormat="1" ht="9.9499999999999993" customHeight="1">
      <c r="A44" s="309" t="s">
        <v>18</v>
      </c>
      <c r="B44" s="309"/>
      <c r="C44" s="309"/>
      <c r="D44" s="441"/>
      <c r="E44" s="448">
        <v>0</v>
      </c>
      <c r="F44" s="448"/>
      <c r="G44" s="448">
        <v>-103833</v>
      </c>
      <c r="H44" s="320"/>
      <c r="I44" s="448">
        <v>0</v>
      </c>
      <c r="J44" s="448"/>
      <c r="K44" s="448">
        <v>-20100</v>
      </c>
      <c r="L44" s="320"/>
    </row>
    <row r="45" spans="1:12" s="303" customFormat="1" ht="9.9499999999999993" customHeight="1">
      <c r="B45" s="306"/>
      <c r="C45" s="306"/>
      <c r="D45" s="310"/>
      <c r="E45" s="447"/>
      <c r="F45" s="448"/>
      <c r="G45" s="447"/>
      <c r="H45" s="311"/>
      <c r="I45" s="447"/>
      <c r="J45" s="448"/>
      <c r="K45" s="447"/>
      <c r="L45" s="317"/>
    </row>
    <row r="46" spans="1:12" s="303" customFormat="1" ht="9.9499999999999993" customHeight="1">
      <c r="A46" s="306" t="s">
        <v>1982</v>
      </c>
      <c r="B46" s="306"/>
      <c r="C46" s="306"/>
      <c r="D46" s="310"/>
      <c r="E46" s="318">
        <v>6199166</v>
      </c>
      <c r="F46" s="448"/>
      <c r="G46" s="318">
        <v>5088352</v>
      </c>
      <c r="H46" s="311"/>
      <c r="I46" s="318">
        <v>1683926</v>
      </c>
      <c r="J46" s="448"/>
      <c r="K46" s="318">
        <v>985528</v>
      </c>
      <c r="L46" s="317"/>
    </row>
    <row r="47" spans="1:12" s="303" customFormat="1" ht="9.9499999999999993" customHeight="1">
      <c r="A47" s="306"/>
      <c r="B47" s="306"/>
      <c r="C47" s="306"/>
      <c r="D47" s="310"/>
      <c r="E47" s="447"/>
      <c r="F47" s="448"/>
      <c r="G47" s="447"/>
      <c r="H47" s="311"/>
      <c r="I47" s="447"/>
      <c r="J47" s="448"/>
      <c r="K47" s="447"/>
      <c r="L47" s="317"/>
    </row>
    <row r="48" spans="1:12" s="303" customFormat="1" ht="9.9499999999999993" customHeight="1">
      <c r="A48" s="303" t="s">
        <v>223</v>
      </c>
      <c r="B48" s="306"/>
      <c r="C48" s="306"/>
      <c r="D48" s="326">
        <v>14</v>
      </c>
      <c r="E48" s="447">
        <v>0</v>
      </c>
      <c r="F48" s="448"/>
      <c r="G48" s="447">
        <v>0</v>
      </c>
      <c r="H48" s="327"/>
      <c r="I48" s="447">
        <v>0</v>
      </c>
      <c r="J48" s="448"/>
      <c r="K48" s="447">
        <v>0</v>
      </c>
      <c r="L48" s="327"/>
    </row>
    <row r="49" spans="1:197" s="303" customFormat="1" ht="9.9499999999999993" customHeight="1">
      <c r="B49" s="306"/>
      <c r="C49" s="306"/>
      <c r="D49" s="310"/>
      <c r="E49" s="447"/>
      <c r="F49" s="448"/>
      <c r="G49" s="447"/>
      <c r="H49" s="311"/>
      <c r="I49" s="447"/>
      <c r="J49" s="448"/>
      <c r="K49" s="447"/>
      <c r="L49" s="317"/>
    </row>
    <row r="50" spans="1:197" s="303" customFormat="1" ht="9.9499999999999993" customHeight="1" thickBot="1">
      <c r="A50" s="306" t="s">
        <v>2629</v>
      </c>
      <c r="B50" s="306"/>
      <c r="C50" s="306"/>
      <c r="D50" s="328"/>
      <c r="E50" s="329">
        <v>6199166</v>
      </c>
      <c r="F50" s="330"/>
      <c r="G50" s="329">
        <v>5088352</v>
      </c>
      <c r="H50" s="311"/>
      <c r="I50" s="329">
        <v>1683926</v>
      </c>
      <c r="J50" s="330"/>
      <c r="K50" s="329">
        <v>985528</v>
      </c>
      <c r="L50" s="317"/>
    </row>
    <row r="51" spans="1:197" s="331" customFormat="1" ht="9.9499999999999993" customHeight="1" thickTop="1">
      <c r="A51" s="332"/>
      <c r="B51" s="333"/>
      <c r="C51" s="333"/>
      <c r="D51" s="328"/>
      <c r="E51" s="334"/>
      <c r="F51" s="330"/>
      <c r="G51" s="334"/>
      <c r="H51" s="334"/>
      <c r="I51" s="334"/>
      <c r="J51" s="330"/>
      <c r="K51" s="334"/>
      <c r="L51" s="335"/>
    </row>
    <row r="52" spans="1:197" s="331" customFormat="1" ht="9.9499999999999993" customHeight="1">
      <c r="A52" s="336"/>
      <c r="B52" s="306"/>
      <c r="C52" s="306"/>
      <c r="D52" s="326"/>
      <c r="E52" s="337"/>
      <c r="F52" s="307"/>
      <c r="G52" s="307"/>
      <c r="H52" s="307"/>
      <c r="I52" s="337"/>
      <c r="J52" s="307"/>
      <c r="K52" s="307"/>
      <c r="L52" s="303"/>
    </row>
    <row r="53" spans="1:197" s="303" customFormat="1" ht="9.9499999999999993" customHeight="1">
      <c r="D53" s="304"/>
      <c r="E53" s="1247" t="s">
        <v>2338</v>
      </c>
      <c r="F53" s="1248"/>
      <c r="G53" s="1248"/>
      <c r="H53" s="1248"/>
      <c r="I53" s="1248"/>
      <c r="J53" s="1248"/>
      <c r="K53" s="1249"/>
      <c r="L53" s="687"/>
    </row>
    <row r="54" spans="1:197" s="303" customFormat="1" ht="9.9499999999999993" customHeight="1">
      <c r="D54" s="304"/>
      <c r="E54" s="561"/>
      <c r="F54" s="1089"/>
      <c r="G54" s="1089"/>
      <c r="H54" s="1089"/>
      <c r="I54" s="561"/>
      <c r="J54" s="687"/>
      <c r="K54" s="687"/>
      <c r="L54" s="687"/>
    </row>
    <row r="55" spans="1:197" s="303" customFormat="1" thickBot="1">
      <c r="A55" s="306" t="s">
        <v>2662</v>
      </c>
      <c r="D55" s="326">
        <v>15</v>
      </c>
      <c r="E55" s="1090">
        <v>6.17</v>
      </c>
      <c r="F55" s="311"/>
      <c r="G55" s="338">
        <v>4.6100000000000003</v>
      </c>
      <c r="H55" s="339"/>
      <c r="I55" s="1090">
        <v>1.6758052686737088</v>
      </c>
      <c r="J55" s="311"/>
      <c r="K55" s="338">
        <v>0.89</v>
      </c>
      <c r="L55" s="339"/>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S55" s="314"/>
      <c r="ET55" s="314"/>
      <c r="EU55" s="314"/>
      <c r="EV55" s="314"/>
      <c r="EW55" s="314"/>
      <c r="EX55" s="314"/>
      <c r="EY55" s="314"/>
      <c r="EZ55" s="314"/>
      <c r="FA55" s="314"/>
      <c r="FB55" s="314"/>
      <c r="FC55" s="314"/>
      <c r="FD55" s="314"/>
      <c r="FE55" s="314"/>
      <c r="FF55" s="314"/>
      <c r="FG55" s="314"/>
      <c r="FH55" s="314"/>
      <c r="FI55" s="314"/>
      <c r="FJ55" s="314"/>
      <c r="FK55" s="314"/>
      <c r="FL55" s="314"/>
      <c r="FM55" s="314"/>
      <c r="FN55" s="314"/>
      <c r="FO55" s="314"/>
      <c r="FP55" s="314"/>
      <c r="FQ55" s="314"/>
      <c r="FR55" s="314"/>
      <c r="FS55" s="314"/>
      <c r="FT55" s="314"/>
      <c r="FU55" s="314"/>
      <c r="FV55" s="314"/>
      <c r="FW55" s="314"/>
      <c r="FX55" s="314"/>
      <c r="FY55" s="314"/>
      <c r="FZ55" s="314"/>
      <c r="GA55" s="314"/>
      <c r="GB55" s="314"/>
      <c r="GC55" s="314"/>
      <c r="GD55" s="314"/>
      <c r="GE55" s="314"/>
      <c r="GF55" s="314"/>
      <c r="GG55" s="314"/>
      <c r="GH55" s="314"/>
      <c r="GI55" s="314"/>
      <c r="GJ55" s="314"/>
      <c r="GK55" s="314"/>
      <c r="GL55" s="314"/>
      <c r="GM55" s="314"/>
      <c r="GN55" s="314"/>
      <c r="GO55" s="314"/>
    </row>
    <row r="56" spans="1:197" s="303" customFormat="1" ht="9.9499999999999993" customHeight="1" thickTop="1">
      <c r="D56" s="304"/>
      <c r="E56" s="311"/>
      <c r="F56" s="311"/>
      <c r="G56" s="311"/>
      <c r="H56" s="339"/>
      <c r="I56" s="339"/>
      <c r="J56" s="339"/>
      <c r="K56" s="314"/>
      <c r="L56" s="447"/>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4"/>
      <c r="DJ56" s="314"/>
      <c r="DK56" s="314"/>
      <c r="DL56" s="314"/>
      <c r="DM56" s="314"/>
      <c r="DN56" s="314"/>
      <c r="DO56" s="314"/>
      <c r="DP56" s="314"/>
      <c r="DQ56" s="314"/>
      <c r="DR56" s="314"/>
      <c r="DS56" s="314"/>
      <c r="DT56" s="31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14"/>
      <c r="FE56" s="314"/>
      <c r="FF56" s="314"/>
      <c r="FG56" s="314"/>
      <c r="FH56" s="314"/>
      <c r="FI56" s="314"/>
      <c r="FJ56" s="314"/>
      <c r="FK56" s="314"/>
      <c r="FL56" s="314"/>
      <c r="FM56" s="314"/>
      <c r="FN56" s="314"/>
      <c r="FO56" s="314"/>
      <c r="FP56" s="314"/>
      <c r="FQ56" s="314"/>
      <c r="FR56" s="314"/>
      <c r="FS56" s="314"/>
      <c r="FT56" s="314"/>
      <c r="FU56" s="314"/>
      <c r="FV56" s="314"/>
      <c r="FW56" s="314"/>
      <c r="FX56" s="314"/>
      <c r="FY56" s="314"/>
      <c r="FZ56" s="314"/>
      <c r="GA56" s="314"/>
      <c r="GB56" s="314"/>
      <c r="GC56" s="314"/>
      <c r="GD56" s="314"/>
      <c r="GE56" s="314"/>
      <c r="GF56" s="314"/>
      <c r="GG56" s="314"/>
      <c r="GH56" s="314"/>
      <c r="GI56" s="314"/>
      <c r="GJ56" s="314"/>
      <c r="GK56" s="314"/>
      <c r="GL56" s="314"/>
      <c r="GM56" s="314"/>
      <c r="GN56" s="314"/>
      <c r="GO56" s="314"/>
    </row>
    <row r="57" spans="1:197" s="303" customFormat="1" ht="9.9499999999999993" customHeight="1">
      <c r="D57" s="304"/>
      <c r="E57" s="311"/>
      <c r="F57" s="311"/>
      <c r="G57" s="311"/>
      <c r="H57" s="339"/>
      <c r="I57" s="339"/>
      <c r="J57" s="339"/>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7"/>
      <c r="CX57" s="447"/>
      <c r="CY57" s="447"/>
      <c r="CZ57" s="447"/>
      <c r="DA57" s="447"/>
      <c r="DB57" s="447"/>
      <c r="DC57" s="447"/>
      <c r="DD57" s="447"/>
      <c r="DE57" s="447"/>
      <c r="DF57" s="447"/>
      <c r="DG57" s="447"/>
      <c r="DH57" s="447"/>
      <c r="DI57" s="447"/>
      <c r="DJ57" s="447"/>
      <c r="DK57" s="447"/>
      <c r="DL57" s="447"/>
      <c r="DM57" s="447"/>
      <c r="DN57" s="447"/>
      <c r="DO57" s="447"/>
      <c r="DP57" s="447"/>
      <c r="DQ57" s="447"/>
      <c r="DR57" s="447"/>
      <c r="DS57" s="447"/>
      <c r="DT57" s="447"/>
      <c r="DU57" s="447"/>
      <c r="DV57" s="447"/>
      <c r="DW57" s="447"/>
      <c r="DX57" s="447"/>
      <c r="DY57" s="447"/>
      <c r="DZ57" s="447"/>
      <c r="EA57" s="447"/>
      <c r="EB57" s="447"/>
      <c r="EC57" s="447"/>
      <c r="ED57" s="447"/>
      <c r="EE57" s="447"/>
      <c r="EF57" s="447"/>
      <c r="EG57" s="447"/>
      <c r="EH57" s="447"/>
      <c r="EI57" s="447"/>
      <c r="EJ57" s="447"/>
      <c r="EK57" s="447"/>
      <c r="EL57" s="447"/>
      <c r="EM57" s="447"/>
      <c r="EN57" s="447"/>
      <c r="EO57" s="447"/>
      <c r="EP57" s="447"/>
      <c r="EQ57" s="447"/>
      <c r="ER57" s="447"/>
      <c r="ES57" s="447"/>
      <c r="ET57" s="447"/>
      <c r="EU57" s="447"/>
      <c r="EV57" s="447"/>
      <c r="EW57" s="447"/>
      <c r="EX57" s="447"/>
      <c r="EY57" s="447"/>
      <c r="EZ57" s="447"/>
      <c r="FA57" s="447"/>
      <c r="FB57" s="447"/>
      <c r="FC57" s="447"/>
      <c r="FD57" s="447"/>
      <c r="FE57" s="447"/>
      <c r="FF57" s="447"/>
      <c r="FG57" s="447"/>
      <c r="FH57" s="447"/>
      <c r="FI57" s="447"/>
      <c r="FJ57" s="447"/>
      <c r="FK57" s="447"/>
      <c r="FL57" s="447"/>
      <c r="FM57" s="447"/>
      <c r="FN57" s="447"/>
      <c r="FO57" s="447"/>
      <c r="FP57" s="447"/>
      <c r="FQ57" s="447"/>
      <c r="FR57" s="447"/>
      <c r="FS57" s="447"/>
      <c r="FT57" s="447"/>
      <c r="FU57" s="447"/>
      <c r="FV57" s="447"/>
      <c r="FW57" s="447"/>
      <c r="FX57" s="447"/>
      <c r="FY57" s="447"/>
      <c r="FZ57" s="447"/>
      <c r="GA57" s="447"/>
      <c r="GB57" s="447"/>
      <c r="GC57" s="447"/>
      <c r="GD57" s="447"/>
      <c r="GE57" s="447"/>
      <c r="GF57" s="447"/>
      <c r="GG57" s="447"/>
      <c r="GH57" s="447"/>
      <c r="GI57" s="447"/>
      <c r="GJ57" s="447"/>
      <c r="GK57" s="447"/>
      <c r="GL57" s="447"/>
      <c r="GM57" s="447"/>
      <c r="GN57" s="447"/>
      <c r="GO57" s="447"/>
    </row>
    <row r="58" spans="1:197" s="303" customFormat="1" ht="9.9499999999999993" customHeight="1">
      <c r="D58" s="304"/>
      <c r="E58" s="311"/>
      <c r="F58" s="311"/>
      <c r="G58" s="311"/>
      <c r="H58" s="339"/>
      <c r="I58" s="339"/>
      <c r="J58" s="339"/>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7"/>
      <c r="CS58" s="447"/>
      <c r="CT58" s="447"/>
      <c r="CU58" s="447"/>
      <c r="CV58" s="447"/>
      <c r="CW58" s="447"/>
      <c r="CX58" s="447"/>
      <c r="CY58" s="447"/>
      <c r="CZ58" s="447"/>
      <c r="DA58" s="447"/>
      <c r="DB58" s="447"/>
      <c r="DC58" s="447"/>
      <c r="DD58" s="447"/>
      <c r="DE58" s="447"/>
      <c r="DF58" s="447"/>
      <c r="DG58" s="447"/>
      <c r="DH58" s="447"/>
      <c r="DI58" s="447"/>
      <c r="DJ58" s="447"/>
      <c r="DK58" s="447"/>
      <c r="DL58" s="447"/>
      <c r="DM58" s="447"/>
      <c r="DN58" s="447"/>
      <c r="DO58" s="447"/>
      <c r="DP58" s="447"/>
      <c r="DQ58" s="447"/>
      <c r="DR58" s="447"/>
      <c r="DS58" s="447"/>
      <c r="DT58" s="447"/>
      <c r="DU58" s="447"/>
      <c r="DV58" s="447"/>
      <c r="DW58" s="447"/>
      <c r="DX58" s="447"/>
      <c r="DY58" s="447"/>
      <c r="DZ58" s="447"/>
      <c r="EA58" s="447"/>
      <c r="EB58" s="447"/>
      <c r="EC58" s="447"/>
      <c r="ED58" s="447"/>
      <c r="EE58" s="447"/>
      <c r="EF58" s="447"/>
      <c r="EG58" s="447"/>
      <c r="EH58" s="447"/>
      <c r="EI58" s="447"/>
      <c r="EJ58" s="447"/>
      <c r="EK58" s="447"/>
      <c r="EL58" s="447"/>
      <c r="EM58" s="447"/>
      <c r="EN58" s="447"/>
      <c r="EO58" s="447"/>
      <c r="EP58" s="447"/>
      <c r="EQ58" s="447"/>
      <c r="ER58" s="447"/>
      <c r="ES58" s="447"/>
      <c r="ET58" s="447"/>
      <c r="EU58" s="447"/>
      <c r="EV58" s="447"/>
      <c r="EW58" s="447"/>
      <c r="EX58" s="447"/>
      <c r="EY58" s="447"/>
      <c r="EZ58" s="447"/>
      <c r="FA58" s="447"/>
      <c r="FB58" s="447"/>
      <c r="FC58" s="447"/>
      <c r="FD58" s="447"/>
      <c r="FE58" s="447"/>
      <c r="FF58" s="447"/>
      <c r="FG58" s="447"/>
      <c r="FH58" s="447"/>
      <c r="FI58" s="447"/>
      <c r="FJ58" s="447"/>
      <c r="FK58" s="447"/>
      <c r="FL58" s="447"/>
      <c r="FM58" s="447"/>
      <c r="FN58" s="447"/>
      <c r="FO58" s="447"/>
      <c r="FP58" s="447"/>
      <c r="FQ58" s="447"/>
      <c r="FR58" s="447"/>
      <c r="FS58" s="447"/>
      <c r="FT58" s="447"/>
      <c r="FU58" s="447"/>
      <c r="FV58" s="447"/>
      <c r="FW58" s="447"/>
      <c r="FX58" s="447"/>
      <c r="FY58" s="447"/>
      <c r="FZ58" s="447"/>
      <c r="GA58" s="447"/>
      <c r="GB58" s="447"/>
      <c r="GC58" s="447"/>
      <c r="GD58" s="447"/>
      <c r="GE58" s="447"/>
      <c r="GF58" s="447"/>
      <c r="GG58" s="447"/>
      <c r="GH58" s="447"/>
      <c r="GI58" s="447"/>
      <c r="GJ58" s="447"/>
      <c r="GK58" s="447"/>
      <c r="GL58" s="447"/>
      <c r="GM58" s="447"/>
      <c r="GN58" s="447"/>
      <c r="GO58" s="447"/>
    </row>
    <row r="59" spans="1:197" s="303" customFormat="1">
      <c r="A59" s="39"/>
      <c r="B59" s="39"/>
      <c r="C59" s="39"/>
      <c r="D59" s="51"/>
      <c r="E59" s="18"/>
      <c r="F59" s="1083"/>
      <c r="G59" s="18"/>
      <c r="H59" s="25"/>
      <c r="I59" s="25"/>
      <c r="J59" s="25"/>
      <c r="K59" s="314"/>
      <c r="L59" s="447"/>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row>
    <row r="60" spans="1:197" s="16" customFormat="1" ht="15.75">
      <c r="A60" s="440" t="s">
        <v>2685</v>
      </c>
      <c r="B60" s="344"/>
      <c r="C60" s="344"/>
      <c r="D60" s="344"/>
      <c r="E60" s="582"/>
      <c r="F60" s="582"/>
      <c r="G60" s="582"/>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row>
    <row r="61" spans="1:197" s="294" customFormat="1">
      <c r="A61" s="16"/>
      <c r="B61" s="16"/>
      <c r="C61" s="16"/>
      <c r="D61" s="16"/>
      <c r="E61" s="17"/>
      <c r="F61" s="25"/>
      <c r="G61" s="1083"/>
      <c r="H61" s="25"/>
      <c r="I61" s="25"/>
      <c r="J61" s="25"/>
      <c r="K61" s="2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5"/>
      <c r="DF61" s="295"/>
      <c r="DG61" s="295"/>
      <c r="DH61" s="295"/>
      <c r="DI61" s="295"/>
      <c r="DJ61" s="295"/>
      <c r="DK61" s="295"/>
      <c r="DL61" s="295"/>
      <c r="DM61" s="295"/>
      <c r="DN61" s="295"/>
      <c r="DO61" s="295"/>
      <c r="DP61" s="295"/>
      <c r="DQ61" s="295"/>
      <c r="DR61" s="295"/>
      <c r="DS61" s="295"/>
      <c r="DT61" s="295"/>
      <c r="DU61" s="295"/>
      <c r="DV61" s="295"/>
      <c r="DW61" s="295"/>
      <c r="DX61" s="295"/>
      <c r="DY61" s="295"/>
      <c r="DZ61" s="295"/>
      <c r="EA61" s="295"/>
      <c r="EB61" s="295"/>
      <c r="EC61" s="295"/>
      <c r="ED61" s="295"/>
      <c r="EE61" s="295"/>
      <c r="EF61" s="295"/>
      <c r="EG61" s="295"/>
      <c r="EH61" s="295"/>
      <c r="EI61" s="295"/>
      <c r="EJ61" s="295"/>
      <c r="EK61" s="295"/>
      <c r="EL61" s="295"/>
      <c r="EM61" s="295"/>
      <c r="EN61" s="295"/>
      <c r="EO61" s="295"/>
      <c r="EP61" s="295"/>
      <c r="EQ61" s="295"/>
      <c r="ER61" s="295"/>
      <c r="ES61" s="295"/>
      <c r="ET61" s="295"/>
      <c r="EU61" s="295"/>
      <c r="EV61" s="295"/>
      <c r="EW61" s="295"/>
      <c r="EX61" s="295"/>
      <c r="EY61" s="295"/>
      <c r="EZ61" s="295"/>
      <c r="FA61" s="295"/>
      <c r="FB61" s="295"/>
      <c r="FC61" s="295"/>
      <c r="FD61" s="295"/>
      <c r="FE61" s="295"/>
      <c r="FF61" s="295"/>
      <c r="FG61" s="295"/>
      <c r="FH61" s="295"/>
      <c r="FI61" s="295"/>
      <c r="FJ61" s="295"/>
      <c r="FK61" s="295"/>
      <c r="FL61" s="295"/>
      <c r="FM61" s="295"/>
      <c r="FN61" s="295"/>
      <c r="FO61" s="295"/>
      <c r="FP61" s="295"/>
      <c r="FQ61" s="295"/>
      <c r="FR61" s="295"/>
      <c r="FS61" s="295"/>
      <c r="FT61" s="295"/>
      <c r="FU61" s="295"/>
      <c r="FV61" s="295"/>
      <c r="FW61" s="295"/>
      <c r="FX61" s="295"/>
      <c r="FY61" s="295"/>
      <c r="FZ61" s="295"/>
      <c r="GA61" s="295"/>
      <c r="GB61" s="295"/>
      <c r="GC61" s="295"/>
      <c r="GD61" s="295"/>
      <c r="GE61" s="295"/>
      <c r="GF61" s="295"/>
      <c r="GG61" s="295"/>
      <c r="GH61" s="295"/>
      <c r="GI61" s="295"/>
      <c r="GJ61" s="295"/>
      <c r="GK61" s="295"/>
      <c r="GL61" s="295"/>
      <c r="GM61" s="295"/>
      <c r="GN61" s="295"/>
      <c r="GO61" s="295"/>
    </row>
    <row r="62" spans="1:197" s="16" customFormat="1">
      <c r="E62" s="17"/>
      <c r="F62" s="25"/>
      <c r="G62" s="1083"/>
      <c r="H62" s="25"/>
      <c r="I62" s="25"/>
      <c r="J62" s="25"/>
    </row>
    <row r="63" spans="1:197" s="16" customFormat="1">
      <c r="A63" s="994" t="s">
        <v>2622</v>
      </c>
      <c r="B63" s="42"/>
      <c r="C63" s="15"/>
      <c r="D63" s="15"/>
      <c r="E63" s="15"/>
      <c r="F63" s="15"/>
      <c r="G63" s="15"/>
      <c r="H63" s="42"/>
      <c r="I63" s="42"/>
      <c r="J63" s="42"/>
    </row>
    <row r="64" spans="1:197" s="16" customFormat="1">
      <c r="A64" s="346" t="s">
        <v>2623</v>
      </c>
      <c r="B64" s="42"/>
      <c r="C64" s="15"/>
      <c r="D64" s="15"/>
      <c r="E64" s="15"/>
      <c r="F64" s="15"/>
      <c r="G64" s="15"/>
      <c r="H64" s="42"/>
      <c r="I64" s="42"/>
      <c r="J64" s="42"/>
    </row>
    <row r="65" spans="1:10" s="16" customFormat="1">
      <c r="A65" s="42"/>
      <c r="B65" s="42"/>
      <c r="C65" s="42"/>
      <c r="D65" s="15"/>
      <c r="E65" s="15"/>
      <c r="F65" s="15"/>
      <c r="G65" s="15"/>
      <c r="H65" s="15"/>
      <c r="I65" s="15"/>
      <c r="J65" s="15"/>
    </row>
    <row r="66" spans="1:10" s="16" customFormat="1">
      <c r="D66" s="19"/>
      <c r="E66" s="587"/>
      <c r="F66" s="587"/>
      <c r="G66" s="587"/>
      <c r="H66" s="587"/>
      <c r="I66" s="587"/>
      <c r="J66" s="587"/>
    </row>
    <row r="67" spans="1:10" s="16" customFormat="1">
      <c r="A67" s="346" t="s">
        <v>2624</v>
      </c>
      <c r="B67" s="43"/>
      <c r="C67" s="43"/>
      <c r="D67" s="43"/>
      <c r="E67" s="44"/>
      <c r="F67" s="43"/>
      <c r="G67" s="43"/>
      <c r="H67" s="43"/>
      <c r="I67" s="43"/>
      <c r="J67" s="43"/>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4">
    <mergeCell ref="I4:K4"/>
    <mergeCell ref="E4:G4"/>
    <mergeCell ref="E6:G6"/>
    <mergeCell ref="E53:K53"/>
  </mergeCells>
  <phoneticPr fontId="9" type="noConversion"/>
  <printOptions horizontalCentered="1"/>
  <pageMargins left="0.75" right="0.5" top="0.5" bottom="0.25" header="0.5" footer="0.5"/>
  <pageSetup paperSize="9" scale="96" fitToWidth="12" fitToHeight="12" orientation="portrait" r:id="rId2"/>
  <headerFooter alignWithMargins="0">
    <oddFooter>&amp;C2 of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1"/>
  </sheetPr>
  <dimension ref="A1:J55"/>
  <sheetViews>
    <sheetView view="pageBreakPreview" topLeftCell="A27" zoomScale="110" zoomScaleSheetLayoutView="110" workbookViewId="0">
      <selection activeCell="F28" sqref="F28"/>
    </sheetView>
  </sheetViews>
  <sheetFormatPr defaultRowHeight="12"/>
  <cols>
    <col min="1" max="4" width="9" style="229"/>
    <col min="5" max="5" width="18.125" style="229" customWidth="1"/>
    <col min="6" max="6" width="15" style="229" customWidth="1"/>
    <col min="7" max="7" width="14.625" style="229" customWidth="1"/>
    <col min="8" max="8" width="13.5" style="229" customWidth="1"/>
    <col min="9" max="9" width="9.125" style="229" bestFit="1" customWidth="1"/>
    <col min="10" max="16384" width="9" style="229"/>
  </cols>
  <sheetData>
    <row r="1" spans="1:8" s="93" customFormat="1">
      <c r="A1" s="14" t="str">
        <f>[46]BS!$A$1</f>
        <v>NATIONAL INVESTMENT (UNIT) TRUST</v>
      </c>
      <c r="B1" s="99"/>
      <c r="C1" s="99"/>
      <c r="D1" s="99"/>
      <c r="E1" s="99"/>
      <c r="F1" s="100"/>
      <c r="G1" s="100"/>
      <c r="H1" s="450" t="s">
        <v>1424</v>
      </c>
    </row>
    <row r="2" spans="1:8" s="93" customFormat="1">
      <c r="A2" s="101" t="s">
        <v>411</v>
      </c>
      <c r="B2" s="101"/>
      <c r="C2" s="101"/>
      <c r="D2" s="99"/>
      <c r="E2" s="99"/>
      <c r="F2" s="100"/>
      <c r="G2" s="100"/>
      <c r="H2" s="100"/>
    </row>
    <row r="3" spans="1:8" s="92" customFormat="1">
      <c r="A3" s="101" t="s">
        <v>580</v>
      </c>
      <c r="B3" s="101"/>
      <c r="C3" s="101"/>
      <c r="D3" s="99"/>
      <c r="E3" s="99"/>
      <c r="F3" s="102"/>
      <c r="G3" s="102"/>
      <c r="H3" s="102"/>
    </row>
    <row r="4" spans="1:8">
      <c r="A4" s="429" t="s">
        <v>614</v>
      </c>
      <c r="F4" s="229" t="s">
        <v>1421</v>
      </c>
      <c r="G4" s="229" t="s">
        <v>1422</v>
      </c>
    </row>
    <row r="5" spans="1:8" ht="55.5" customHeight="1">
      <c r="F5" s="293" t="s">
        <v>1472</v>
      </c>
      <c r="G5" s="293" t="s">
        <v>1473</v>
      </c>
      <c r="H5" s="293" t="s">
        <v>93</v>
      </c>
    </row>
    <row r="6" spans="1:8">
      <c r="F6" s="427" t="s">
        <v>597</v>
      </c>
      <c r="G6" s="427" t="s">
        <v>598</v>
      </c>
      <c r="H6" s="427" t="s">
        <v>599</v>
      </c>
    </row>
    <row r="7" spans="1:8" ht="10.5" customHeight="1">
      <c r="F7" s="1250" t="s">
        <v>606</v>
      </c>
      <c r="G7" s="1251"/>
      <c r="H7" s="1251"/>
    </row>
    <row r="8" spans="1:8" ht="12.75">
      <c r="A8" s="392" t="s">
        <v>591</v>
      </c>
    </row>
    <row r="9" spans="1:8">
      <c r="A9" s="71" t="s">
        <v>119</v>
      </c>
      <c r="B9" s="71"/>
      <c r="C9" s="71"/>
      <c r="D9" s="39"/>
      <c r="E9" s="233"/>
      <c r="F9" s="18">
        <f>'P&amp;L'!E9</f>
        <v>2274275</v>
      </c>
      <c r="G9" s="18">
        <v>1119324</v>
      </c>
      <c r="H9" s="18">
        <f t="shared" ref="H9:H14" si="0">F9-G9</f>
        <v>1154951</v>
      </c>
    </row>
    <row r="10" spans="1:8">
      <c r="A10" s="71" t="s">
        <v>545</v>
      </c>
      <c r="B10" s="71"/>
      <c r="C10" s="71"/>
      <c r="D10" s="39"/>
      <c r="E10" s="233"/>
      <c r="F10" s="18">
        <f>'P&amp;L'!E10</f>
        <v>4484457</v>
      </c>
      <c r="G10" s="18">
        <v>1450672</v>
      </c>
      <c r="H10" s="18">
        <f t="shared" si="0"/>
        <v>3033785</v>
      </c>
    </row>
    <row r="11" spans="1:8">
      <c r="A11" s="71" t="s">
        <v>80</v>
      </c>
      <c r="B11" s="234"/>
      <c r="C11" s="234"/>
      <c r="D11" s="39"/>
      <c r="E11" s="233"/>
      <c r="F11" s="18">
        <f>'P&amp;L'!E13</f>
        <v>6164</v>
      </c>
      <c r="G11" s="18">
        <v>8005</v>
      </c>
      <c r="H11" s="18">
        <f t="shared" si="0"/>
        <v>-1841</v>
      </c>
    </row>
    <row r="12" spans="1:8">
      <c r="A12" s="71" t="s">
        <v>415</v>
      </c>
      <c r="B12" s="71"/>
      <c r="C12" s="71"/>
      <c r="D12" s="39"/>
      <c r="E12" s="51"/>
      <c r="F12" s="18">
        <f>'P&amp;L'!E14</f>
        <v>58529</v>
      </c>
      <c r="G12" s="18">
        <v>34887</v>
      </c>
      <c r="H12" s="18">
        <f t="shared" si="0"/>
        <v>23642</v>
      </c>
    </row>
    <row r="13" spans="1:8">
      <c r="A13" s="71" t="s">
        <v>185</v>
      </c>
      <c r="B13" s="71"/>
      <c r="C13" s="71"/>
      <c r="D13" s="39"/>
      <c r="E13" s="51"/>
      <c r="F13" s="18">
        <f>'P&amp;L'!E15</f>
        <v>2244</v>
      </c>
      <c r="G13" s="18">
        <v>9216</v>
      </c>
      <c r="H13" s="18">
        <f t="shared" si="0"/>
        <v>-6972</v>
      </c>
    </row>
    <row r="14" spans="1:8">
      <c r="A14" s="71" t="s">
        <v>416</v>
      </c>
      <c r="B14" s="71"/>
      <c r="C14" s="71"/>
      <c r="D14" s="39"/>
      <c r="E14" s="28"/>
      <c r="F14" s="18">
        <v>0</v>
      </c>
      <c r="G14" s="18">
        <v>0</v>
      </c>
      <c r="H14" s="18">
        <f t="shared" si="0"/>
        <v>0</v>
      </c>
    </row>
    <row r="15" spans="1:8">
      <c r="A15" s="71"/>
      <c r="B15" s="71"/>
      <c r="C15" s="71"/>
      <c r="D15" s="39"/>
      <c r="E15" s="28"/>
      <c r="F15" s="110">
        <f>SUM(F9:F14)</f>
        <v>6825669</v>
      </c>
      <c r="G15" s="110">
        <f>SUM(G9:G14)</f>
        <v>2622104</v>
      </c>
      <c r="H15" s="110">
        <f>SUM(H9:H14)</f>
        <v>4203565</v>
      </c>
    </row>
    <row r="16" spans="1:8">
      <c r="A16" s="71"/>
      <c r="B16" s="71"/>
      <c r="C16" s="71"/>
      <c r="D16" s="39"/>
      <c r="E16" s="28"/>
      <c r="F16" s="25"/>
      <c r="G16" s="25"/>
      <c r="H16" s="25"/>
    </row>
    <row r="17" spans="1:10">
      <c r="A17" s="71" t="s">
        <v>1426</v>
      </c>
      <c r="B17" s="71"/>
      <c r="C17" s="71"/>
      <c r="D17" s="39"/>
      <c r="E17" s="51"/>
      <c r="F17" s="18"/>
      <c r="G17" s="18"/>
      <c r="H17" s="18"/>
    </row>
    <row r="18" spans="1:10">
      <c r="A18" s="235" t="s">
        <v>94</v>
      </c>
      <c r="B18" s="71"/>
      <c r="C18" s="71"/>
      <c r="D18" s="39"/>
      <c r="E18" s="233"/>
      <c r="F18" s="25">
        <f>'P&amp;L'!E12</f>
        <v>124478</v>
      </c>
      <c r="G18" s="25">
        <v>777634</v>
      </c>
      <c r="H18" s="25">
        <f>F18-G18</f>
        <v>-653156</v>
      </c>
    </row>
    <row r="19" spans="1:10">
      <c r="A19" s="234" t="s">
        <v>168</v>
      </c>
      <c r="B19" s="71"/>
      <c r="C19" s="71"/>
      <c r="D19" s="39"/>
      <c r="E19" s="233"/>
      <c r="F19" s="25">
        <v>0</v>
      </c>
      <c r="G19" s="25">
        <v>0</v>
      </c>
      <c r="H19" s="25">
        <f>F19-G19</f>
        <v>0</v>
      </c>
    </row>
    <row r="20" spans="1:10">
      <c r="A20" s="109"/>
      <c r="B20" s="236"/>
      <c r="C20" s="236"/>
      <c r="D20" s="39"/>
      <c r="E20" s="28"/>
      <c r="F20" s="110">
        <f>F18+F19</f>
        <v>124478</v>
      </c>
      <c r="G20" s="110">
        <f>G18+G19</f>
        <v>777634</v>
      </c>
      <c r="H20" s="110">
        <f>H18+H19</f>
        <v>-653156</v>
      </c>
    </row>
    <row r="21" spans="1:10">
      <c r="A21" s="109"/>
      <c r="B21" s="236"/>
      <c r="C21" s="236"/>
      <c r="D21" s="39"/>
      <c r="E21" s="28"/>
      <c r="F21" s="25"/>
      <c r="G21" s="25"/>
      <c r="H21" s="25"/>
    </row>
    <row r="22" spans="1:10">
      <c r="A22" s="109" t="s">
        <v>121</v>
      </c>
      <c r="B22" s="236"/>
      <c r="C22" s="236"/>
      <c r="D22" s="39"/>
      <c r="E22" s="28"/>
      <c r="F22" s="25">
        <f>F15+F20</f>
        <v>6950147</v>
      </c>
      <c r="G22" s="25">
        <f>G15+G20</f>
        <v>3399738</v>
      </c>
      <c r="H22" s="25">
        <f>H15+H20</f>
        <v>3550409</v>
      </c>
    </row>
    <row r="23" spans="1:10">
      <c r="A23" s="109"/>
      <c r="B23" s="236"/>
      <c r="C23" s="236"/>
      <c r="D23" s="39"/>
      <c r="E23" s="28"/>
      <c r="F23" s="25"/>
      <c r="G23" s="25"/>
      <c r="H23" s="25"/>
    </row>
    <row r="24" spans="1:10">
      <c r="A24" s="237" t="s">
        <v>188</v>
      </c>
      <c r="B24" s="237"/>
      <c r="C24" s="237"/>
      <c r="D24" s="39"/>
      <c r="E24" s="233"/>
      <c r="F24" s="18"/>
      <c r="G24" s="18"/>
      <c r="H24" s="18"/>
    </row>
    <row r="25" spans="1:10">
      <c r="A25" s="71" t="s">
        <v>81</v>
      </c>
      <c r="B25" s="237"/>
      <c r="C25" s="237"/>
      <c r="D25" s="39"/>
      <c r="E25" s="233"/>
      <c r="F25" s="24">
        <f>ROUND('P&amp;L'!E19,0)</f>
        <v>5297</v>
      </c>
      <c r="G25" s="24">
        <v>16668</v>
      </c>
      <c r="H25" s="24">
        <f t="shared" ref="H25:H37" si="1">F25-G25</f>
        <v>-11371</v>
      </c>
    </row>
    <row r="26" spans="1:10">
      <c r="A26" s="71" t="s">
        <v>186</v>
      </c>
      <c r="B26" s="71"/>
      <c r="C26" s="71"/>
      <c r="D26" s="39"/>
      <c r="E26" s="238"/>
      <c r="F26" s="27">
        <f>'P&amp;L'!E20</f>
        <v>491056</v>
      </c>
      <c r="G26" s="27">
        <v>243213</v>
      </c>
      <c r="H26" s="27">
        <f t="shared" si="1"/>
        <v>247843</v>
      </c>
      <c r="J26" s="229">
        <f>102649/116*100</f>
        <v>88490.517241379319</v>
      </c>
    </row>
    <row r="27" spans="1:10">
      <c r="A27" s="71" t="s">
        <v>868</v>
      </c>
      <c r="B27" s="71"/>
      <c r="C27" s="71"/>
      <c r="D27" s="39"/>
      <c r="E27" s="238"/>
      <c r="F27" s="27">
        <f>'P&amp;L'!E21</f>
        <v>79747</v>
      </c>
      <c r="G27" s="27">
        <v>45801</v>
      </c>
      <c r="H27" s="27">
        <f t="shared" si="1"/>
        <v>33946</v>
      </c>
      <c r="J27" s="229">
        <f>ROUND(J26,0)</f>
        <v>88491</v>
      </c>
    </row>
    <row r="28" spans="1:10">
      <c r="A28" s="71" t="s">
        <v>1474</v>
      </c>
      <c r="B28" s="71"/>
      <c r="C28" s="71"/>
      <c r="D28" s="39"/>
      <c r="E28" s="238"/>
      <c r="F28" s="27">
        <f>'P&amp;L'!E22</f>
        <v>78569</v>
      </c>
      <c r="G28" s="27">
        <v>43046</v>
      </c>
      <c r="H28" s="27">
        <f t="shared" si="1"/>
        <v>35523</v>
      </c>
    </row>
    <row r="29" spans="1:10">
      <c r="A29" s="71" t="s">
        <v>547</v>
      </c>
      <c r="B29" s="71"/>
      <c r="C29" s="71"/>
      <c r="D29" s="39"/>
      <c r="E29" s="233"/>
      <c r="F29" s="27">
        <f>'P&amp;L'!E25</f>
        <v>46504</v>
      </c>
      <c r="G29" s="27">
        <v>23313</v>
      </c>
      <c r="H29" s="27">
        <f t="shared" si="1"/>
        <v>23191</v>
      </c>
      <c r="J29" s="229">
        <f>J27*16%</f>
        <v>14158.56</v>
      </c>
    </row>
    <row r="30" spans="1:10">
      <c r="A30" s="71" t="s">
        <v>489</v>
      </c>
      <c r="B30" s="71"/>
      <c r="C30" s="71"/>
      <c r="D30" s="39"/>
      <c r="E30" s="233"/>
      <c r="F30" s="27">
        <f>'P&amp;L'!E28</f>
        <v>498</v>
      </c>
      <c r="G30" s="27">
        <v>2399</v>
      </c>
      <c r="H30" s="27">
        <f t="shared" si="1"/>
        <v>-1901</v>
      </c>
      <c r="J30" s="229">
        <f>ROUND(J29,0)</f>
        <v>14159</v>
      </c>
    </row>
    <row r="31" spans="1:10">
      <c r="A31" s="71" t="s">
        <v>471</v>
      </c>
      <c r="B31" s="71"/>
      <c r="C31" s="71"/>
      <c r="D31" s="39"/>
      <c r="E31" s="233"/>
      <c r="F31" s="27">
        <f>'P&amp;L'!E29</f>
        <v>155</v>
      </c>
      <c r="G31" s="27">
        <v>0</v>
      </c>
      <c r="H31" s="27">
        <f t="shared" si="1"/>
        <v>155</v>
      </c>
    </row>
    <row r="32" spans="1:10">
      <c r="A32" s="71" t="s">
        <v>546</v>
      </c>
      <c r="B32" s="50"/>
      <c r="C32" s="50"/>
      <c r="D32" s="39"/>
      <c r="E32" s="239"/>
      <c r="F32" s="27">
        <f>'P&amp;L'!E30</f>
        <v>1070</v>
      </c>
      <c r="G32" s="27">
        <v>772</v>
      </c>
      <c r="H32" s="27">
        <f t="shared" si="1"/>
        <v>298</v>
      </c>
      <c r="J32" s="229">
        <f>J27+J30</f>
        <v>102650</v>
      </c>
    </row>
    <row r="33" spans="1:10">
      <c r="A33" s="71" t="s">
        <v>187</v>
      </c>
      <c r="B33" s="50"/>
      <c r="C33" s="50"/>
      <c r="D33" s="39"/>
      <c r="E33" s="239"/>
      <c r="F33" s="27">
        <f>'P&amp;L'!E31</f>
        <v>24548</v>
      </c>
      <c r="G33" s="27">
        <v>35711</v>
      </c>
      <c r="H33" s="27">
        <f t="shared" si="1"/>
        <v>-11163</v>
      </c>
    </row>
    <row r="34" spans="1:10">
      <c r="A34" s="71" t="s">
        <v>445</v>
      </c>
      <c r="B34" s="50"/>
      <c r="C34" s="50"/>
      <c r="D34" s="39"/>
      <c r="E34" s="89"/>
      <c r="F34" s="27">
        <v>0</v>
      </c>
      <c r="G34" s="27">
        <v>0</v>
      </c>
      <c r="H34" s="27">
        <f t="shared" si="1"/>
        <v>0</v>
      </c>
    </row>
    <row r="35" spans="1:10">
      <c r="A35" s="71" t="s">
        <v>284</v>
      </c>
      <c r="B35" s="50"/>
      <c r="C35" s="39"/>
      <c r="D35" s="39"/>
      <c r="E35" s="239"/>
      <c r="F35" s="27">
        <v>0</v>
      </c>
      <c r="G35" s="27">
        <v>0</v>
      </c>
      <c r="H35" s="27">
        <f t="shared" si="1"/>
        <v>0</v>
      </c>
    </row>
    <row r="36" spans="1:10">
      <c r="A36" s="39" t="s">
        <v>323</v>
      </c>
      <c r="B36" s="39"/>
      <c r="C36" s="39"/>
      <c r="D36" s="39"/>
      <c r="E36" s="233"/>
      <c r="F36" s="27" t="e">
        <f>'P&amp;L'!#REF!</f>
        <v>#REF!</v>
      </c>
      <c r="G36" s="27">
        <v>500</v>
      </c>
      <c r="H36" s="27" t="e">
        <f t="shared" si="1"/>
        <v>#REF!</v>
      </c>
    </row>
    <row r="37" spans="1:10" s="370" customFormat="1">
      <c r="A37" s="276" t="s">
        <v>59</v>
      </c>
      <c r="B37" s="390"/>
      <c r="C37" s="390"/>
      <c r="D37" s="16"/>
      <c r="E37" s="391"/>
      <c r="F37" s="29">
        <f>'P&amp;L'!E37</f>
        <v>7317</v>
      </c>
      <c r="G37" s="29">
        <v>621</v>
      </c>
      <c r="H37" s="29">
        <f t="shared" si="1"/>
        <v>6696</v>
      </c>
      <c r="I37" s="371"/>
    </row>
    <row r="38" spans="1:10">
      <c r="A38" s="21"/>
      <c r="B38" s="16"/>
      <c r="C38" s="16"/>
      <c r="D38" s="16"/>
      <c r="E38" s="381"/>
      <c r="F38" s="25" t="e">
        <f>SUM(F25:F37)</f>
        <v>#REF!</v>
      </c>
      <c r="G38" s="25">
        <f>SUM(G25:G37)</f>
        <v>412044</v>
      </c>
      <c r="H38" s="25" t="e">
        <f>ROUNDUP(SUM(H25:H37),0)</f>
        <v>#REF!</v>
      </c>
      <c r="I38" s="372">
        <v>569467.73615999997</v>
      </c>
      <c r="J38" s="373" t="e">
        <f>I38-H38</f>
        <v>#REF!</v>
      </c>
    </row>
    <row r="39" spans="1:10">
      <c r="A39" s="39"/>
      <c r="B39" s="39"/>
      <c r="C39" s="39"/>
      <c r="D39" s="39"/>
      <c r="E39" s="233"/>
      <c r="F39" s="25"/>
      <c r="G39" s="25"/>
      <c r="H39" s="25"/>
    </row>
    <row r="40" spans="1:10">
      <c r="A40" s="237" t="s">
        <v>95</v>
      </c>
      <c r="B40" s="237"/>
      <c r="C40" s="237"/>
      <c r="D40" s="39"/>
      <c r="E40" s="233"/>
      <c r="F40" s="110" t="e">
        <f>F22-F38</f>
        <v>#REF!</v>
      </c>
      <c r="G40" s="110">
        <f>G22-G38</f>
        <v>2987694</v>
      </c>
      <c r="H40" s="110" t="e">
        <f>H22-H38</f>
        <v>#REF!</v>
      </c>
    </row>
    <row r="41" spans="1:10">
      <c r="A41" s="237"/>
      <c r="B41" s="237"/>
      <c r="C41" s="237"/>
      <c r="D41" s="39"/>
      <c r="E41" s="233"/>
      <c r="F41" s="25"/>
      <c r="G41" s="25"/>
      <c r="H41" s="25"/>
    </row>
    <row r="42" spans="1:10">
      <c r="A42" s="71" t="s">
        <v>5</v>
      </c>
      <c r="B42" s="71"/>
      <c r="C42" s="71"/>
      <c r="D42" s="39"/>
      <c r="E42" s="28"/>
      <c r="F42" s="18"/>
      <c r="G42" s="18"/>
      <c r="H42" s="18"/>
    </row>
    <row r="43" spans="1:10">
      <c r="A43" s="71" t="s">
        <v>96</v>
      </c>
      <c r="B43" s="71"/>
      <c r="C43" s="71"/>
      <c r="D43" s="39"/>
      <c r="E43" s="28"/>
      <c r="F43" s="18">
        <f>'P&amp;L'!E43</f>
        <v>31773</v>
      </c>
      <c r="G43" s="240">
        <v>-124398</v>
      </c>
      <c r="H43" s="18">
        <f>F43-G43</f>
        <v>156171</v>
      </c>
      <c r="J43" s="229">
        <v>431224</v>
      </c>
    </row>
    <row r="44" spans="1:10">
      <c r="A44" s="71"/>
      <c r="B44" s="71"/>
      <c r="C44" s="71"/>
      <c r="D44" s="39"/>
      <c r="E44" s="28"/>
      <c r="F44" s="18"/>
      <c r="G44" s="240"/>
      <c r="H44" s="18"/>
    </row>
    <row r="45" spans="1:10" s="370" customFormat="1">
      <c r="A45" s="423" t="s">
        <v>324</v>
      </c>
      <c r="B45" s="423"/>
      <c r="C45" s="423"/>
      <c r="D45" s="16"/>
      <c r="E45" s="422"/>
      <c r="F45" s="18">
        <f>'P&amp;L'!E44</f>
        <v>0</v>
      </c>
      <c r="G45" s="240">
        <v>-57280</v>
      </c>
      <c r="H45" s="18">
        <f>F45-G45</f>
        <v>57280</v>
      </c>
    </row>
    <row r="46" spans="1:10">
      <c r="A46" s="39"/>
      <c r="B46" s="237"/>
      <c r="C46" s="237"/>
      <c r="D46" s="39"/>
      <c r="E46" s="233"/>
      <c r="F46" s="25"/>
      <c r="G46" s="25"/>
      <c r="H46" s="25"/>
      <c r="J46" s="229">
        <v>435272</v>
      </c>
    </row>
    <row r="47" spans="1:10">
      <c r="A47" s="237" t="s">
        <v>97</v>
      </c>
      <c r="B47" s="237"/>
      <c r="C47" s="237"/>
      <c r="D47" s="39"/>
      <c r="E47" s="233"/>
      <c r="F47" s="110" t="e">
        <f>F40+F43+F45</f>
        <v>#REF!</v>
      </c>
      <c r="G47" s="110">
        <f>G40+G43+G45</f>
        <v>2806016</v>
      </c>
      <c r="H47" s="110" t="e">
        <f>H40+H43+H45</f>
        <v>#REF!</v>
      </c>
      <c r="I47" s="372">
        <v>380323.84284</v>
      </c>
      <c r="J47" s="229">
        <f>J46-J43</f>
        <v>4048</v>
      </c>
    </row>
    <row r="48" spans="1:10">
      <c r="A48" s="237"/>
      <c r="B48" s="237"/>
      <c r="C48" s="237"/>
      <c r="D48" s="39"/>
      <c r="E48" s="233"/>
      <c r="F48" s="25"/>
      <c r="G48" s="25"/>
      <c r="H48" s="25"/>
      <c r="I48" s="373" t="e">
        <f>H47-I47</f>
        <v>#REF!</v>
      </c>
    </row>
    <row r="49" spans="1:8">
      <c r="A49" s="39" t="s">
        <v>223</v>
      </c>
      <c r="B49" s="237"/>
      <c r="C49" s="237"/>
      <c r="D49" s="39"/>
      <c r="E49" s="233"/>
      <c r="F49" s="25">
        <v>0</v>
      </c>
      <c r="G49" s="25">
        <v>0</v>
      </c>
      <c r="H49" s="25"/>
    </row>
    <row r="50" spans="1:8">
      <c r="A50" s="39"/>
      <c r="B50" s="237"/>
      <c r="C50" s="237"/>
      <c r="D50" s="39"/>
      <c r="E50" s="233"/>
      <c r="F50" s="25"/>
      <c r="G50" s="25"/>
      <c r="H50" s="25"/>
    </row>
    <row r="51" spans="1:8" ht="12.75" thickBot="1">
      <c r="A51" s="237" t="s">
        <v>98</v>
      </c>
      <c r="B51" s="237"/>
      <c r="C51" s="237"/>
      <c r="D51" s="71"/>
      <c r="E51" s="241"/>
      <c r="F51" s="242" t="e">
        <f>F47-F49</f>
        <v>#REF!</v>
      </c>
      <c r="G51" s="242">
        <f>G47-G49</f>
        <v>2806016</v>
      </c>
      <c r="H51" s="242" t="e">
        <f>H47-H49</f>
        <v>#REF!</v>
      </c>
    </row>
    <row r="52" spans="1:8" ht="12.75" thickTop="1">
      <c r="A52" s="243"/>
      <c r="B52" s="244"/>
      <c r="C52" s="244"/>
      <c r="D52" s="245"/>
      <c r="E52" s="241"/>
      <c r="F52" s="246"/>
      <c r="G52" s="246"/>
      <c r="H52" s="246"/>
    </row>
    <row r="55" spans="1:8">
      <c r="F55" s="373" t="e">
        <f>F51-'P&amp;L'!E50</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30"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pageSetUpPr fitToPage="1"/>
  </sheetPr>
  <dimension ref="A1:II37"/>
  <sheetViews>
    <sheetView view="pageBreakPreview" topLeftCell="A20" zoomScaleSheetLayoutView="100" workbookViewId="0">
      <selection activeCell="M1" sqref="M1:R1048576"/>
    </sheetView>
  </sheetViews>
  <sheetFormatPr defaultRowHeight="12"/>
  <cols>
    <col min="1" max="1" width="5.125" style="18" customWidth="1"/>
    <col min="2" max="2" width="3.625" style="18" customWidth="1"/>
    <col min="3" max="3" width="27.5" style="18" customWidth="1"/>
    <col min="4" max="4" width="4.625" style="18" customWidth="1"/>
    <col min="5" max="5" width="10.375" style="30" customWidth="1"/>
    <col min="6" max="6" width="0.375" style="18" customWidth="1"/>
    <col min="7" max="7" width="10.625" style="18" customWidth="1"/>
    <col min="8" max="8" width="0.375" style="18" customWidth="1"/>
    <col min="9" max="9" width="10.125" style="18" customWidth="1"/>
    <col min="10" max="10" width="0.375" style="18" customWidth="1"/>
    <col min="11" max="11" width="11.375" style="18" customWidth="1"/>
    <col min="12" max="12" width="0.375" style="18" customWidth="1"/>
    <col min="13" max="16384" width="9" style="18"/>
  </cols>
  <sheetData>
    <row r="1" spans="1:11">
      <c r="A1" s="14" t="s">
        <v>44</v>
      </c>
      <c r="B1" s="14"/>
      <c r="C1" s="14"/>
      <c r="D1" s="14"/>
      <c r="E1" s="14"/>
      <c r="F1" s="14"/>
      <c r="G1" s="14"/>
      <c r="H1" s="14"/>
    </row>
    <row r="2" spans="1:11">
      <c r="A2" s="605" t="s">
        <v>377</v>
      </c>
      <c r="B2" s="67"/>
      <c r="C2" s="67"/>
      <c r="D2" s="67"/>
      <c r="E2" s="67"/>
      <c r="F2" s="67"/>
      <c r="G2" s="67"/>
      <c r="H2" s="30"/>
    </row>
    <row r="3" spans="1:11">
      <c r="A3" s="101" t="s">
        <v>2588</v>
      </c>
      <c r="B3" s="67"/>
      <c r="C3" s="67"/>
      <c r="D3" s="67"/>
      <c r="E3" s="67"/>
      <c r="F3" s="67"/>
      <c r="G3" s="67"/>
      <c r="H3" s="30"/>
    </row>
    <row r="4" spans="1:11">
      <c r="A4" s="101"/>
      <c r="B4" s="67"/>
      <c r="C4" s="67"/>
      <c r="D4" s="67"/>
      <c r="E4" s="1243" t="s">
        <v>1994</v>
      </c>
      <c r="F4" s="1243"/>
      <c r="G4" s="1243"/>
      <c r="H4" s="52"/>
      <c r="I4" s="1252" t="s">
        <v>2589</v>
      </c>
      <c r="J4" s="1243"/>
      <c r="K4" s="1243"/>
    </row>
    <row r="5" spans="1:11">
      <c r="A5" s="101"/>
      <c r="B5" s="67"/>
      <c r="C5" s="67"/>
      <c r="D5" s="67"/>
      <c r="E5" s="1049" t="s">
        <v>1995</v>
      </c>
      <c r="F5" s="562"/>
      <c r="G5" s="1049" t="s">
        <v>1995</v>
      </c>
      <c r="H5" s="52"/>
      <c r="I5" s="562"/>
      <c r="J5" s="562"/>
      <c r="K5" s="562"/>
    </row>
    <row r="6" spans="1:11">
      <c r="A6" s="101"/>
      <c r="B6" s="67"/>
      <c r="C6" s="67"/>
      <c r="D6" s="67"/>
      <c r="E6" s="690" t="s">
        <v>2558</v>
      </c>
      <c r="F6" s="691"/>
      <c r="G6" s="690" t="s">
        <v>1993</v>
      </c>
      <c r="H6" s="52"/>
      <c r="I6" s="690">
        <v>2016</v>
      </c>
      <c r="J6" s="691"/>
      <c r="K6" s="690">
        <v>2015</v>
      </c>
    </row>
    <row r="7" spans="1:11" s="179" customFormat="1" ht="11.25" hidden="1">
      <c r="E7" s="1253" t="s">
        <v>2365</v>
      </c>
      <c r="F7" s="1254"/>
      <c r="G7" s="1254"/>
      <c r="H7" s="1008"/>
      <c r="I7" s="1008"/>
      <c r="J7" s="1008"/>
      <c r="K7" s="1008"/>
    </row>
    <row r="8" spans="1:11" s="179" customFormat="1" ht="11.25">
      <c r="D8" s="178" t="s">
        <v>479</v>
      </c>
      <c r="E8" s="1255" t="s">
        <v>2374</v>
      </c>
      <c r="F8" s="1255"/>
      <c r="G8" s="1255"/>
      <c r="H8" s="1255"/>
      <c r="I8" s="1255"/>
      <c r="J8" s="1255"/>
      <c r="K8" s="1255"/>
    </row>
    <row r="9" spans="1:11" s="183" customFormat="1" ht="11.25">
      <c r="E9" s="188"/>
      <c r="I9" s="188"/>
    </row>
    <row r="10" spans="1:11" s="183" customFormat="1" ht="11.25">
      <c r="A10" s="189" t="s">
        <v>2630</v>
      </c>
      <c r="D10" s="186"/>
      <c r="E10" s="185">
        <v>6199166</v>
      </c>
      <c r="F10" s="185"/>
      <c r="G10" s="185">
        <v>5088352</v>
      </c>
      <c r="H10" s="185"/>
      <c r="I10" s="185">
        <v>1683926</v>
      </c>
      <c r="J10" s="185"/>
      <c r="K10" s="185">
        <v>985528</v>
      </c>
    </row>
    <row r="11" spans="1:11" s="183" customFormat="1" ht="11.25">
      <c r="A11" s="189"/>
    </row>
    <row r="12" spans="1:11" s="183" customFormat="1" ht="11.25">
      <c r="A12" s="194" t="s">
        <v>371</v>
      </c>
    </row>
    <row r="13" spans="1:11" s="183" customFormat="1" ht="11.25">
      <c r="A13" s="189"/>
    </row>
    <row r="14" spans="1:11" s="183" customFormat="1" ht="11.25">
      <c r="A14" s="189"/>
    </row>
    <row r="15" spans="1:11" s="183" customFormat="1" ht="11.25">
      <c r="A15" s="189" t="s">
        <v>2016</v>
      </c>
    </row>
    <row r="16" spans="1:11" s="183" customFormat="1" ht="11.25">
      <c r="A16" s="348" t="s">
        <v>2017</v>
      </c>
      <c r="D16" s="1007">
        <v>6.7999999999999989</v>
      </c>
      <c r="E16" s="183">
        <v>-6589480</v>
      </c>
      <c r="G16" s="183">
        <v>-1189110</v>
      </c>
      <c r="I16" s="183">
        <v>-1664990</v>
      </c>
      <c r="K16" s="183">
        <v>-7594405</v>
      </c>
    </row>
    <row r="17" spans="1:243" s="183" customFormat="1" ht="11.25">
      <c r="A17" s="189"/>
    </row>
    <row r="18" spans="1:243" s="183" customFormat="1" thickBot="1">
      <c r="A18" s="194" t="s">
        <v>2667</v>
      </c>
      <c r="E18" s="195">
        <v>-390314</v>
      </c>
      <c r="G18" s="195">
        <v>3899242</v>
      </c>
      <c r="I18" s="195">
        <v>18936</v>
      </c>
      <c r="K18" s="195">
        <v>-6608877</v>
      </c>
    </row>
    <row r="19" spans="1:243" s="183" customFormat="1" thickTop="1">
      <c r="A19" s="194" t="s">
        <v>1469</v>
      </c>
      <c r="E19" s="185"/>
      <c r="G19" s="185"/>
    </row>
    <row r="20" spans="1:243">
      <c r="A20" s="68"/>
      <c r="B20" s="55"/>
      <c r="C20" s="55"/>
      <c r="D20" s="55"/>
      <c r="E20" s="69"/>
      <c r="F20" s="55"/>
      <c r="G20" s="55"/>
    </row>
    <row r="21" spans="1:243" s="16" customFormat="1">
      <c r="A21" s="428" t="s">
        <v>2685</v>
      </c>
      <c r="B21" s="345"/>
      <c r="C21" s="345"/>
      <c r="D21" s="345"/>
      <c r="E21" s="345"/>
      <c r="F21" s="345"/>
      <c r="G21" s="34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row>
    <row r="22" spans="1:243" s="16" customFormat="1">
      <c r="A22" s="341"/>
      <c r="B22" s="341"/>
      <c r="C22" s="341"/>
      <c r="D22" s="341"/>
      <c r="E22" s="341"/>
      <c r="F22" s="341"/>
      <c r="G22" s="341"/>
      <c r="H22" s="25"/>
    </row>
    <row r="23" spans="1:243" s="16" customFormat="1" ht="12" customHeight="1">
      <c r="A23" s="228"/>
      <c r="B23" s="228"/>
      <c r="C23" s="228"/>
      <c r="D23" s="228"/>
      <c r="E23" s="228"/>
      <c r="F23" s="228"/>
      <c r="G23" s="228"/>
      <c r="H23" s="25"/>
    </row>
    <row r="24" spans="1:243" s="16" customFormat="1" ht="12" customHeight="1">
      <c r="A24" s="228"/>
      <c r="B24" s="228"/>
      <c r="C24" s="228"/>
      <c r="D24" s="228"/>
      <c r="E24" s="228"/>
      <c r="F24" s="228"/>
      <c r="G24" s="228"/>
      <c r="H24" s="25"/>
    </row>
    <row r="25" spans="1:243" s="16" customFormat="1" ht="12" customHeight="1">
      <c r="A25" s="228"/>
      <c r="B25" s="228"/>
      <c r="C25" s="228"/>
      <c r="D25" s="228"/>
      <c r="E25" s="228"/>
      <c r="F25" s="228"/>
      <c r="G25" s="228"/>
      <c r="H25" s="25"/>
    </row>
    <row r="26" spans="1:243" s="16" customFormat="1" ht="12" customHeight="1">
      <c r="E26" s="17"/>
      <c r="F26" s="25"/>
      <c r="H26" s="25"/>
    </row>
    <row r="27" spans="1:243" s="16" customFormat="1" ht="12" customHeight="1">
      <c r="A27" s="362" t="s">
        <v>2625</v>
      </c>
      <c r="B27" s="42"/>
      <c r="C27" s="15"/>
      <c r="D27" s="15"/>
      <c r="E27" s="15"/>
      <c r="F27" s="15"/>
      <c r="G27" s="15"/>
      <c r="H27" s="42"/>
      <c r="I27" s="38"/>
      <c r="J27" s="38"/>
      <c r="K27" s="38"/>
      <c r="L27" s="38"/>
    </row>
    <row r="28" spans="1:243" s="16" customFormat="1">
      <c r="A28" s="362" t="s">
        <v>2626</v>
      </c>
      <c r="B28" s="42"/>
      <c r="C28" s="15"/>
      <c r="D28" s="15"/>
      <c r="E28" s="15"/>
      <c r="F28" s="15"/>
      <c r="G28" s="15"/>
      <c r="H28" s="42"/>
      <c r="I28" s="41"/>
      <c r="J28" s="40"/>
      <c r="K28" s="39"/>
      <c r="L28" s="39"/>
    </row>
    <row r="29" spans="1:243" s="16" customFormat="1">
      <c r="A29" s="42"/>
      <c r="B29" s="42"/>
      <c r="C29" s="42"/>
      <c r="D29" s="15"/>
      <c r="E29" s="15"/>
      <c r="F29" s="15"/>
      <c r="G29" s="15"/>
      <c r="H29" s="15"/>
      <c r="I29" s="41"/>
      <c r="J29" s="40"/>
      <c r="K29" s="39"/>
      <c r="L29" s="39"/>
    </row>
    <row r="30" spans="1:243" s="16" customFormat="1">
      <c r="D30" s="19"/>
      <c r="E30" s="19"/>
      <c r="F30" s="19"/>
      <c r="G30" s="19"/>
      <c r="H30" s="19"/>
      <c r="I30" s="41"/>
      <c r="J30" s="40"/>
      <c r="K30" s="39"/>
      <c r="L30" s="39"/>
    </row>
    <row r="31" spans="1:243" s="16" customFormat="1">
      <c r="I31" s="41"/>
      <c r="J31" s="40"/>
      <c r="K31" s="39"/>
      <c r="L31" s="39"/>
    </row>
    <row r="32" spans="1:243" s="45" customFormat="1">
      <c r="A32" s="362" t="s">
        <v>2627</v>
      </c>
      <c r="B32" s="363"/>
      <c r="C32" s="363"/>
      <c r="D32" s="363"/>
      <c r="E32" s="363"/>
      <c r="F32" s="363"/>
      <c r="G32" s="363"/>
      <c r="H32" s="363"/>
      <c r="I32" s="41"/>
      <c r="J32" s="41"/>
      <c r="K32" s="41"/>
      <c r="L32" s="41"/>
    </row>
    <row r="33" spans="4:243" s="16" customFormat="1">
      <c r="E33" s="17"/>
      <c r="F33" s="18"/>
    </row>
    <row r="34" spans="4:243" s="16" customFormat="1">
      <c r="E34" s="17"/>
      <c r="F34" s="18"/>
    </row>
    <row r="35" spans="4:243" s="16" customFormat="1">
      <c r="E35" s="17"/>
      <c r="F35" s="18"/>
    </row>
    <row r="36" spans="4:243" s="16" customFormat="1">
      <c r="D36" s="17"/>
      <c r="E36" s="18"/>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row>
    <row r="37" spans="4:243" s="16" customFormat="1">
      <c r="D37" s="17"/>
      <c r="E37" s="18"/>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4">
    <mergeCell ref="E4:G4"/>
    <mergeCell ref="I4:K4"/>
    <mergeCell ref="E7:G7"/>
    <mergeCell ref="E8:K8"/>
  </mergeCells>
  <phoneticPr fontId="9" type="noConversion"/>
  <printOptions horizontalCentered="1"/>
  <pageMargins left="0.75" right="0.5" top="0.5" bottom="0.25" header="0" footer="0"/>
  <pageSetup paperSize="9" scale="98" orientation="portrait" r:id="rId2"/>
  <headerFooter alignWithMargins="0">
    <oddFooter>&amp;C3 of 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SheetLayoutView="110" workbookViewId="0">
      <selection activeCell="K26" sqref="K26"/>
    </sheetView>
  </sheetViews>
  <sheetFormatPr defaultRowHeight="15.75"/>
  <cols>
    <col min="1" max="1" width="5.125" customWidth="1"/>
    <col min="2" max="2" width="3.625" style="18" customWidth="1"/>
    <col min="3" max="3" width="24.25" style="18" customWidth="1"/>
    <col min="4" max="4" width="4.375" style="18" customWidth="1"/>
    <col min="5" max="5" width="14.75" customWidth="1"/>
    <col min="6" max="6" width="12.625" customWidth="1"/>
    <col min="7" max="7" width="10.75" bestFit="1" customWidth="1"/>
  </cols>
  <sheetData>
    <row r="1" spans="1:7">
      <c r="A1" s="14" t="str">
        <f>BS!$A$1</f>
        <v>NATIONAL INVESTMENT (UNIT) TRUST</v>
      </c>
      <c r="B1" s="14"/>
      <c r="C1" s="14"/>
      <c r="D1" s="14"/>
      <c r="G1" s="451" t="s">
        <v>1424</v>
      </c>
    </row>
    <row r="2" spans="1:7">
      <c r="A2" s="58" t="s">
        <v>377</v>
      </c>
      <c r="B2" s="67"/>
      <c r="C2" s="67"/>
      <c r="D2" s="67"/>
    </row>
    <row r="3" spans="1:7">
      <c r="A3" s="101" t="str">
        <f>'P&amp;L'!$A$3</f>
        <v>FOR THE NINE MONTHS AND THREE MONTHS ENDED MARCH 31, 2016</v>
      </c>
      <c r="B3" s="67"/>
      <c r="C3" s="67"/>
      <c r="D3" s="67"/>
    </row>
    <row r="4" spans="1:7">
      <c r="A4" s="101" t="s">
        <v>614</v>
      </c>
      <c r="B4" s="67"/>
      <c r="C4" s="67"/>
      <c r="D4" s="67"/>
    </row>
    <row r="5" spans="1:7">
      <c r="B5" s="67"/>
      <c r="C5" s="67"/>
      <c r="D5" s="67"/>
    </row>
    <row r="6" spans="1:7" ht="42" customHeight="1">
      <c r="B6" s="67"/>
      <c r="C6" s="67"/>
      <c r="D6" s="67"/>
      <c r="E6" s="293" t="s">
        <v>1423</v>
      </c>
      <c r="F6" s="293" t="s">
        <v>1425</v>
      </c>
      <c r="G6" s="293" t="s">
        <v>93</v>
      </c>
    </row>
    <row r="7" spans="1:7">
      <c r="A7" s="189" t="s">
        <v>609</v>
      </c>
      <c r="B7" s="349"/>
      <c r="C7" s="349"/>
      <c r="D7" s="349"/>
      <c r="E7" s="182">
        <f>'Other Comp Income'!E10</f>
        <v>6199166</v>
      </c>
      <c r="F7" s="182">
        <v>-964290</v>
      </c>
      <c r="G7" s="182" t="e">
        <f>'Other Comp Income'!#REF!</f>
        <v>#REF!</v>
      </c>
    </row>
    <row r="8" spans="1:7" s="183" customFormat="1" ht="11.25">
      <c r="A8" s="189"/>
      <c r="G8" s="182"/>
    </row>
    <row r="9" spans="1:7">
      <c r="A9" s="194" t="s">
        <v>371</v>
      </c>
      <c r="B9" s="179"/>
      <c r="C9" s="179"/>
      <c r="D9" s="180"/>
      <c r="E9" s="182"/>
      <c r="G9" s="182"/>
    </row>
    <row r="10" spans="1:7" s="183" customFormat="1" ht="11.25">
      <c r="A10" s="189"/>
      <c r="G10" s="182"/>
    </row>
    <row r="11" spans="1:7">
      <c r="A11" s="189" t="s">
        <v>610</v>
      </c>
      <c r="B11" s="183"/>
      <c r="C11" s="183"/>
      <c r="D11" s="183"/>
      <c r="E11" s="182"/>
      <c r="G11" s="182"/>
    </row>
    <row r="12" spans="1:7">
      <c r="A12" s="196" t="s">
        <v>55</v>
      </c>
      <c r="B12" s="183"/>
      <c r="C12" s="183"/>
      <c r="D12" s="186"/>
      <c r="E12" s="182"/>
      <c r="G12" s="182"/>
    </row>
    <row r="13" spans="1:7">
      <c r="A13" s="348" t="s">
        <v>56</v>
      </c>
      <c r="B13" s="183"/>
      <c r="C13" s="183"/>
      <c r="D13" s="183"/>
      <c r="E13" s="182">
        <f>'Other Comp Income'!E16</f>
        <v>-6589480</v>
      </c>
      <c r="F13" s="182">
        <v>6472300</v>
      </c>
      <c r="G13" s="182">
        <f>E13-F13</f>
        <v>-13061780</v>
      </c>
    </row>
    <row r="14" spans="1:7" s="183" customFormat="1" ht="11.25">
      <c r="A14" s="189"/>
      <c r="G14" s="182"/>
    </row>
    <row r="15" spans="1:7" ht="16.5" thickBot="1">
      <c r="A15" s="194" t="s">
        <v>615</v>
      </c>
      <c r="B15" s="183"/>
      <c r="C15" s="183"/>
      <c r="D15" s="183"/>
      <c r="E15" s="375">
        <f>E7+E13</f>
        <v>-390314</v>
      </c>
      <c r="F15" s="375">
        <f>F7+F13</f>
        <v>5508010</v>
      </c>
      <c r="G15" s="375" t="e">
        <f>SUM(G7:G14)</f>
        <v>#REF!</v>
      </c>
    </row>
    <row r="16" spans="1:7" ht="16.5" thickTop="1">
      <c r="A16" s="194"/>
      <c r="B16" s="183"/>
      <c r="C16" s="183"/>
      <c r="D16" s="183"/>
    </row>
    <row r="17" spans="2:4">
      <c r="B17" s="183"/>
      <c r="C17" s="183"/>
      <c r="D17" s="183"/>
    </row>
    <row r="18" spans="2:4">
      <c r="B18" s="183"/>
      <c r="C18" s="183"/>
      <c r="D18" s="186"/>
    </row>
    <row r="19" spans="2:4">
      <c r="B19" s="183"/>
      <c r="C19" s="183"/>
      <c r="D19" s="183"/>
    </row>
    <row r="20" spans="2:4">
      <c r="B20" s="183"/>
      <c r="C20" s="183"/>
      <c r="D20" s="183"/>
    </row>
    <row r="21" spans="2:4">
      <c r="B21" s="183"/>
      <c r="C21" s="183"/>
      <c r="D21" s="183"/>
    </row>
    <row r="22" spans="2:4">
      <c r="B22" s="55"/>
      <c r="C22" s="55"/>
      <c r="D22" s="55"/>
    </row>
    <row r="23" spans="2:4">
      <c r="B23" s="345"/>
      <c r="C23" s="345"/>
      <c r="D23" s="345"/>
    </row>
    <row r="24" spans="2:4">
      <c r="B24" s="341"/>
      <c r="C24" s="341"/>
      <c r="D24" s="341"/>
    </row>
    <row r="25" spans="2:4">
      <c r="B25" s="228"/>
      <c r="C25" s="228"/>
      <c r="D25" s="228"/>
    </row>
    <row r="26" spans="2:4">
      <c r="B26" s="228"/>
      <c r="C26" s="228"/>
      <c r="D26" s="228"/>
    </row>
    <row r="27" spans="2:4">
      <c r="B27" s="228"/>
      <c r="C27" s="228"/>
      <c r="D27" s="228"/>
    </row>
    <row r="28" spans="2:4">
      <c r="B28" s="16"/>
      <c r="C28" s="16"/>
      <c r="D28" s="16"/>
    </row>
    <row r="29" spans="2:4">
      <c r="B29" s="42"/>
      <c r="C29" s="15"/>
      <c r="D29" s="15"/>
    </row>
    <row r="30" spans="2:4">
      <c r="B30" s="42"/>
      <c r="C30" s="15"/>
      <c r="D30" s="15"/>
    </row>
    <row r="31" spans="2:4">
      <c r="B31" s="42"/>
      <c r="C31" s="42"/>
      <c r="D31" s="15"/>
    </row>
    <row r="32" spans="2:4">
      <c r="B32" s="16"/>
      <c r="C32" s="16"/>
      <c r="D32" s="19"/>
    </row>
    <row r="33" spans="2:4">
      <c r="B33" s="16"/>
      <c r="C33" s="16"/>
      <c r="D33" s="16"/>
    </row>
    <row r="34" spans="2:4">
      <c r="B34" s="363"/>
      <c r="C34" s="363"/>
      <c r="D34" s="363"/>
    </row>
    <row r="35" spans="2:4">
      <c r="B35" s="16"/>
      <c r="C35" s="16"/>
      <c r="D35" s="16"/>
    </row>
    <row r="36" spans="2:4">
      <c r="B36" s="16"/>
      <c r="C36" s="16"/>
      <c r="D36" s="16"/>
    </row>
    <row r="37" spans="2:4">
      <c r="B37" s="16"/>
      <c r="C37" s="16"/>
      <c r="D37" s="16"/>
    </row>
    <row r="38" spans="2:4">
      <c r="B38" s="16"/>
      <c r="C38" s="16"/>
      <c r="D38" s="16"/>
    </row>
    <row r="39" spans="2:4">
      <c r="B39" s="42"/>
      <c r="C39" s="42"/>
      <c r="D39" s="42"/>
    </row>
    <row r="40" spans="2:4">
      <c r="B40" s="42"/>
      <c r="C40" s="42"/>
      <c r="D40" s="42"/>
    </row>
    <row r="41" spans="2:4">
      <c r="B41" s="16"/>
      <c r="C41" s="16"/>
      <c r="D41" s="17"/>
    </row>
    <row r="42" spans="2:4">
      <c r="B42" s="16"/>
      <c r="C42" s="16"/>
      <c r="D42" s="17"/>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GZ55"/>
  <sheetViews>
    <sheetView view="pageBreakPreview" topLeftCell="B1" zoomScaleSheetLayoutView="100" workbookViewId="0">
      <selection activeCell="E4" sqref="E4:G4"/>
    </sheetView>
  </sheetViews>
  <sheetFormatPr defaultRowHeight="12"/>
  <cols>
    <col min="1" max="1" width="5.125" style="18" customWidth="1"/>
    <col min="2" max="2" width="3.625" style="18" customWidth="1"/>
    <col min="3" max="3" width="41.625" style="18" customWidth="1"/>
    <col min="4" max="4" width="6.25" style="18" customWidth="1"/>
    <col min="5" max="5" width="11.5" style="30" customWidth="1"/>
    <col min="6" max="6" width="1.25" style="18" customWidth="1"/>
    <col min="7" max="7" width="10.5" style="18" customWidth="1"/>
    <col min="8" max="8" width="1.25" style="18" customWidth="1"/>
    <col min="9" max="16384" width="9" style="18"/>
  </cols>
  <sheetData>
    <row r="1" spans="1:8">
      <c r="A1" s="14" t="s">
        <v>44</v>
      </c>
      <c r="B1" s="14"/>
      <c r="C1" s="14"/>
      <c r="D1" s="14"/>
      <c r="E1" s="14"/>
      <c r="F1" s="14"/>
      <c r="G1" s="14"/>
      <c r="H1" s="14"/>
    </row>
    <row r="2" spans="1:8">
      <c r="A2" s="605" t="s">
        <v>1987</v>
      </c>
      <c r="B2" s="67"/>
      <c r="C2" s="67"/>
      <c r="D2" s="67"/>
      <c r="E2" s="67"/>
      <c r="F2" s="67"/>
      <c r="G2" s="67"/>
      <c r="H2" s="30"/>
    </row>
    <row r="3" spans="1:8">
      <c r="A3" s="101" t="s">
        <v>2588</v>
      </c>
      <c r="B3" s="67"/>
      <c r="C3" s="67"/>
      <c r="D3" s="67"/>
      <c r="E3" s="580"/>
      <c r="F3" s="67"/>
      <c r="G3" s="67"/>
      <c r="H3" s="30"/>
    </row>
    <row r="4" spans="1:8">
      <c r="A4" s="101"/>
      <c r="B4" s="67"/>
      <c r="C4" s="67"/>
      <c r="D4" s="67"/>
      <c r="E4" s="1256" t="s">
        <v>2562</v>
      </c>
      <c r="F4" s="1256"/>
      <c r="G4" s="1256"/>
      <c r="H4" s="30"/>
    </row>
    <row r="5" spans="1:8" hidden="1">
      <c r="A5" s="101"/>
      <c r="B5" s="67"/>
      <c r="C5" s="67"/>
      <c r="D5" s="67"/>
      <c r="E5" s="1257" t="s">
        <v>2563</v>
      </c>
      <c r="F5" s="1256"/>
      <c r="G5" s="1256"/>
      <c r="H5" s="30"/>
    </row>
    <row r="6" spans="1:8">
      <c r="A6" s="101"/>
      <c r="B6" s="67"/>
      <c r="C6" s="67"/>
      <c r="D6" s="67"/>
      <c r="E6" s="1042" t="s">
        <v>2558</v>
      </c>
      <c r="F6" s="347"/>
      <c r="G6" s="1042" t="s">
        <v>1993</v>
      </c>
      <c r="H6" s="30"/>
    </row>
    <row r="7" spans="1:8" s="16" customFormat="1" hidden="1">
      <c r="E7" s="1253"/>
      <c r="F7" s="1254"/>
      <c r="G7" s="1254"/>
      <c r="H7" s="579"/>
    </row>
    <row r="8" spans="1:8" s="16" customFormat="1">
      <c r="D8" s="587"/>
      <c r="E8" s="1255" t="s">
        <v>1484</v>
      </c>
      <c r="F8" s="1255"/>
      <c r="G8" s="1255"/>
      <c r="H8" s="680"/>
    </row>
    <row r="9" spans="1:8" s="993" customFormat="1">
      <c r="D9" s="587"/>
      <c r="E9" s="988"/>
      <c r="F9" s="988"/>
      <c r="G9" s="988"/>
      <c r="H9" s="987"/>
    </row>
    <row r="10" spans="1:8">
      <c r="A10" s="699" t="s">
        <v>285</v>
      </c>
      <c r="D10" s="238"/>
      <c r="E10" s="18"/>
      <c r="H10" s="25"/>
    </row>
    <row r="11" spans="1:8">
      <c r="A11" s="265" t="s">
        <v>1996</v>
      </c>
      <c r="D11" s="238"/>
      <c r="E11" s="25">
        <v>3383849</v>
      </c>
      <c r="F11" s="25"/>
      <c r="G11" s="25">
        <v>2421656</v>
      </c>
      <c r="H11" s="25"/>
    </row>
    <row r="12" spans="1:8">
      <c r="A12" s="265" t="s">
        <v>1997</v>
      </c>
      <c r="D12" s="238"/>
      <c r="E12" s="64">
        <v>950166</v>
      </c>
      <c r="F12" s="25"/>
      <c r="G12" s="64">
        <v>747282</v>
      </c>
      <c r="H12" s="25"/>
    </row>
    <row r="13" spans="1:8">
      <c r="A13" s="265"/>
      <c r="D13" s="238"/>
      <c r="E13" s="57">
        <v>4334015</v>
      </c>
      <c r="F13" s="57"/>
      <c r="G13" s="57">
        <v>3168938</v>
      </c>
      <c r="H13" s="25"/>
    </row>
    <row r="14" spans="1:8">
      <c r="A14" s="35"/>
      <c r="E14" s="18"/>
    </row>
    <row r="15" spans="1:8" hidden="1">
      <c r="A15" s="265" t="s">
        <v>1494</v>
      </c>
      <c r="E15" s="18"/>
    </row>
    <row r="16" spans="1:8" hidden="1">
      <c r="A16" s="286" t="s">
        <v>1503</v>
      </c>
      <c r="E16" s="18">
        <v>0</v>
      </c>
      <c r="G16" s="18">
        <v>0</v>
      </c>
    </row>
    <row r="17" spans="1:7" hidden="1">
      <c r="A17" s="35"/>
      <c r="E17" s="18"/>
    </row>
    <row r="18" spans="1:7" hidden="1">
      <c r="A18" s="265" t="s">
        <v>2334</v>
      </c>
      <c r="E18" s="18"/>
    </row>
    <row r="19" spans="1:7" hidden="1">
      <c r="A19" s="286" t="s">
        <v>2080</v>
      </c>
      <c r="E19" s="18">
        <v>0</v>
      </c>
      <c r="G19" s="18">
        <v>0</v>
      </c>
    </row>
    <row r="20" spans="1:7">
      <c r="A20" s="35"/>
      <c r="E20" s="18"/>
    </row>
    <row r="21" spans="1:7">
      <c r="A21" s="265" t="s">
        <v>1509</v>
      </c>
      <c r="E21" s="18"/>
    </row>
    <row r="22" spans="1:7">
      <c r="A22" s="286" t="s">
        <v>1471</v>
      </c>
      <c r="E22" s="18">
        <v>-83479.773549999998</v>
      </c>
      <c r="G22" s="18">
        <v>-322708</v>
      </c>
    </row>
    <row r="23" spans="1:7">
      <c r="A23" s="35"/>
      <c r="E23" s="18"/>
    </row>
    <row r="24" spans="1:7">
      <c r="A24" s="265" t="s">
        <v>2631</v>
      </c>
      <c r="E24" s="18">
        <v>6199166</v>
      </c>
      <c r="G24" s="18">
        <v>5088352</v>
      </c>
    </row>
    <row r="25" spans="1:7">
      <c r="A25" s="265"/>
      <c r="E25" s="18"/>
    </row>
    <row r="26" spans="1:7">
      <c r="A26" s="265"/>
      <c r="E26" s="18"/>
    </row>
    <row r="27" spans="1:7" ht="12.75" thickBot="1">
      <c r="A27" s="699" t="s">
        <v>189</v>
      </c>
      <c r="B27" s="581"/>
      <c r="C27" s="581"/>
      <c r="D27" s="581"/>
      <c r="E27" s="242">
        <v>10449701.22645</v>
      </c>
      <c r="F27" s="581"/>
      <c r="G27" s="242">
        <v>7934582</v>
      </c>
    </row>
    <row r="28" spans="1:7" ht="12.75" thickTop="1">
      <c r="A28" s="35"/>
    </row>
    <row r="29" spans="1:7">
      <c r="A29" s="35"/>
    </row>
    <row r="30" spans="1:7">
      <c r="A30" s="699" t="s">
        <v>1998</v>
      </c>
    </row>
    <row r="31" spans="1:7">
      <c r="A31" s="265" t="s">
        <v>1996</v>
      </c>
      <c r="E31" s="18">
        <v>10325223.22645</v>
      </c>
      <c r="G31" s="18">
        <v>7292893</v>
      </c>
    </row>
    <row r="32" spans="1:7">
      <c r="A32" s="265" t="s">
        <v>1997</v>
      </c>
      <c r="E32" s="18">
        <v>124478</v>
      </c>
      <c r="G32" s="18">
        <v>641689</v>
      </c>
    </row>
    <row r="33" spans="1:208" ht="12.75" thickBot="1">
      <c r="A33" s="35"/>
      <c r="E33" s="242">
        <v>10449701.22645</v>
      </c>
      <c r="F33" s="581"/>
      <c r="G33" s="242">
        <v>7934582</v>
      </c>
    </row>
    <row r="34" spans="1:208" ht="12.75" thickTop="1">
      <c r="A34" s="35"/>
    </row>
    <row r="35" spans="1:208">
      <c r="A35" s="35"/>
    </row>
    <row r="36" spans="1:208">
      <c r="A36" s="35"/>
    </row>
    <row r="37" spans="1:208">
      <c r="A37" s="68"/>
      <c r="B37" s="55"/>
      <c r="C37" s="55"/>
      <c r="D37" s="55"/>
      <c r="E37" s="69"/>
      <c r="F37" s="55"/>
      <c r="G37" s="55"/>
    </row>
    <row r="38" spans="1:208" s="16" customFormat="1">
      <c r="A38" s="546" t="s">
        <v>2685</v>
      </c>
      <c r="B38" s="578"/>
      <c r="C38" s="578"/>
      <c r="D38" s="578"/>
      <c r="E38" s="578"/>
      <c r="F38" s="578"/>
      <c r="G38" s="578"/>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row>
    <row r="39" spans="1:208" s="16" customFormat="1">
      <c r="B39" s="62"/>
      <c r="C39" s="62"/>
      <c r="D39" s="62"/>
      <c r="E39" s="62"/>
      <c r="F39" s="62"/>
      <c r="G39" s="62"/>
      <c r="H39" s="25"/>
    </row>
    <row r="40" spans="1:208" s="16" customFormat="1">
      <c r="B40" s="62"/>
      <c r="C40" s="62"/>
      <c r="D40" s="62"/>
      <c r="E40" s="62"/>
      <c r="F40" s="62"/>
      <c r="G40" s="62"/>
      <c r="H40" s="25"/>
    </row>
    <row r="41" spans="1:208" s="16" customFormat="1">
      <c r="B41" s="62"/>
      <c r="C41" s="62"/>
      <c r="D41" s="62"/>
      <c r="E41" s="62"/>
      <c r="F41" s="62"/>
      <c r="G41" s="62"/>
      <c r="H41" s="25"/>
    </row>
    <row r="42" spans="1:208" s="16" customFormat="1">
      <c r="B42" s="62"/>
      <c r="C42" s="62"/>
      <c r="D42" s="62"/>
      <c r="E42" s="62"/>
      <c r="F42" s="62"/>
      <c r="G42" s="62"/>
      <c r="H42" s="25"/>
    </row>
    <row r="43" spans="1:208" s="16" customFormat="1">
      <c r="B43" s="62"/>
      <c r="C43" s="62"/>
      <c r="D43" s="62"/>
      <c r="E43" s="62"/>
      <c r="F43" s="62"/>
      <c r="G43" s="62"/>
      <c r="H43" s="25"/>
    </row>
    <row r="44" spans="1:208" s="16" customFormat="1">
      <c r="B44" s="62"/>
      <c r="C44" s="62"/>
      <c r="D44" s="62"/>
      <c r="E44" s="62"/>
      <c r="F44" s="62"/>
      <c r="G44" s="62"/>
      <c r="H44" s="25"/>
    </row>
    <row r="45" spans="1:208" s="16" customFormat="1">
      <c r="B45" s="62"/>
      <c r="C45" s="62"/>
      <c r="D45" s="62"/>
      <c r="E45" s="62"/>
      <c r="F45" s="62"/>
      <c r="G45" s="62"/>
      <c r="H45" s="25"/>
    </row>
    <row r="46" spans="1:208" s="16" customFormat="1">
      <c r="B46" s="62"/>
      <c r="C46" s="62"/>
      <c r="D46" s="62"/>
      <c r="E46" s="62"/>
      <c r="F46" s="62"/>
      <c r="G46" s="62"/>
      <c r="H46" s="25"/>
    </row>
    <row r="47" spans="1:208" s="16" customFormat="1">
      <c r="B47" s="62"/>
      <c r="C47" s="62"/>
      <c r="D47" s="62"/>
      <c r="E47" s="62"/>
      <c r="F47" s="62"/>
      <c r="G47" s="62"/>
      <c r="H47" s="25"/>
    </row>
    <row r="48" spans="1:208" s="16" customFormat="1" ht="12" customHeight="1">
      <c r="B48" s="340"/>
      <c r="C48" s="340"/>
      <c r="D48" s="340"/>
      <c r="E48" s="340"/>
      <c r="F48" s="340"/>
      <c r="G48" s="340"/>
      <c r="H48" s="25"/>
    </row>
    <row r="49" spans="1:8" s="16" customFormat="1" ht="12" customHeight="1">
      <c r="A49" s="346" t="s">
        <v>2686</v>
      </c>
      <c r="B49" s="340"/>
      <c r="C49" s="340"/>
      <c r="D49" s="340"/>
      <c r="E49" s="340"/>
      <c r="F49" s="340"/>
      <c r="G49" s="340"/>
      <c r="H49" s="25"/>
    </row>
    <row r="50" spans="1:8" s="16" customFormat="1" ht="12" customHeight="1">
      <c r="A50" s="346" t="s">
        <v>246</v>
      </c>
      <c r="B50" s="340"/>
      <c r="E50" s="17"/>
      <c r="F50" s="25"/>
      <c r="H50" s="25"/>
    </row>
    <row r="51" spans="1:8" s="16" customFormat="1" ht="12" customHeight="1">
      <c r="A51" s="66"/>
      <c r="B51" s="42"/>
      <c r="C51" s="15"/>
      <c r="D51" s="15"/>
      <c r="E51" s="15"/>
      <c r="F51" s="15"/>
      <c r="G51" s="15"/>
      <c r="H51" s="42"/>
    </row>
    <row r="52" spans="1:8" s="16" customFormat="1">
      <c r="A52" s="66"/>
      <c r="B52" s="42"/>
      <c r="C52" s="15"/>
      <c r="D52" s="15"/>
      <c r="E52" s="15"/>
      <c r="F52" s="15"/>
      <c r="G52" s="15"/>
      <c r="H52" s="42"/>
    </row>
    <row r="53" spans="1:8" s="16" customFormat="1">
      <c r="A53" s="66"/>
      <c r="B53" s="42"/>
      <c r="C53" s="42"/>
      <c r="D53" s="15"/>
      <c r="E53" s="15"/>
      <c r="F53" s="15"/>
      <c r="G53" s="15"/>
      <c r="H53" s="15"/>
    </row>
    <row r="54" spans="1:8" s="16" customFormat="1">
      <c r="A54" s="346" t="s">
        <v>2687</v>
      </c>
      <c r="B54" s="42"/>
      <c r="C54" s="42"/>
      <c r="D54" s="15"/>
      <c r="E54" s="15"/>
      <c r="F54" s="15"/>
      <c r="G54" s="15"/>
      <c r="H54" s="15"/>
    </row>
    <row r="55" spans="1:8" s="16" customFormat="1">
      <c r="A55" s="66"/>
      <c r="B55" s="42"/>
      <c r="C55" s="42"/>
      <c r="D55" s="42"/>
      <c r="E55" s="42"/>
      <c r="F55" s="42"/>
      <c r="G55" s="42"/>
      <c r="H55" s="42"/>
    </row>
  </sheetData>
  <customSheetViews>
    <customSheetView guid="{84FBBE83-FF6F-4C76-A58E-D04643F715A5}" showPageBreaks="1" printArea="1" view="pageBreakPreview" topLeftCell="A4">
      <selection activeCell="K26" sqref="K26"/>
      <pageMargins left="0.75" right="0.5" top="0.5" bottom="0.25" header="0" footer="0"/>
      <printOptions horizontalCentered="1"/>
      <pageSetup paperSize="9" orientation="portrait" r:id="rId1"/>
      <headerFooter alignWithMargins="0">
        <oddFooter>&amp;C4 of 11</oddFooter>
      </headerFooter>
    </customSheetView>
  </customSheetViews>
  <mergeCells count="4">
    <mergeCell ref="E4:G4"/>
    <mergeCell ref="E7:G7"/>
    <mergeCell ref="E8:G8"/>
    <mergeCell ref="E5:G5"/>
  </mergeCells>
  <phoneticPr fontId="9" type="noConversion"/>
  <printOptions horizontalCentered="1"/>
  <pageMargins left="0.75" right="0.5" top="0.5" bottom="0.25" header="0" footer="0"/>
  <pageSetup paperSize="9" orientation="portrait" r:id="rId2"/>
  <headerFooter alignWithMargins="0">
    <oddFooter>&amp;C4 of 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51" sqref="B51:H53"/>
    </sheetView>
  </sheetViews>
  <sheetFormatPr defaultRowHeight="15.75"/>
  <cols>
    <col min="1" max="1" width="5.125" style="18" customWidth="1"/>
    <col min="2" max="2" width="3.625" style="18" customWidth="1"/>
    <col min="3" max="3" width="24.25" style="18" customWidth="1"/>
    <col min="4" max="4" width="4.375" style="18" customWidth="1"/>
    <col min="5" max="5" width="13.125" style="30" customWidth="1"/>
    <col min="6" max="6" width="13.875" style="18" customWidth="1"/>
  </cols>
  <sheetData>
    <row r="1" spans="1:11">
      <c r="A1" s="14" t="str">
        <f>BS!$A$1</f>
        <v>NATIONAL INVESTMENT (UNIT) TRUST</v>
      </c>
      <c r="B1" s="14"/>
      <c r="C1" s="14"/>
      <c r="D1" s="14"/>
      <c r="E1" s="14"/>
      <c r="F1" s="14"/>
      <c r="G1" s="451" t="s">
        <v>1424</v>
      </c>
    </row>
    <row r="2" spans="1:11">
      <c r="A2" s="58" t="s">
        <v>378</v>
      </c>
      <c r="B2" s="67"/>
      <c r="C2" s="67"/>
      <c r="D2" s="67"/>
      <c r="E2" s="67"/>
      <c r="F2" s="67"/>
    </row>
    <row r="3" spans="1:11">
      <c r="A3" s="101" t="str">
        <f>'P&amp;L'!$A$3</f>
        <v>FOR THE NINE MONTHS AND THREE MONTHS ENDED MARCH 31, 2016</v>
      </c>
      <c r="B3" s="67"/>
      <c r="C3" s="67"/>
      <c r="D3" s="67"/>
      <c r="E3" s="67"/>
      <c r="F3" s="67"/>
    </row>
    <row r="4" spans="1:11">
      <c r="A4" s="101" t="s">
        <v>614</v>
      </c>
      <c r="B4" s="67"/>
      <c r="C4" s="67"/>
      <c r="D4" s="67"/>
      <c r="E4" s="67"/>
      <c r="F4" s="67"/>
    </row>
    <row r="5" spans="1:11">
      <c r="A5" s="101"/>
      <c r="B5" s="67"/>
      <c r="C5" s="67"/>
      <c r="D5" s="67"/>
      <c r="E5" s="67"/>
      <c r="F5" s="67"/>
    </row>
    <row r="6" spans="1:11" ht="24">
      <c r="A6" s="177"/>
      <c r="B6" s="177"/>
      <c r="C6" s="177"/>
      <c r="D6" s="178"/>
      <c r="E6" s="293" t="s">
        <v>1423</v>
      </c>
      <c r="F6" s="293" t="s">
        <v>1425</v>
      </c>
      <c r="G6" s="293" t="s">
        <v>93</v>
      </c>
    </row>
    <row r="7" spans="1:11">
      <c r="A7" s="177"/>
      <c r="B7" s="177"/>
      <c r="C7" s="177"/>
      <c r="D7" s="178"/>
      <c r="E7" s="378" t="s">
        <v>586</v>
      </c>
      <c r="F7" s="379"/>
      <c r="G7" s="380"/>
      <c r="H7" s="377"/>
      <c r="I7" s="377"/>
      <c r="J7" s="377"/>
      <c r="K7" s="377"/>
    </row>
    <row r="8" spans="1:11">
      <c r="A8" s="189" t="s">
        <v>285</v>
      </c>
      <c r="B8" s="179"/>
      <c r="C8" s="179"/>
      <c r="D8" s="180"/>
      <c r="E8" s="185">
        <f>Distri!E13</f>
        <v>4334015</v>
      </c>
      <c r="F8" s="185">
        <v>10236793</v>
      </c>
      <c r="G8" s="183">
        <f>F15</f>
        <v>4474785</v>
      </c>
    </row>
    <row r="9" spans="1:11" s="183" customFormat="1" ht="11.25">
      <c r="A9" s="189"/>
    </row>
    <row r="10" spans="1:11">
      <c r="A10" s="191" t="s">
        <v>1427</v>
      </c>
      <c r="B10" s="179"/>
      <c r="C10" s="179"/>
      <c r="D10" s="178"/>
      <c r="E10" s="181"/>
      <c r="F10" s="181"/>
      <c r="G10" s="183"/>
    </row>
    <row r="11" spans="1:11">
      <c r="A11" s="193" t="s">
        <v>1428</v>
      </c>
      <c r="B11" s="183"/>
      <c r="C11" s="183"/>
      <c r="D11" s="186"/>
      <c r="E11" s="185">
        <f>Distri!E16</f>
        <v>0</v>
      </c>
      <c r="F11" s="190">
        <v>-4797718</v>
      </c>
      <c r="G11" s="183">
        <f>E11-F11</f>
        <v>4797718</v>
      </c>
    </row>
    <row r="12" spans="1:11" s="183" customFormat="1" ht="11.25">
      <c r="A12" s="189"/>
    </row>
    <row r="13" spans="1:11">
      <c r="A13" s="189" t="s">
        <v>616</v>
      </c>
      <c r="B13" s="183"/>
      <c r="C13" s="183"/>
      <c r="D13" s="183"/>
      <c r="E13" s="183">
        <f>Distri!E24</f>
        <v>6199166</v>
      </c>
      <c r="F13" s="183">
        <v>-964290</v>
      </c>
      <c r="G13" s="183" t="e">
        <f>Distri!#REF!</f>
        <v>#REF!</v>
      </c>
    </row>
    <row r="14" spans="1:11" s="183" customFormat="1" ht="11.25">
      <c r="A14" s="189"/>
    </row>
    <row r="15" spans="1:11" ht="16.5" thickBot="1">
      <c r="A15" s="189" t="s">
        <v>189</v>
      </c>
      <c r="B15" s="183"/>
      <c r="C15" s="183"/>
      <c r="D15" s="183"/>
      <c r="E15" s="195">
        <f>E8+E11+E13</f>
        <v>10533181</v>
      </c>
      <c r="F15" s="195">
        <f>F8+F11+F13</f>
        <v>4474785</v>
      </c>
      <c r="G15" s="195" t="e">
        <f>G8+G11+G13</f>
        <v>#REF!</v>
      </c>
    </row>
    <row r="16" spans="1:11" ht="16.5" thickTop="1">
      <c r="A16" s="189"/>
      <c r="B16" s="183"/>
      <c r="C16" s="183"/>
      <c r="D16" s="183"/>
      <c r="E16" s="183"/>
      <c r="F16" s="185"/>
      <c r="G16" s="376"/>
    </row>
    <row r="17" spans="1:6">
      <c r="A17" s="192"/>
      <c r="B17" s="187"/>
      <c r="C17" s="187"/>
      <c r="D17" s="187"/>
      <c r="E17"/>
      <c r="F17" s="376"/>
    </row>
    <row r="18" spans="1:6">
      <c r="A18" s="189"/>
      <c r="B18" s="187"/>
      <c r="C18" s="187"/>
      <c r="D18" s="187"/>
      <c r="E18"/>
      <c r="F18" s="376"/>
    </row>
    <row r="19" spans="1:6">
      <c r="A19" s="35"/>
      <c r="E19"/>
      <c r="F19"/>
    </row>
    <row r="20" spans="1:6">
      <c r="A20" s="68"/>
      <c r="B20" s="55"/>
      <c r="C20" s="55"/>
      <c r="D20" s="55"/>
      <c r="E20"/>
      <c r="F20"/>
    </row>
    <row r="21" spans="1:6">
      <c r="A21" s="91"/>
      <c r="B21" s="81"/>
      <c r="C21" s="81"/>
      <c r="D21" s="81"/>
      <c r="E21" s="81"/>
      <c r="F21" s="81"/>
    </row>
    <row r="22" spans="1:6">
      <c r="A22" s="62"/>
      <c r="B22" s="62"/>
      <c r="C22" s="62"/>
      <c r="D22" s="62"/>
      <c r="E22" s="62"/>
      <c r="F22" s="62"/>
    </row>
    <row r="23" spans="1:6">
      <c r="A23" s="228"/>
      <c r="B23" s="228"/>
      <c r="C23" s="228"/>
      <c r="D23" s="228"/>
      <c r="E23" s="228"/>
      <c r="F23" s="228"/>
    </row>
    <row r="24" spans="1:6">
      <c r="A24" s="228"/>
      <c r="B24" s="228"/>
      <c r="C24" s="228"/>
      <c r="D24" s="228"/>
      <c r="E24" s="228"/>
      <c r="F24" s="228"/>
    </row>
    <row r="25" spans="1:6">
      <c r="A25" s="16"/>
      <c r="B25" s="228"/>
      <c r="C25" s="16"/>
      <c r="D25" s="16"/>
      <c r="E25" s="17"/>
      <c r="F25" s="16"/>
    </row>
    <row r="26" spans="1:6">
      <c r="A26" s="362"/>
      <c r="B26" s="42"/>
      <c r="C26" s="15"/>
      <c r="D26" s="15"/>
      <c r="E26" s="15"/>
      <c r="F26" s="15"/>
    </row>
    <row r="27" spans="1:6">
      <c r="A27" s="362"/>
      <c r="B27" s="42"/>
      <c r="C27" s="15"/>
      <c r="D27" s="15"/>
      <c r="E27" s="15"/>
      <c r="F27" s="15"/>
    </row>
    <row r="28" spans="1:6">
      <c r="A28" s="42"/>
      <c r="B28" s="42"/>
      <c r="C28" s="42"/>
      <c r="D28" s="15"/>
      <c r="E28" s="15"/>
      <c r="F28" s="15"/>
    </row>
    <row r="29" spans="1:6">
      <c r="A29" s="42"/>
      <c r="B29" s="42"/>
      <c r="C29" s="42"/>
      <c r="D29" s="15"/>
      <c r="E29" s="15"/>
      <c r="F29" s="15"/>
    </row>
    <row r="30" spans="1:6">
      <c r="A30" s="42"/>
      <c r="B30" s="42"/>
      <c r="C30" s="42"/>
      <c r="D30" s="42"/>
      <c r="E30" s="42"/>
      <c r="F30" s="42"/>
    </row>
    <row r="31" spans="1:6">
      <c r="A31" s="362"/>
      <c r="B31" s="42"/>
      <c r="C31" s="363"/>
      <c r="D31" s="363"/>
      <c r="E31" s="363"/>
      <c r="F31" s="363"/>
    </row>
    <row r="32" spans="1:6">
      <c r="A32" s="42"/>
      <c r="B32" s="363"/>
      <c r="C32" s="42"/>
      <c r="D32" s="42"/>
      <c r="E32" s="361"/>
      <c r="F32" s="42"/>
    </row>
    <row r="33" spans="1:6">
      <c r="A33" s="42"/>
      <c r="B33" s="42"/>
      <c r="C33" s="42"/>
      <c r="D33" s="42"/>
      <c r="E33" s="361"/>
      <c r="F33" s="42"/>
    </row>
    <row r="34" spans="1:6">
      <c r="A34" s="42"/>
      <c r="B34" s="42"/>
      <c r="C34" s="42"/>
      <c r="D34" s="42"/>
      <c r="E34" s="361"/>
      <c r="F34" s="42"/>
    </row>
    <row r="35" spans="1:6">
      <c r="A35" s="15"/>
      <c r="B35" s="42"/>
      <c r="C35" s="42"/>
      <c r="D35" s="42"/>
      <c r="E35" s="361"/>
      <c r="F35" s="42"/>
    </row>
    <row r="36" spans="1:6">
      <c r="A36" s="15"/>
      <c r="B36" s="42"/>
      <c r="C36" s="42"/>
      <c r="D36" s="42"/>
      <c r="E36" s="361"/>
      <c r="F36" s="42"/>
    </row>
    <row r="37" spans="1:6">
      <c r="A37" s="15"/>
      <c r="B37" s="42"/>
      <c r="C37" s="42"/>
      <c r="D37" s="42"/>
      <c r="E37" s="361"/>
      <c r="F37" s="42"/>
    </row>
    <row r="38" spans="1:6">
      <c r="A38" s="14"/>
      <c r="B38" s="66"/>
      <c r="C38" s="66"/>
      <c r="D38" s="66"/>
      <c r="E38" s="122"/>
      <c r="F38" s="66"/>
    </row>
    <row r="39" spans="1:6">
      <c r="A39" s="14"/>
      <c r="B39" s="66"/>
      <c r="C39" s="66"/>
      <c r="D39" s="66"/>
      <c r="E39" s="122"/>
      <c r="F39" s="66"/>
    </row>
    <row r="40" spans="1:6">
      <c r="A40" s="14"/>
      <c r="B40" s="66"/>
      <c r="C40" s="66"/>
      <c r="D40" s="66"/>
      <c r="E40" s="122"/>
      <c r="F40" s="66"/>
    </row>
    <row r="41" spans="1:6">
      <c r="A41" s="14"/>
      <c r="B41" s="66"/>
      <c r="C41" s="66"/>
      <c r="D41" s="66"/>
      <c r="E41" s="122"/>
      <c r="F41" s="66"/>
    </row>
    <row r="42" spans="1:6">
      <c r="A42" s="16"/>
      <c r="B42" s="66"/>
      <c r="C42" s="16"/>
      <c r="D42" s="17"/>
      <c r="E42" s="18"/>
      <c r="F42" s="25"/>
    </row>
    <row r="43" spans="1:6">
      <c r="A43" s="16"/>
      <c r="B43" s="16"/>
      <c r="C43" s="16"/>
      <c r="D43" s="17"/>
      <c r="E43" s="18"/>
      <c r="F43" s="25"/>
    </row>
    <row r="44" spans="1:6">
      <c r="A44" s="227"/>
      <c r="B44" s="16"/>
      <c r="C44" s="227"/>
      <c r="D44" s="227"/>
      <c r="E44" s="227"/>
      <c r="F44" s="227"/>
    </row>
    <row r="45" spans="1:6">
      <c r="B45" s="227"/>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pageSetUpPr fitToPage="1"/>
  </sheetPr>
  <dimension ref="A1:GS62"/>
  <sheetViews>
    <sheetView view="pageBreakPreview" topLeftCell="B1" zoomScaleSheetLayoutView="100" workbookViewId="0">
      <selection activeCell="E4" sqref="E4:G4"/>
    </sheetView>
  </sheetViews>
  <sheetFormatPr defaultRowHeight="12"/>
  <cols>
    <col min="1" max="1" width="5.125" style="92" customWidth="1"/>
    <col min="2" max="2" width="3.625" style="93" customWidth="1"/>
    <col min="3" max="3" width="41.625" style="93" customWidth="1"/>
    <col min="4" max="4" width="5.875" style="93" customWidth="1"/>
    <col min="5" max="5" width="11.75" style="93" customWidth="1"/>
    <col min="6" max="6" width="1.25" style="93" customWidth="1"/>
    <col min="7" max="7" width="10.25" style="93" customWidth="1"/>
    <col min="8" max="8" width="1.25" style="93" customWidth="1"/>
    <col min="9" max="16384" width="9" style="93"/>
  </cols>
  <sheetData>
    <row r="1" spans="1:8">
      <c r="A1" s="14" t="s">
        <v>44</v>
      </c>
      <c r="B1" s="99"/>
      <c r="C1" s="99"/>
      <c r="D1" s="99"/>
      <c r="E1" s="100"/>
      <c r="G1" s="100"/>
      <c r="H1" s="100"/>
    </row>
    <row r="2" spans="1:8">
      <c r="A2" s="603" t="s">
        <v>1988</v>
      </c>
      <c r="B2" s="101"/>
      <c r="C2" s="101"/>
      <c r="D2" s="99"/>
      <c r="E2" s="100"/>
      <c r="G2" s="100"/>
      <c r="H2" s="100"/>
    </row>
    <row r="3" spans="1:8" s="92" customFormat="1">
      <c r="A3" s="101" t="s">
        <v>2565</v>
      </c>
      <c r="B3" s="101"/>
      <c r="C3" s="101"/>
      <c r="D3" s="99"/>
      <c r="E3" s="102"/>
      <c r="F3" s="93"/>
      <c r="G3" s="102"/>
      <c r="H3" s="102"/>
    </row>
    <row r="4" spans="1:8" s="92" customFormat="1">
      <c r="A4" s="101"/>
      <c r="B4" s="101"/>
      <c r="C4" s="101"/>
      <c r="D4" s="99"/>
      <c r="E4" s="1256" t="s">
        <v>2562</v>
      </c>
      <c r="F4" s="1256"/>
      <c r="G4" s="1256"/>
      <c r="H4" s="102"/>
    </row>
    <row r="5" spans="1:8" s="92" customFormat="1">
      <c r="A5" s="101"/>
      <c r="B5" s="101"/>
      <c r="C5" s="101"/>
      <c r="D5" s="99"/>
      <c r="E5" s="1042" t="s">
        <v>2558</v>
      </c>
      <c r="F5" s="347"/>
      <c r="G5" s="1042" t="s">
        <v>1993</v>
      </c>
      <c r="H5" s="102"/>
    </row>
    <row r="6" spans="1:8" s="184" customFormat="1" ht="11.25" hidden="1">
      <c r="D6" s="684"/>
      <c r="E6" s="1253" t="s">
        <v>2365</v>
      </c>
      <c r="F6" s="1254"/>
      <c r="G6" s="1254"/>
      <c r="H6" s="681"/>
    </row>
    <row r="7" spans="1:8" s="201" customFormat="1" ht="11.25">
      <c r="A7" s="197"/>
      <c r="B7" s="197"/>
      <c r="C7" s="197"/>
      <c r="D7" s="198"/>
      <c r="E7" s="1255" t="s">
        <v>1484</v>
      </c>
      <c r="F7" s="1255"/>
      <c r="G7" s="1255"/>
      <c r="H7" s="199"/>
    </row>
    <row r="8" spans="1:8" s="200" customFormat="1">
      <c r="A8" s="223" t="s">
        <v>460</v>
      </c>
      <c r="B8" s="197"/>
      <c r="C8" s="197"/>
      <c r="D8" s="201"/>
      <c r="E8" s="104">
        <v>70852025</v>
      </c>
      <c r="F8" s="92"/>
      <c r="G8" s="459">
        <v>59902173</v>
      </c>
      <c r="H8" s="198"/>
    </row>
    <row r="9" spans="1:8" s="200" customFormat="1">
      <c r="A9" s="197" t="s">
        <v>2607</v>
      </c>
      <c r="B9" s="197"/>
      <c r="C9" s="197"/>
      <c r="D9" s="201"/>
      <c r="E9" s="104"/>
      <c r="F9" s="92"/>
      <c r="G9" s="459"/>
      <c r="H9" s="198"/>
    </row>
    <row r="10" spans="1:8" s="200" customFormat="1">
      <c r="A10" s="223"/>
      <c r="B10" s="197"/>
      <c r="C10" s="197"/>
      <c r="D10" s="201"/>
      <c r="E10" s="104"/>
      <c r="F10" s="92"/>
      <c r="G10" s="459"/>
      <c r="H10" s="198"/>
    </row>
    <row r="11" spans="1:8" s="201" customFormat="1">
      <c r="A11" s="92" t="s">
        <v>2677</v>
      </c>
      <c r="B11" s="197"/>
      <c r="C11" s="197"/>
      <c r="E11" s="252">
        <v>1388429.6170000001</v>
      </c>
      <c r="F11" s="462"/>
      <c r="G11" s="460">
        <v>9089927</v>
      </c>
      <c r="H11" s="198"/>
    </row>
    <row r="12" spans="1:8" s="201" customFormat="1">
      <c r="A12" s="92"/>
      <c r="B12" s="197"/>
      <c r="C12" s="197"/>
      <c r="E12" s="253"/>
      <c r="F12" s="462"/>
      <c r="G12" s="461"/>
      <c r="H12" s="198"/>
    </row>
    <row r="13" spans="1:8" s="201" customFormat="1">
      <c r="A13" s="92" t="s">
        <v>2676</v>
      </c>
      <c r="B13" s="197"/>
      <c r="C13" s="197"/>
      <c r="E13" s="253">
        <v>-8237517.3068199996</v>
      </c>
      <c r="F13" s="462"/>
      <c r="G13" s="461">
        <v>-8511690</v>
      </c>
    </row>
    <row r="14" spans="1:8" s="201" customFormat="1">
      <c r="B14" s="197"/>
      <c r="C14" s="197"/>
      <c r="E14" s="253"/>
      <c r="F14" s="462"/>
      <c r="G14" s="253"/>
      <c r="H14" s="203"/>
    </row>
    <row r="15" spans="1:8" s="201" customFormat="1">
      <c r="A15" s="92" t="s">
        <v>2364</v>
      </c>
      <c r="B15" s="197"/>
      <c r="C15" s="197"/>
      <c r="E15" s="1009"/>
      <c r="F15" s="462"/>
      <c r="G15" s="1009"/>
      <c r="H15" s="204"/>
    </row>
    <row r="16" spans="1:8" s="201" customFormat="1">
      <c r="A16" s="457" t="s">
        <v>2564</v>
      </c>
      <c r="C16" s="197"/>
      <c r="E16" s="1011">
        <v>0</v>
      </c>
      <c r="F16" s="92"/>
      <c r="G16" s="1010">
        <v>1728008</v>
      </c>
      <c r="H16" s="198"/>
    </row>
    <row r="17" spans="1:201" s="201" customFormat="1">
      <c r="A17" s="202"/>
      <c r="C17" s="197"/>
      <c r="E17" s="258">
        <v>-6849086.689819999</v>
      </c>
      <c r="F17" s="92"/>
      <c r="G17" s="258">
        <v>2306245</v>
      </c>
      <c r="H17" s="206"/>
    </row>
    <row r="18" spans="1:201" s="201" customFormat="1">
      <c r="A18" s="92" t="s">
        <v>1492</v>
      </c>
      <c r="E18" s="92"/>
      <c r="F18" s="92"/>
      <c r="G18" s="268"/>
    </row>
    <row r="19" spans="1:201" s="200" customFormat="1">
      <c r="A19" s="458" t="s">
        <v>1493</v>
      </c>
      <c r="B19" s="201"/>
      <c r="C19" s="201"/>
      <c r="D19" s="201"/>
      <c r="E19" s="258"/>
      <c r="F19" s="92"/>
      <c r="G19" s="258"/>
      <c r="H19" s="205"/>
      <c r="GS19" s="207"/>
    </row>
    <row r="20" spans="1:201" s="200" customFormat="1">
      <c r="A20" s="636" t="s">
        <v>2660</v>
      </c>
      <c r="B20" s="201"/>
      <c r="C20" s="201"/>
      <c r="D20" s="201"/>
      <c r="E20" s="745">
        <v>-31773</v>
      </c>
      <c r="F20" s="92"/>
      <c r="G20" s="745">
        <v>-3848</v>
      </c>
      <c r="H20" s="205"/>
      <c r="GS20" s="207"/>
    </row>
    <row r="21" spans="1:201" s="200" customFormat="1">
      <c r="A21" s="636" t="s">
        <v>2543</v>
      </c>
      <c r="B21" s="201"/>
      <c r="C21" s="201"/>
      <c r="D21" s="201"/>
      <c r="E21" s="1012">
        <v>83479.773549999998</v>
      </c>
      <c r="F21" s="92"/>
      <c r="G21" s="1012">
        <v>322708</v>
      </c>
      <c r="H21" s="205"/>
      <c r="GS21" s="207"/>
    </row>
    <row r="22" spans="1:201" s="200" customFormat="1">
      <c r="A22" s="636"/>
      <c r="B22" s="201"/>
      <c r="C22" s="201"/>
      <c r="D22" s="201"/>
      <c r="E22" s="424">
        <v>51706.773549999998</v>
      </c>
      <c r="F22" s="92"/>
      <c r="G22" s="258">
        <v>318860</v>
      </c>
      <c r="H22" s="205"/>
      <c r="GS22" s="207"/>
    </row>
    <row r="23" spans="1:201" s="200" customFormat="1">
      <c r="A23" s="257"/>
      <c r="B23" s="201"/>
      <c r="C23" s="201"/>
      <c r="D23" s="201"/>
      <c r="E23" s="258"/>
      <c r="F23" s="92"/>
      <c r="G23" s="258"/>
      <c r="H23" s="205"/>
      <c r="GS23" s="207"/>
    </row>
    <row r="24" spans="1:201" s="200" customFormat="1">
      <c r="A24" s="260" t="s">
        <v>2668</v>
      </c>
      <c r="B24" s="197"/>
      <c r="C24" s="197"/>
      <c r="E24" s="633"/>
      <c r="F24" s="462"/>
      <c r="G24" s="633"/>
      <c r="H24" s="208"/>
    </row>
    <row r="25" spans="1:201" s="200" customFormat="1">
      <c r="A25" s="262" t="s">
        <v>496</v>
      </c>
      <c r="B25" s="197"/>
      <c r="C25" s="197"/>
      <c r="E25" s="634"/>
      <c r="F25" s="462"/>
      <c r="G25" s="634"/>
      <c r="H25" s="208"/>
    </row>
    <row r="26" spans="1:201" s="200" customFormat="1">
      <c r="A26" s="458" t="s">
        <v>2661</v>
      </c>
      <c r="B26" s="197"/>
      <c r="C26" s="197"/>
      <c r="E26" s="634">
        <v>-6589480</v>
      </c>
      <c r="F26" s="462"/>
      <c r="G26" s="634">
        <v>-1189110</v>
      </c>
      <c r="H26" s="208"/>
    </row>
    <row r="27" spans="1:201" s="209" customFormat="1">
      <c r="A27" s="103"/>
      <c r="B27" s="197"/>
      <c r="C27" s="197"/>
      <c r="E27" s="634"/>
      <c r="F27" s="462"/>
      <c r="G27" s="634"/>
      <c r="H27" s="208"/>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row>
    <row r="28" spans="1:201" s="200" customFormat="1">
      <c r="A28" s="71" t="s">
        <v>545</v>
      </c>
      <c r="E28" s="27">
        <v>4484457</v>
      </c>
      <c r="F28" s="25"/>
      <c r="G28" s="27">
        <v>3181763</v>
      </c>
    </row>
    <row r="29" spans="1:201" s="200" customFormat="1">
      <c r="A29" s="201"/>
      <c r="E29" s="27"/>
      <c r="F29" s="25"/>
      <c r="G29" s="27"/>
    </row>
    <row r="30" spans="1:201" s="200" customFormat="1">
      <c r="A30" s="92" t="s">
        <v>1984</v>
      </c>
      <c r="E30" s="27"/>
      <c r="F30" s="25"/>
      <c r="G30" s="27"/>
    </row>
    <row r="31" spans="1:201" s="200" customFormat="1">
      <c r="A31" s="458" t="s">
        <v>60</v>
      </c>
      <c r="E31" s="27"/>
      <c r="F31" s="25"/>
      <c r="G31" s="27"/>
    </row>
    <row r="32" spans="1:201" s="200" customFormat="1">
      <c r="A32" s="257" t="s">
        <v>61</v>
      </c>
      <c r="E32" s="27">
        <v>124478</v>
      </c>
      <c r="F32" s="25"/>
      <c r="G32" s="27">
        <v>641689</v>
      </c>
    </row>
    <row r="33" spans="1:194" s="200" customFormat="1">
      <c r="A33" s="202"/>
      <c r="E33" s="27"/>
      <c r="F33" s="25"/>
      <c r="G33" s="27"/>
    </row>
    <row r="34" spans="1:194" s="200" customFormat="1">
      <c r="A34" s="265" t="s">
        <v>2367</v>
      </c>
      <c r="E34" s="29">
        <v>1590231</v>
      </c>
      <c r="F34" s="25"/>
      <c r="G34" s="29">
        <v>1264900</v>
      </c>
    </row>
    <row r="35" spans="1:194" s="200" customFormat="1">
      <c r="A35" s="201"/>
      <c r="E35" s="25">
        <v>-390314</v>
      </c>
      <c r="F35" s="25"/>
      <c r="G35" s="25">
        <v>3899242</v>
      </c>
    </row>
    <row r="36" spans="1:194" s="200" customFormat="1" hidden="1">
      <c r="A36" s="92" t="s">
        <v>1494</v>
      </c>
      <c r="E36" s="25"/>
      <c r="F36" s="25"/>
      <c r="G36" s="25"/>
    </row>
    <row r="37" spans="1:194" s="200" customFormat="1" hidden="1">
      <c r="A37" s="457" t="s">
        <v>1495</v>
      </c>
      <c r="E37" s="632">
        <v>0</v>
      </c>
      <c r="F37" s="25"/>
      <c r="G37" s="632">
        <v>0</v>
      </c>
    </row>
    <row r="38" spans="1:194" s="200" customFormat="1" hidden="1">
      <c r="A38" s="201"/>
      <c r="E38" s="635"/>
      <c r="F38" s="462"/>
      <c r="G38" s="635"/>
    </row>
    <row r="39" spans="1:194" s="200" customFormat="1" hidden="1">
      <c r="A39" s="265" t="s">
        <v>2079</v>
      </c>
      <c r="E39" s="635"/>
      <c r="F39" s="462"/>
      <c r="G39" s="635"/>
    </row>
    <row r="40" spans="1:194" s="200" customFormat="1" hidden="1">
      <c r="A40" s="286" t="s">
        <v>2080</v>
      </c>
      <c r="E40" s="635">
        <v>0</v>
      </c>
      <c r="F40" s="462"/>
      <c r="G40" s="635">
        <v>0</v>
      </c>
    </row>
    <row r="41" spans="1:194" s="200" customFormat="1">
      <c r="A41" s="265" t="s">
        <v>1509</v>
      </c>
      <c r="E41" s="635"/>
      <c r="F41" s="462"/>
      <c r="G41" s="635"/>
    </row>
    <row r="42" spans="1:194" s="200" customFormat="1">
      <c r="A42" s="286" t="s">
        <v>2368</v>
      </c>
      <c r="E42" s="635"/>
      <c r="F42" s="462"/>
      <c r="G42" s="635"/>
    </row>
    <row r="43" spans="1:194" s="200" customFormat="1">
      <c r="A43" s="636" t="s">
        <v>2543</v>
      </c>
      <c r="E43" s="635">
        <v>-83479.773549999998</v>
      </c>
      <c r="F43" s="462"/>
      <c r="G43" s="635">
        <v>-322708</v>
      </c>
    </row>
    <row r="44" spans="1:194" s="200" customFormat="1">
      <c r="A44" s="286"/>
      <c r="E44" s="635"/>
      <c r="F44" s="462"/>
      <c r="G44" s="635"/>
    </row>
    <row r="45" spans="1:194" s="200" customFormat="1">
      <c r="A45" s="201"/>
      <c r="E45" s="92"/>
      <c r="F45" s="92"/>
      <c r="G45" s="92"/>
    </row>
    <row r="46" spans="1:194" s="209" customFormat="1" ht="12.75" thickBot="1">
      <c r="A46" s="210" t="s">
        <v>169</v>
      </c>
      <c r="B46" s="210"/>
      <c r="C46" s="210"/>
      <c r="E46" s="425">
        <v>63580851.310180001</v>
      </c>
      <c r="F46" s="92"/>
      <c r="G46" s="463">
        <v>66103812</v>
      </c>
      <c r="H46" s="203"/>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row>
    <row r="47" spans="1:194" s="103" customFormat="1" ht="12.75" thickTop="1">
      <c r="A47" s="197" t="s">
        <v>2628</v>
      </c>
      <c r="B47" s="106"/>
      <c r="C47" s="106"/>
      <c r="D47" s="106"/>
      <c r="E47" s="106"/>
      <c r="F47" s="92"/>
      <c r="G47" s="106"/>
      <c r="H47" s="106"/>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row>
    <row r="48" spans="1:194" s="103" customFormat="1">
      <c r="A48" s="106"/>
      <c r="B48" s="106"/>
      <c r="C48" s="106"/>
      <c r="D48" s="106"/>
      <c r="E48" s="148"/>
      <c r="G48" s="148"/>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row>
    <row r="49" spans="1:201" s="16" customFormat="1">
      <c r="A49" s="73" t="s">
        <v>2685</v>
      </c>
      <c r="B49" s="345"/>
      <c r="C49" s="345"/>
      <c r="D49" s="345"/>
      <c r="E49" s="345"/>
      <c r="F49" s="345"/>
      <c r="G49" s="34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row>
    <row r="50" spans="1:201" s="16" customFormat="1">
      <c r="D50" s="341"/>
      <c r="E50" s="341"/>
      <c r="F50" s="341"/>
      <c r="G50" s="341"/>
      <c r="H50" s="25"/>
    </row>
    <row r="51" spans="1:201" s="16" customFormat="1">
      <c r="D51" s="341"/>
      <c r="E51" s="341"/>
      <c r="F51" s="341"/>
      <c r="G51" s="341"/>
      <c r="H51" s="25"/>
    </row>
    <row r="52" spans="1:201" s="16" customFormat="1">
      <c r="D52" s="341"/>
      <c r="E52" s="341"/>
      <c r="F52" s="341"/>
      <c r="G52" s="341"/>
      <c r="H52" s="25"/>
    </row>
    <row r="53" spans="1:201" s="16" customFormat="1">
      <c r="D53" s="341"/>
      <c r="E53" s="341"/>
      <c r="F53" s="341"/>
      <c r="G53" s="341"/>
      <c r="H53" s="25"/>
    </row>
    <row r="54" spans="1:201" s="16" customFormat="1">
      <c r="D54" s="341"/>
      <c r="E54" s="341"/>
      <c r="F54" s="341"/>
      <c r="G54" s="341"/>
      <c r="H54" s="25"/>
    </row>
    <row r="55" spans="1:201" s="16" customFormat="1">
      <c r="D55" s="341"/>
      <c r="E55" s="341"/>
      <c r="F55" s="341"/>
      <c r="G55" s="341"/>
      <c r="H55" s="25"/>
    </row>
    <row r="56" spans="1:201" s="16" customFormat="1">
      <c r="D56" s="340"/>
      <c r="E56" s="340"/>
      <c r="F56" s="340"/>
      <c r="G56" s="340"/>
      <c r="H56" s="25"/>
    </row>
    <row r="57" spans="1:201" s="16" customFormat="1">
      <c r="A57" s="346" t="s">
        <v>2686</v>
      </c>
      <c r="B57" s="66"/>
      <c r="C57" s="14"/>
      <c r="D57" s="340"/>
      <c r="E57" s="340"/>
      <c r="F57" s="340"/>
      <c r="G57" s="340"/>
      <c r="H57" s="25"/>
    </row>
    <row r="58" spans="1:201" s="16" customFormat="1">
      <c r="A58" s="346" t="s">
        <v>246</v>
      </c>
      <c r="B58" s="66"/>
      <c r="C58" s="14"/>
      <c r="E58" s="17"/>
      <c r="F58" s="25"/>
      <c r="H58" s="25"/>
    </row>
    <row r="59" spans="1:201" s="16" customFormat="1">
      <c r="A59" s="66"/>
      <c r="B59" s="66"/>
      <c r="C59" s="66"/>
      <c r="D59" s="15"/>
      <c r="E59" s="15"/>
      <c r="F59" s="15"/>
      <c r="G59" s="15"/>
      <c r="H59" s="42"/>
    </row>
    <row r="60" spans="1:201" s="16" customFormat="1">
      <c r="A60" s="66"/>
      <c r="B60" s="66"/>
      <c r="C60" s="66"/>
      <c r="D60" s="15"/>
      <c r="E60" s="15"/>
      <c r="F60" s="15"/>
      <c r="G60" s="15"/>
      <c r="H60" s="42"/>
    </row>
    <row r="61" spans="1:201" s="16" customFormat="1">
      <c r="A61" s="66"/>
      <c r="B61" s="66"/>
      <c r="C61" s="66"/>
      <c r="D61" s="15"/>
      <c r="E61" s="15"/>
      <c r="F61" s="15"/>
      <c r="G61" s="15"/>
      <c r="H61" s="15"/>
    </row>
    <row r="62" spans="1:201" s="16" customFormat="1">
      <c r="A62" s="346" t="s">
        <v>2687</v>
      </c>
      <c r="B62" s="43"/>
      <c r="C62" s="43"/>
      <c r="D62" s="15"/>
      <c r="E62" s="15"/>
      <c r="F62" s="15"/>
      <c r="G62" s="15"/>
      <c r="H62" s="15"/>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3">
    <mergeCell ref="E6:G6"/>
    <mergeCell ref="E7:G7"/>
    <mergeCell ref="E4:G4"/>
  </mergeCells>
  <phoneticPr fontId="0" type="noConversion"/>
  <printOptions horizontalCentered="1"/>
  <pageMargins left="0.75" right="0.5" top="0.5" bottom="0.25" header="0.5" footer="0.5"/>
  <pageSetup paperSize="9" fitToWidth="12" fitToHeight="12" orientation="portrait" r:id="rId2"/>
  <headerFooter alignWithMargins="0">
    <oddFooter>&amp;C5 of 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92" customWidth="1"/>
    <col min="2" max="2" width="3.625" style="93" customWidth="1"/>
    <col min="3" max="3" width="41.625" style="93" customWidth="1"/>
    <col min="4" max="5" width="5.125" style="93" customWidth="1"/>
    <col min="6" max="6" width="14.125" style="93" customWidth="1"/>
    <col min="7" max="7" width="13.75" style="93" customWidth="1"/>
    <col min="8" max="8" width="12.375" style="93" customWidth="1"/>
    <col min="9" max="16384" width="9" style="93"/>
  </cols>
  <sheetData>
    <row r="1" spans="1:8">
      <c r="A1" s="14" t="str">
        <f>[46]BS!$A$1</f>
        <v>NATIONAL INVESTMENT (UNIT) TRUST</v>
      </c>
      <c r="B1" s="99"/>
      <c r="C1" s="99"/>
      <c r="D1" s="99"/>
      <c r="E1" s="99"/>
      <c r="F1" s="100"/>
      <c r="G1" s="100"/>
      <c r="H1" s="450" t="s">
        <v>1424</v>
      </c>
    </row>
    <row r="2" spans="1:8">
      <c r="A2" s="101" t="s">
        <v>92</v>
      </c>
      <c r="B2" s="101"/>
      <c r="C2" s="101"/>
      <c r="D2" s="99"/>
      <c r="E2" s="99"/>
      <c r="F2" s="100"/>
      <c r="G2" s="100"/>
      <c r="H2" s="100"/>
    </row>
    <row r="3" spans="1:8" s="92" customFormat="1">
      <c r="A3" s="101" t="s">
        <v>580</v>
      </c>
      <c r="B3" s="101"/>
      <c r="C3" s="101"/>
      <c r="D3" s="99"/>
      <c r="E3" s="99"/>
      <c r="F3" s="102"/>
      <c r="G3" s="102"/>
      <c r="H3" s="102"/>
    </row>
    <row r="4" spans="1:8" s="92" customFormat="1">
      <c r="A4" s="101" t="s">
        <v>614</v>
      </c>
      <c r="B4" s="101"/>
      <c r="C4" s="101"/>
      <c r="D4" s="99"/>
      <c r="E4" s="99"/>
      <c r="F4" s="102" t="s">
        <v>1421</v>
      </c>
      <c r="G4" s="102" t="s">
        <v>1422</v>
      </c>
      <c r="H4" s="102"/>
    </row>
    <row r="5" spans="1:8" ht="37.5" customHeight="1">
      <c r="A5" s="102"/>
      <c r="B5" s="102"/>
      <c r="C5" s="102"/>
      <c r="D5" s="247"/>
      <c r="E5" s="247"/>
      <c r="F5" s="293" t="s">
        <v>1423</v>
      </c>
      <c r="G5" s="293" t="s">
        <v>1425</v>
      </c>
      <c r="H5" s="293" t="s">
        <v>93</v>
      </c>
    </row>
    <row r="6" spans="1:8">
      <c r="A6" s="102"/>
      <c r="B6" s="102"/>
      <c r="C6" s="102"/>
      <c r="D6" s="104"/>
      <c r="E6" s="104"/>
      <c r="F6" s="248"/>
      <c r="G6" s="248"/>
      <c r="H6" s="248"/>
    </row>
    <row r="7" spans="1:8">
      <c r="A7" s="102"/>
      <c r="B7" s="102"/>
      <c r="C7" s="102"/>
      <c r="D7" s="104"/>
      <c r="E7" s="104"/>
      <c r="F7" s="249"/>
      <c r="G7" s="249"/>
      <c r="H7" s="48"/>
    </row>
    <row r="8" spans="1:8">
      <c r="A8" s="102"/>
      <c r="B8" s="102"/>
      <c r="C8" s="102"/>
      <c r="D8" s="104"/>
      <c r="E8" s="104"/>
      <c r="F8" s="249"/>
      <c r="G8" s="249"/>
      <c r="H8" s="249"/>
    </row>
    <row r="9" spans="1:8">
      <c r="A9" s="102" t="s">
        <v>99</v>
      </c>
      <c r="B9" s="102"/>
      <c r="C9" s="102"/>
      <c r="D9" s="104"/>
      <c r="E9" s="92"/>
      <c r="F9" s="104">
        <f>UHF!E8</f>
        <v>70852025</v>
      </c>
      <c r="G9" s="104">
        <v>41487495</v>
      </c>
      <c r="H9" s="104">
        <f>G36</f>
        <v>40776217</v>
      </c>
    </row>
    <row r="10" spans="1:8" s="92" customFormat="1">
      <c r="A10" s="102"/>
      <c r="B10" s="102"/>
      <c r="C10" s="102"/>
      <c r="D10" s="104"/>
      <c r="F10" s="250"/>
      <c r="G10" s="250"/>
      <c r="H10" s="250"/>
    </row>
    <row r="11" spans="1:8" s="92" customFormat="1">
      <c r="A11" s="251" t="s">
        <v>100</v>
      </c>
      <c r="B11" s="102"/>
      <c r="C11" s="102"/>
      <c r="D11" s="104"/>
      <c r="F11" s="252">
        <f>UHF!E11</f>
        <v>1388429.6170000001</v>
      </c>
      <c r="G11" s="252">
        <v>1888016</v>
      </c>
      <c r="H11" s="252">
        <f>F11-G11</f>
        <v>-499586.38299999991</v>
      </c>
    </row>
    <row r="12" spans="1:8" s="92" customFormat="1">
      <c r="A12" s="251"/>
      <c r="B12" s="102"/>
      <c r="C12" s="102"/>
      <c r="D12" s="104"/>
      <c r="F12" s="253"/>
      <c r="G12" s="253"/>
      <c r="H12" s="253"/>
    </row>
    <row r="13" spans="1:8" s="92" customFormat="1">
      <c r="A13" s="251" t="s">
        <v>325</v>
      </c>
      <c r="B13" s="102"/>
      <c r="C13" s="102"/>
      <c r="D13" s="104"/>
      <c r="F13" s="254">
        <f>UHF!E13</f>
        <v>-8237517.3068199996</v>
      </c>
      <c r="G13" s="254">
        <v>-7763848</v>
      </c>
      <c r="H13" s="254">
        <f>F13-G13</f>
        <v>-473669.30681999959</v>
      </c>
    </row>
    <row r="14" spans="1:8" s="92" customFormat="1">
      <c r="B14" s="102"/>
      <c r="C14" s="102"/>
      <c r="D14" s="255"/>
      <c r="F14" s="105">
        <f>SUM(F11:F13)</f>
        <v>-6849087.689819999</v>
      </c>
      <c r="G14" s="105">
        <f>SUM(G11:G13)</f>
        <v>-5875832</v>
      </c>
      <c r="H14" s="105">
        <f>SUM(H11:H13)</f>
        <v>-973255.6898199995</v>
      </c>
    </row>
    <row r="15" spans="1:8" s="92" customFormat="1">
      <c r="B15" s="102"/>
      <c r="C15" s="102"/>
      <c r="D15" s="255"/>
    </row>
    <row r="16" spans="1:8" s="92" customFormat="1">
      <c r="A16" s="102" t="s">
        <v>101</v>
      </c>
      <c r="C16" s="102"/>
      <c r="D16" s="255"/>
      <c r="F16" s="256">
        <f>UHF!E16</f>
        <v>0</v>
      </c>
      <c r="G16" s="256">
        <v>1377960</v>
      </c>
      <c r="H16" s="256">
        <f>F16-G16</f>
        <v>-1377960</v>
      </c>
    </row>
    <row r="17" spans="1:247" s="92" customFormat="1">
      <c r="A17" s="257"/>
      <c r="C17" s="102"/>
      <c r="D17" s="255"/>
      <c r="F17" s="424">
        <f>+F16+F14+F9</f>
        <v>64002937.310180001</v>
      </c>
      <c r="G17" s="424">
        <f>G9+G14+G16</f>
        <v>36989623</v>
      </c>
      <c r="H17" s="424">
        <f>+H16+H14+H9</f>
        <v>38425001.310180001</v>
      </c>
    </row>
    <row r="18" spans="1:247" s="92" customFormat="1">
      <c r="D18" s="258"/>
    </row>
    <row r="19" spans="1:247">
      <c r="A19" s="92" t="s">
        <v>102</v>
      </c>
      <c r="B19" s="92"/>
      <c r="C19" s="92"/>
      <c r="D19" s="258"/>
      <c r="E19" s="92"/>
      <c r="F19" s="258"/>
      <c r="G19" s="258"/>
      <c r="H19" s="258"/>
      <c r="IM19" s="259" t="s">
        <v>103</v>
      </c>
    </row>
    <row r="20" spans="1:247">
      <c r="A20" s="257" t="s">
        <v>104</v>
      </c>
      <c r="B20" s="92"/>
      <c r="C20" s="92"/>
      <c r="D20" s="258"/>
      <c r="E20" s="92"/>
      <c r="F20" s="258">
        <f>UHF!E20</f>
        <v>-31773</v>
      </c>
      <c r="G20" s="258">
        <v>3076302</v>
      </c>
      <c r="H20" s="258">
        <f>F20-G20</f>
        <v>-3108075</v>
      </c>
      <c r="IM20" s="259" t="s">
        <v>103</v>
      </c>
    </row>
    <row r="21" spans="1:247">
      <c r="B21" s="92"/>
      <c r="C21" s="92"/>
      <c r="D21" s="258"/>
      <c r="E21" s="92"/>
      <c r="F21" s="258"/>
      <c r="G21" s="258"/>
      <c r="H21" s="258"/>
      <c r="IM21" s="259" t="s">
        <v>103</v>
      </c>
    </row>
    <row r="22" spans="1:247">
      <c r="A22" s="260" t="s">
        <v>105</v>
      </c>
      <c r="B22" s="102"/>
      <c r="C22" s="102"/>
      <c r="D22" s="105"/>
      <c r="F22" s="261"/>
      <c r="G22" s="261"/>
      <c r="H22" s="261"/>
    </row>
    <row r="23" spans="1:247">
      <c r="A23" s="262" t="s">
        <v>106</v>
      </c>
      <c r="B23" s="102"/>
      <c r="C23" s="102"/>
      <c r="D23" s="105"/>
      <c r="F23" s="261">
        <f>UHF!E26</f>
        <v>-6589480</v>
      </c>
      <c r="G23" s="261">
        <v>6472300</v>
      </c>
      <c r="H23" s="261">
        <f>F23-G23</f>
        <v>-13061780</v>
      </c>
    </row>
    <row r="24" spans="1:247" s="103" customFormat="1">
      <c r="B24" s="102"/>
      <c r="C24" s="102"/>
      <c r="D24" s="105"/>
      <c r="F24" s="261"/>
      <c r="G24" s="261"/>
      <c r="H24" s="261"/>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row>
    <row r="25" spans="1:247">
      <c r="A25" s="71" t="s">
        <v>545</v>
      </c>
      <c r="F25" s="24">
        <f>UHF!E28</f>
        <v>4484457</v>
      </c>
      <c r="G25" s="24">
        <v>896642</v>
      </c>
      <c r="H25" s="263">
        <f>ROUND(F25-G25,0)</f>
        <v>3587815</v>
      </c>
    </row>
    <row r="26" spans="1:247">
      <c r="F26" s="27"/>
      <c r="G26" s="27"/>
      <c r="H26" s="264"/>
    </row>
    <row r="27" spans="1:247">
      <c r="A27" s="92" t="s">
        <v>107</v>
      </c>
      <c r="F27" s="27"/>
      <c r="G27" s="27"/>
      <c r="H27" s="264"/>
    </row>
    <row r="28" spans="1:247">
      <c r="A28" s="257" t="s">
        <v>108</v>
      </c>
      <c r="F28" s="27">
        <f>UHF!E32</f>
        <v>124478</v>
      </c>
      <c r="G28" s="27">
        <v>257237</v>
      </c>
      <c r="H28" s="264">
        <f>ROUND(F28-G28,0)</f>
        <v>-132759</v>
      </c>
    </row>
    <row r="29" spans="1:247">
      <c r="A29" s="257"/>
      <c r="F29" s="27"/>
      <c r="G29" s="27"/>
      <c r="H29" s="264"/>
    </row>
    <row r="30" spans="1:247">
      <c r="A30" s="92" t="s">
        <v>109</v>
      </c>
      <c r="F30" s="27">
        <f>UHF!E34</f>
        <v>1590231</v>
      </c>
      <c r="G30" s="27">
        <v>-2118169</v>
      </c>
      <c r="H30" s="264">
        <f>ROUND(F30-G30,0)</f>
        <v>3708400</v>
      </c>
    </row>
    <row r="31" spans="1:247">
      <c r="F31" s="27"/>
      <c r="G31" s="27"/>
      <c r="H31" s="264"/>
    </row>
    <row r="32" spans="1:247">
      <c r="A32" s="265" t="s">
        <v>110</v>
      </c>
      <c r="F32" s="27"/>
      <c r="G32" s="27"/>
      <c r="H32" s="264"/>
    </row>
    <row r="33" spans="1:247">
      <c r="A33" s="35"/>
      <c r="F33" s="266">
        <f>UHF!E37</f>
        <v>0</v>
      </c>
      <c r="G33" s="266">
        <v>-4797718</v>
      </c>
      <c r="H33" s="267">
        <f>F33-G33</f>
        <v>4797718</v>
      </c>
    </row>
    <row r="34" spans="1:247">
      <c r="F34" s="268">
        <f>SUM(F25:F33)</f>
        <v>6199166</v>
      </c>
      <c r="G34" s="268">
        <f>SUM(G25:G33)</f>
        <v>-5762008</v>
      </c>
      <c r="H34" s="107">
        <f>ROUND(SUM(H25:H33),0)</f>
        <v>11961174</v>
      </c>
    </row>
    <row r="35" spans="1:247">
      <c r="F35" s="92"/>
      <c r="G35" s="92"/>
    </row>
    <row r="36" spans="1:247" s="103" customFormat="1" ht="12.75" thickBot="1">
      <c r="A36" s="269" t="s">
        <v>169</v>
      </c>
      <c r="B36" s="99"/>
      <c r="C36" s="99"/>
      <c r="D36" s="105"/>
      <c r="F36" s="425">
        <f>F17+F20+F23+F34</f>
        <v>63580850.310180001</v>
      </c>
      <c r="G36" s="425">
        <f>ROUNDUP(G17+G20+G23+G34,0)</f>
        <v>40776217</v>
      </c>
      <c r="H36" s="425">
        <f>ROUND(H17+H20+H23+H34,0)</f>
        <v>34216320</v>
      </c>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row>
    <row r="37" spans="1:247" s="103" customFormat="1" ht="12.75" thickTop="1">
      <c r="A37" s="106"/>
      <c r="B37" s="106"/>
      <c r="C37" s="106"/>
      <c r="D37" s="106"/>
      <c r="E37" s="106"/>
      <c r="F37" s="106"/>
      <c r="G37" s="106"/>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row>
    <row r="38" spans="1:247" s="103" customFormat="1">
      <c r="A38" s="106"/>
      <c r="B38" s="106"/>
      <c r="C38" s="106"/>
      <c r="D38" s="106"/>
      <c r="E38" s="106"/>
      <c r="F38" s="148"/>
      <c r="G38" s="148"/>
      <c r="H38" s="148"/>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row>
    <row r="39" spans="1:247" s="16" customFormat="1">
      <c r="E39" s="17"/>
      <c r="F39" s="25"/>
      <c r="G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row>
    <row r="40" spans="1:247" s="16" customFormat="1">
      <c r="E40" s="17"/>
      <c r="F40" s="18"/>
      <c r="G40" s="18"/>
      <c r="H40" s="104"/>
      <c r="I40" s="93"/>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row>
    <row r="41" spans="1:247" s="16" customFormat="1">
      <c r="E41" s="17"/>
      <c r="F41" s="25"/>
      <c r="G41" s="25"/>
      <c r="H41" s="104"/>
      <c r="I41" s="93"/>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row>
    <row r="42" spans="1:247" s="39" customFormat="1">
      <c r="E42" s="51"/>
      <c r="F42" s="18"/>
      <c r="G42" s="18"/>
      <c r="H42" s="25"/>
      <c r="I42" s="25"/>
    </row>
    <row r="43" spans="1:247" s="39" customFormat="1">
      <c r="E43" s="51"/>
      <c r="F43" s="18"/>
      <c r="G43" s="18"/>
      <c r="H43" s="25"/>
      <c r="I43" s="25"/>
    </row>
    <row r="44" spans="1:247" s="39" customFormat="1">
      <c r="E44" s="51"/>
      <c r="F44" s="18"/>
      <c r="G44" s="18"/>
      <c r="H44" s="54"/>
    </row>
    <row r="45" spans="1:247" s="39" customFormat="1">
      <c r="E45" s="51"/>
      <c r="F45" s="18"/>
      <c r="G45" s="18"/>
      <c r="H45" s="54"/>
    </row>
    <row r="46" spans="1:247" s="39" customFormat="1">
      <c r="E46" s="51"/>
      <c r="F46" s="18"/>
      <c r="G46" s="18"/>
      <c r="H46" s="54"/>
    </row>
    <row r="47" spans="1:247">
      <c r="H47" s="54"/>
      <c r="I47" s="39"/>
    </row>
    <row r="48" spans="1:247">
      <c r="H48" s="54"/>
      <c r="I48" s="39"/>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pageSetUpPr fitToPage="1"/>
  </sheetPr>
  <dimension ref="A1:H335"/>
  <sheetViews>
    <sheetView tabSelected="1" view="pageBreakPreview" zoomScaleSheetLayoutView="100" workbookViewId="0">
      <selection activeCell="E4" sqref="E4:G4"/>
    </sheetView>
  </sheetViews>
  <sheetFormatPr defaultRowHeight="12"/>
  <cols>
    <col min="1" max="1" width="5.125" style="16" customWidth="1"/>
    <col min="2" max="2" width="3.625" style="16" customWidth="1"/>
    <col min="3" max="3" width="41.625" style="16" customWidth="1"/>
    <col min="4" max="4" width="6.875" style="16" customWidth="1"/>
    <col min="5" max="5" width="10.125" style="16" customWidth="1"/>
    <col min="6" max="6" width="1.25" style="21" customWidth="1"/>
    <col min="7" max="7" width="10.125" style="21" customWidth="1"/>
    <col min="8" max="8" width="1.25" style="21" customWidth="1"/>
    <col min="9" max="16384" width="9" style="39"/>
  </cols>
  <sheetData>
    <row r="1" spans="1:8">
      <c r="A1" s="14" t="s">
        <v>44</v>
      </c>
      <c r="B1" s="14"/>
      <c r="C1" s="14"/>
      <c r="D1" s="14"/>
      <c r="E1" s="14"/>
      <c r="F1" s="14"/>
      <c r="G1" s="14"/>
      <c r="H1" s="14"/>
    </row>
    <row r="2" spans="1:8">
      <c r="A2" s="606" t="s">
        <v>1989</v>
      </c>
      <c r="B2" s="14"/>
      <c r="C2" s="14"/>
      <c r="D2" s="14"/>
      <c r="E2" s="14"/>
      <c r="F2" s="14"/>
      <c r="G2" s="14"/>
      <c r="H2" s="14"/>
    </row>
    <row r="3" spans="1:8">
      <c r="A3" s="697" t="s">
        <v>2565</v>
      </c>
      <c r="B3" s="14"/>
      <c r="C3" s="14"/>
      <c r="D3" s="14"/>
      <c r="E3" s="14"/>
      <c r="F3" s="14"/>
      <c r="G3" s="14"/>
      <c r="H3" s="14"/>
    </row>
    <row r="4" spans="1:8">
      <c r="A4" s="14"/>
      <c r="B4" s="14"/>
      <c r="C4" s="14"/>
      <c r="D4" s="14"/>
      <c r="E4" s="1256" t="s">
        <v>2562</v>
      </c>
      <c r="F4" s="1256"/>
      <c r="G4" s="1256"/>
      <c r="H4" s="14"/>
    </row>
    <row r="5" spans="1:8" s="179" customFormat="1">
      <c r="A5" s="42"/>
      <c r="B5" s="42"/>
      <c r="C5" s="42"/>
      <c r="D5" s="49"/>
      <c r="E5" s="1042" t="s">
        <v>2558</v>
      </c>
      <c r="F5" s="347"/>
      <c r="G5" s="1042" t="s">
        <v>1993</v>
      </c>
      <c r="H5" s="181"/>
    </row>
    <row r="6" spans="1:8" s="184" customFormat="1">
      <c r="A6" s="32" t="s">
        <v>224</v>
      </c>
      <c r="B6" s="16"/>
      <c r="C6" s="16"/>
      <c r="D6" s="16"/>
      <c r="E6" s="1255" t="s">
        <v>1484</v>
      </c>
      <c r="F6" s="1255"/>
      <c r="G6" s="1255"/>
      <c r="H6" s="681"/>
    </row>
    <row r="7" spans="1:8" s="184" customFormat="1">
      <c r="A7" s="35"/>
      <c r="B7" s="16"/>
      <c r="C7" s="16"/>
      <c r="D7" s="543"/>
      <c r="H7" s="211"/>
    </row>
    <row r="8" spans="1:8" s="179" customFormat="1">
      <c r="A8" s="265" t="s">
        <v>1982</v>
      </c>
      <c r="B8" s="16"/>
      <c r="C8" s="16"/>
      <c r="D8" s="21"/>
      <c r="E8" s="18">
        <v>6199166</v>
      </c>
      <c r="F8" s="21"/>
      <c r="G8" s="18">
        <v>5088352</v>
      </c>
      <c r="H8" s="183"/>
    </row>
    <row r="9" spans="1:8" s="179" customFormat="1" ht="2.25" customHeight="1">
      <c r="A9" s="35"/>
      <c r="B9" s="16"/>
      <c r="C9" s="16"/>
      <c r="D9" s="21"/>
      <c r="E9" s="18"/>
      <c r="F9" s="21"/>
      <c r="G9" s="18"/>
      <c r="H9" s="183"/>
    </row>
    <row r="10" spans="1:8" s="179" customFormat="1">
      <c r="A10" s="278" t="s">
        <v>227</v>
      </c>
      <c r="B10" s="16"/>
      <c r="C10" s="16"/>
      <c r="D10" s="21"/>
      <c r="E10" s="18"/>
      <c r="F10" s="21"/>
      <c r="G10" s="18"/>
      <c r="H10" s="183"/>
    </row>
    <row r="11" spans="1:8" s="179" customFormat="1">
      <c r="A11" s="279" t="s">
        <v>611</v>
      </c>
      <c r="B11" s="16"/>
      <c r="C11" s="16"/>
      <c r="D11" s="21"/>
      <c r="E11" s="18"/>
      <c r="F11" s="21"/>
      <c r="G11" s="18"/>
      <c r="H11" s="183"/>
    </row>
    <row r="12" spans="1:8" s="179" customFormat="1">
      <c r="A12" s="280" t="s">
        <v>379</v>
      </c>
      <c r="B12" s="63"/>
      <c r="C12" s="63"/>
      <c r="D12" s="63"/>
      <c r="E12" s="18"/>
      <c r="F12" s="464"/>
      <c r="G12" s="18"/>
      <c r="H12" s="185"/>
    </row>
    <row r="13" spans="1:8" s="179" customFormat="1">
      <c r="A13" s="281" t="s">
        <v>380</v>
      </c>
      <c r="B13" s="16"/>
      <c r="C13" s="16"/>
      <c r="D13" s="21"/>
      <c r="E13" s="18">
        <v>-124478</v>
      </c>
      <c r="F13" s="21"/>
      <c r="G13" s="18">
        <v>-641689</v>
      </c>
      <c r="H13" s="183"/>
    </row>
    <row r="14" spans="1:8" s="179" customFormat="1">
      <c r="A14" s="257" t="s">
        <v>561</v>
      </c>
      <c r="B14" s="16"/>
      <c r="C14" s="16"/>
      <c r="D14" s="21"/>
      <c r="E14" s="18"/>
      <c r="F14" s="21"/>
      <c r="G14" s="18"/>
      <c r="H14" s="183"/>
    </row>
    <row r="15" spans="1:8" s="179" customFormat="1">
      <c r="A15" s="282" t="s">
        <v>6</v>
      </c>
      <c r="B15" s="16"/>
      <c r="C15" s="16"/>
      <c r="D15" s="21"/>
      <c r="E15" s="18">
        <v>-31773</v>
      </c>
      <c r="F15" s="21"/>
      <c r="G15" s="18">
        <v>-3848</v>
      </c>
      <c r="H15" s="183"/>
    </row>
    <row r="16" spans="1:8" s="179" customFormat="1" ht="8.1" customHeight="1">
      <c r="A16" s="282"/>
      <c r="B16" s="16"/>
      <c r="C16" s="16"/>
      <c r="D16" s="21"/>
      <c r="E16" s="18"/>
      <c r="F16" s="21"/>
      <c r="G16" s="18"/>
      <c r="H16" s="183"/>
    </row>
    <row r="17" spans="1:8" s="179" customFormat="1">
      <c r="A17" s="283" t="s">
        <v>58</v>
      </c>
      <c r="B17" s="16"/>
      <c r="C17" s="16"/>
      <c r="D17" s="21"/>
      <c r="E17" s="18">
        <v>5297</v>
      </c>
      <c r="F17" s="21"/>
      <c r="G17" s="18">
        <v>36229</v>
      </c>
      <c r="H17" s="183"/>
    </row>
    <row r="18" spans="1:8" s="179" customFormat="1" hidden="1">
      <c r="A18" s="235" t="s">
        <v>186</v>
      </c>
      <c r="B18" s="16"/>
      <c r="C18" s="16"/>
      <c r="D18" s="21"/>
      <c r="E18" s="18">
        <v>0</v>
      </c>
      <c r="F18" s="21"/>
      <c r="G18" s="18">
        <v>0</v>
      </c>
      <c r="H18" s="183"/>
    </row>
    <row r="19" spans="1:8" s="179" customFormat="1" hidden="1">
      <c r="A19" s="257" t="s">
        <v>868</v>
      </c>
      <c r="B19" s="16"/>
      <c r="C19" s="16"/>
      <c r="D19" s="21"/>
      <c r="E19" s="18">
        <v>0</v>
      </c>
      <c r="F19" s="21"/>
      <c r="G19" s="18">
        <v>0</v>
      </c>
      <c r="H19" s="183"/>
    </row>
    <row r="20" spans="1:8" s="179" customFormat="1" ht="12" customHeight="1">
      <c r="A20" s="32"/>
      <c r="B20" s="390"/>
      <c r="C20" s="390"/>
      <c r="D20" s="390"/>
      <c r="E20" s="110">
        <v>6048212</v>
      </c>
      <c r="F20" s="464"/>
      <c r="G20" s="110">
        <v>4479044</v>
      </c>
      <c r="H20" s="185"/>
    </row>
    <row r="21" spans="1:8" s="179" customFormat="1">
      <c r="A21" s="284" t="s">
        <v>42</v>
      </c>
      <c r="B21" s="390"/>
      <c r="C21" s="390"/>
      <c r="D21" s="390"/>
      <c r="E21" s="18"/>
      <c r="F21" s="464"/>
      <c r="G21" s="25"/>
      <c r="H21" s="185"/>
    </row>
    <row r="22" spans="1:8" s="179" customFormat="1">
      <c r="A22" s="280"/>
      <c r="B22" s="63"/>
      <c r="C22" s="63"/>
      <c r="D22" s="465"/>
      <c r="E22" s="24"/>
      <c r="F22" s="464"/>
      <c r="G22" s="24"/>
      <c r="H22" s="185"/>
    </row>
    <row r="23" spans="1:8" s="179" customFormat="1">
      <c r="A23" s="285" t="s">
        <v>122</v>
      </c>
      <c r="B23" s="390"/>
      <c r="C23" s="390"/>
      <c r="D23" s="58"/>
      <c r="E23" s="27">
        <v>1465029</v>
      </c>
      <c r="F23" s="45"/>
      <c r="G23" s="27">
        <v>365138</v>
      </c>
      <c r="H23" s="185"/>
    </row>
    <row r="24" spans="1:8" s="179" customFormat="1">
      <c r="A24" s="285" t="s">
        <v>581</v>
      </c>
      <c r="B24" s="390"/>
      <c r="C24" s="390"/>
      <c r="D24" s="58"/>
      <c r="E24" s="27">
        <v>15457</v>
      </c>
      <c r="F24" s="45"/>
      <c r="G24" s="27">
        <v>14726</v>
      </c>
      <c r="H24" s="185"/>
    </row>
    <row r="25" spans="1:8" s="179" customFormat="1">
      <c r="A25" s="285" t="s">
        <v>338</v>
      </c>
      <c r="B25" s="390"/>
      <c r="C25" s="390"/>
      <c r="D25" s="58"/>
      <c r="E25" s="27">
        <v>-815454</v>
      </c>
      <c r="F25" s="45"/>
      <c r="G25" s="27">
        <v>-670689</v>
      </c>
      <c r="H25" s="185"/>
    </row>
    <row r="26" spans="1:8" s="179" customFormat="1">
      <c r="A26" s="39"/>
      <c r="B26" s="63"/>
      <c r="C26" s="63"/>
      <c r="D26" s="465"/>
      <c r="E26" s="110">
        <v>665032</v>
      </c>
      <c r="F26" s="464"/>
      <c r="G26" s="110">
        <v>-290825</v>
      </c>
      <c r="H26" s="185"/>
    </row>
    <row r="27" spans="1:8" s="179" customFormat="1">
      <c r="A27" s="284" t="s">
        <v>193</v>
      </c>
      <c r="B27" s="63"/>
      <c r="C27" s="63"/>
      <c r="D27" s="465"/>
      <c r="E27" s="25"/>
      <c r="F27" s="464"/>
      <c r="G27" s="25"/>
      <c r="H27" s="185"/>
    </row>
    <row r="28" spans="1:8" s="179" customFormat="1">
      <c r="A28" s="285" t="s">
        <v>497</v>
      </c>
      <c r="B28" s="63"/>
      <c r="C28" s="63"/>
      <c r="D28" s="465"/>
      <c r="E28" s="25"/>
      <c r="F28" s="464"/>
      <c r="G28" s="25"/>
      <c r="H28" s="185"/>
    </row>
    <row r="29" spans="1:8" s="179" customFormat="1">
      <c r="A29" s="466" t="s">
        <v>498</v>
      </c>
      <c r="B29" s="63"/>
      <c r="C29" s="63"/>
      <c r="D29" s="465"/>
      <c r="E29" s="24">
        <v>-2457</v>
      </c>
      <c r="F29" s="464"/>
      <c r="G29" s="24">
        <v>-148185</v>
      </c>
      <c r="H29" s="185"/>
    </row>
    <row r="30" spans="1:8" s="179" customFormat="1">
      <c r="A30" s="285" t="s">
        <v>499</v>
      </c>
      <c r="B30" s="63"/>
      <c r="C30" s="63"/>
      <c r="D30" s="465"/>
      <c r="E30" s="27"/>
      <c r="F30" s="464"/>
      <c r="G30" s="27"/>
      <c r="H30" s="185"/>
    </row>
    <row r="31" spans="1:8" s="179" customFormat="1">
      <c r="A31" s="280" t="s">
        <v>500</v>
      </c>
      <c r="B31" s="63"/>
      <c r="C31" s="63"/>
      <c r="D31" s="465"/>
      <c r="E31" s="27">
        <v>-19076</v>
      </c>
      <c r="F31" s="464"/>
      <c r="G31" s="27">
        <v>-3113</v>
      </c>
      <c r="H31" s="185"/>
    </row>
    <row r="32" spans="1:8" s="179" customFormat="1">
      <c r="A32" s="285" t="s">
        <v>871</v>
      </c>
      <c r="B32" s="63"/>
      <c r="C32" s="63"/>
      <c r="D32" s="465"/>
      <c r="E32" s="27">
        <v>-1149</v>
      </c>
      <c r="F32" s="464"/>
      <c r="G32" s="27">
        <v>0</v>
      </c>
      <c r="H32" s="185"/>
    </row>
    <row r="33" spans="1:8" s="179" customFormat="1">
      <c r="A33" s="285" t="s">
        <v>2336</v>
      </c>
      <c r="B33" s="63"/>
      <c r="C33" s="63"/>
      <c r="D33" s="465"/>
      <c r="E33" s="27">
        <v>8054</v>
      </c>
      <c r="F33" s="464"/>
      <c r="G33" s="27">
        <v>0</v>
      </c>
      <c r="H33" s="185"/>
    </row>
    <row r="34" spans="1:8" s="179" customFormat="1">
      <c r="A34" s="285" t="s">
        <v>1497</v>
      </c>
      <c r="B34" s="63"/>
      <c r="C34" s="63"/>
      <c r="D34" s="465"/>
      <c r="E34" s="27">
        <v>240</v>
      </c>
      <c r="F34" s="464"/>
      <c r="G34" s="27">
        <v>154</v>
      </c>
      <c r="H34" s="185"/>
    </row>
    <row r="35" spans="1:8" s="179" customFormat="1">
      <c r="A35" s="285" t="s">
        <v>217</v>
      </c>
      <c r="B35" s="63"/>
      <c r="C35" s="63"/>
      <c r="D35" s="465"/>
      <c r="E35" s="29">
        <v>-277303</v>
      </c>
      <c r="F35" s="464"/>
      <c r="G35" s="29">
        <v>437124</v>
      </c>
      <c r="H35" s="185"/>
    </row>
    <row r="36" spans="1:8" s="179" customFormat="1">
      <c r="A36" s="284"/>
      <c r="B36" s="63"/>
      <c r="C36" s="63"/>
      <c r="D36" s="465"/>
      <c r="E36" s="25">
        <v>-291691</v>
      </c>
      <c r="F36" s="464"/>
      <c r="G36" s="25">
        <v>285980</v>
      </c>
      <c r="H36" s="185"/>
    </row>
    <row r="37" spans="1:8" s="179" customFormat="1" ht="3" customHeight="1">
      <c r="A37" s="235"/>
      <c r="B37" s="63"/>
      <c r="C37" s="63"/>
      <c r="D37" s="465"/>
      <c r="E37" s="25"/>
      <c r="F37" s="464"/>
      <c r="G37" s="25"/>
      <c r="H37" s="185"/>
    </row>
    <row r="38" spans="1:8" s="179" customFormat="1">
      <c r="A38" s="287" t="s">
        <v>1482</v>
      </c>
      <c r="B38" s="63"/>
      <c r="C38" s="63"/>
      <c r="D38" s="465"/>
      <c r="E38" s="110">
        <v>6421553</v>
      </c>
      <c r="F38" s="45"/>
      <c r="G38" s="110">
        <v>4474199</v>
      </c>
      <c r="H38" s="185"/>
    </row>
    <row r="39" spans="1:8" s="179" customFormat="1" ht="3.75" customHeight="1">
      <c r="A39" s="287"/>
      <c r="B39" s="63"/>
      <c r="C39" s="63"/>
      <c r="D39" s="465"/>
      <c r="E39" s="25"/>
      <c r="F39" s="45"/>
      <c r="G39" s="25"/>
      <c r="H39" s="185"/>
    </row>
    <row r="40" spans="1:8" s="179" customFormat="1">
      <c r="A40" s="287" t="s">
        <v>381</v>
      </c>
      <c r="B40" s="63"/>
      <c r="C40" s="63"/>
      <c r="D40" s="465"/>
      <c r="E40" s="25"/>
      <c r="F40" s="45"/>
      <c r="G40" s="25"/>
      <c r="H40" s="185"/>
    </row>
    <row r="41" spans="1:8" s="179" customFormat="1" ht="5.25" customHeight="1">
      <c r="A41" s="287"/>
      <c r="B41" s="63"/>
      <c r="C41" s="63"/>
      <c r="D41" s="465"/>
      <c r="E41" s="25"/>
      <c r="F41" s="45"/>
      <c r="G41" s="25"/>
      <c r="H41" s="185"/>
    </row>
    <row r="42" spans="1:8" s="179" customFormat="1">
      <c r="A42" s="1013" t="s">
        <v>2375</v>
      </c>
      <c r="B42" s="63"/>
      <c r="C42" s="63"/>
      <c r="D42" s="465"/>
      <c r="E42" s="24">
        <v>1388429.6170000001</v>
      </c>
      <c r="F42" s="45"/>
      <c r="G42" s="24">
        <v>9089927</v>
      </c>
      <c r="H42" s="185"/>
    </row>
    <row r="43" spans="1:8" s="179" customFormat="1">
      <c r="A43" s="1013" t="s">
        <v>2376</v>
      </c>
      <c r="B43" s="63"/>
      <c r="C43" s="63"/>
      <c r="D43" s="465"/>
      <c r="E43" s="27">
        <v>-8237517.3068199996</v>
      </c>
      <c r="F43" s="45"/>
      <c r="G43" s="27">
        <v>-8511690</v>
      </c>
      <c r="H43" s="185"/>
    </row>
    <row r="44" spans="1:8" s="179" customFormat="1">
      <c r="A44" s="92" t="s">
        <v>120</v>
      </c>
      <c r="B44" s="63"/>
      <c r="C44" s="63"/>
      <c r="D44" s="465"/>
      <c r="E44" s="29">
        <v>-2366058</v>
      </c>
      <c r="F44" s="45"/>
      <c r="G44" s="29">
        <v>-2540278</v>
      </c>
      <c r="H44" s="185"/>
    </row>
    <row r="45" spans="1:8" s="179" customFormat="1">
      <c r="A45" s="288" t="s">
        <v>2544</v>
      </c>
      <c r="B45" s="63"/>
      <c r="C45" s="63"/>
      <c r="D45" s="465"/>
      <c r="E45" s="25">
        <v>-9215146</v>
      </c>
      <c r="F45" s="45"/>
      <c r="G45" s="25">
        <v>-1962041</v>
      </c>
      <c r="H45" s="185"/>
    </row>
    <row r="46" spans="1:8" s="179" customFormat="1" ht="8.1" customHeight="1">
      <c r="A46" s="251"/>
      <c r="B46" s="63"/>
      <c r="C46" s="63"/>
      <c r="D46" s="465"/>
      <c r="E46" s="25"/>
      <c r="F46" s="45"/>
      <c r="G46" s="25"/>
      <c r="H46" s="185"/>
    </row>
    <row r="47" spans="1:8" s="179" customFormat="1">
      <c r="A47" s="287" t="s">
        <v>2545</v>
      </c>
      <c r="B47" s="63"/>
      <c r="C47" s="63"/>
      <c r="D47" s="465"/>
      <c r="E47" s="25"/>
      <c r="F47" s="45"/>
      <c r="G47" s="25"/>
      <c r="H47" s="185"/>
    </row>
    <row r="48" spans="1:8" s="179" customFormat="1">
      <c r="A48" s="289" t="s">
        <v>566</v>
      </c>
      <c r="B48" s="63"/>
      <c r="C48" s="63"/>
      <c r="D48" s="465"/>
      <c r="E48" s="110">
        <v>-2793593</v>
      </c>
      <c r="F48" s="45"/>
      <c r="G48" s="110">
        <v>2512158</v>
      </c>
      <c r="H48" s="185"/>
    </row>
    <row r="49" spans="1:8" s="179" customFormat="1" ht="8.1" customHeight="1">
      <c r="A49" s="283"/>
      <c r="B49" s="63"/>
      <c r="C49" s="63"/>
      <c r="D49" s="465"/>
      <c r="E49" s="25"/>
      <c r="F49" s="45"/>
      <c r="G49" s="25"/>
      <c r="H49" s="185"/>
    </row>
    <row r="50" spans="1:8" s="179" customFormat="1">
      <c r="A50" s="92" t="s">
        <v>461</v>
      </c>
      <c r="B50" s="63"/>
      <c r="C50" s="63"/>
      <c r="D50" s="465"/>
      <c r="E50" s="18">
        <v>4272389</v>
      </c>
      <c r="F50" s="45"/>
      <c r="G50" s="18">
        <v>1541871</v>
      </c>
      <c r="H50" s="185"/>
    </row>
    <row r="51" spans="1:8" s="179" customFormat="1" ht="8.1" customHeight="1">
      <c r="A51" s="92"/>
      <c r="B51" s="63"/>
      <c r="C51" s="63"/>
      <c r="D51" s="465"/>
      <c r="E51" s="18"/>
      <c r="F51" s="45"/>
      <c r="G51" s="18"/>
      <c r="H51" s="185"/>
    </row>
    <row r="52" spans="1:8" s="179" customFormat="1" ht="12.75" thickBot="1">
      <c r="A52" s="287" t="s">
        <v>462</v>
      </c>
      <c r="B52" s="63"/>
      <c r="C52" s="63"/>
      <c r="D52" s="63"/>
      <c r="E52" s="33">
        <v>1478796</v>
      </c>
      <c r="F52" s="25"/>
      <c r="G52" s="33">
        <v>4054029</v>
      </c>
      <c r="H52" s="185"/>
    </row>
    <row r="53" spans="1:8" s="179" customFormat="1" ht="8.1" customHeight="1" thickTop="1">
      <c r="A53" s="92"/>
      <c r="B53" s="63"/>
      <c r="C53" s="63"/>
      <c r="D53" s="63"/>
      <c r="E53" s="18"/>
      <c r="F53" s="25"/>
      <c r="G53" s="18"/>
      <c r="H53" s="185"/>
    </row>
    <row r="54" spans="1:8" s="179" customFormat="1">
      <c r="A54" s="287" t="s">
        <v>462</v>
      </c>
      <c r="B54" s="63"/>
      <c r="C54" s="63"/>
      <c r="D54" s="63"/>
      <c r="E54" s="18"/>
      <c r="F54" s="25"/>
      <c r="G54" s="18"/>
      <c r="H54" s="185"/>
    </row>
    <row r="55" spans="1:8" s="179" customFormat="1">
      <c r="A55" s="16" t="s">
        <v>413</v>
      </c>
      <c r="B55" s="63"/>
      <c r="C55" s="63"/>
      <c r="D55" s="23"/>
      <c r="E55" s="18">
        <v>1478797</v>
      </c>
      <c r="F55" s="25"/>
      <c r="G55" s="18">
        <v>4054029</v>
      </c>
      <c r="H55" s="185"/>
    </row>
    <row r="56" spans="1:8" s="179" customFormat="1">
      <c r="A56" s="16" t="s">
        <v>444</v>
      </c>
      <c r="B56" s="63"/>
      <c r="C56" s="63"/>
      <c r="D56" s="96"/>
      <c r="E56" s="18">
        <v>0</v>
      </c>
      <c r="F56" s="25"/>
      <c r="G56" s="18">
        <v>0</v>
      </c>
      <c r="H56" s="185"/>
    </row>
    <row r="57" spans="1:8" s="179" customFormat="1" ht="12.75" thickBot="1">
      <c r="A57" s="39"/>
      <c r="B57" s="63"/>
      <c r="C57" s="224"/>
      <c r="D57" s="63"/>
      <c r="E57" s="33">
        <v>1478797</v>
      </c>
      <c r="F57" s="25"/>
      <c r="G57" s="33">
        <v>4054029</v>
      </c>
      <c r="H57" s="185"/>
    </row>
    <row r="58" spans="1:8" s="179" customFormat="1" ht="6.75" customHeight="1" thickTop="1">
      <c r="A58" s="65"/>
      <c r="B58" s="63"/>
      <c r="C58" s="224"/>
      <c r="D58" s="63"/>
      <c r="E58" s="26"/>
      <c r="F58" s="57"/>
      <c r="G58" s="57"/>
      <c r="H58" s="57"/>
    </row>
    <row r="59" spans="1:8">
      <c r="A59" s="73" t="s">
        <v>2685</v>
      </c>
      <c r="B59" s="345"/>
      <c r="C59" s="345"/>
      <c r="D59" s="345"/>
      <c r="E59" s="345"/>
      <c r="F59" s="345"/>
      <c r="G59" s="345"/>
      <c r="H59" s="25"/>
    </row>
    <row r="60" spans="1:8" s="16" customFormat="1">
      <c r="E60" s="341"/>
      <c r="F60" s="341"/>
      <c r="G60" s="341"/>
      <c r="H60" s="25"/>
    </row>
    <row r="61" spans="1:8" s="16" customFormat="1">
      <c r="E61" s="341"/>
      <c r="F61" s="341"/>
      <c r="G61" s="341"/>
      <c r="H61" s="25"/>
    </row>
    <row r="62" spans="1:8" s="16" customFormat="1" ht="6" customHeight="1">
      <c r="E62" s="365"/>
      <c r="F62" s="340"/>
      <c r="G62" s="365"/>
      <c r="H62" s="25"/>
    </row>
    <row r="63" spans="1:8" s="16" customFormat="1">
      <c r="A63" s="346" t="s">
        <v>2686</v>
      </c>
      <c r="B63" s="66"/>
      <c r="C63" s="14"/>
      <c r="D63" s="14"/>
      <c r="E63" s="15"/>
      <c r="F63" s="15"/>
      <c r="G63" s="15"/>
      <c r="H63" s="42"/>
    </row>
    <row r="64" spans="1:8" s="16" customFormat="1">
      <c r="A64" s="346" t="s">
        <v>246</v>
      </c>
      <c r="B64" s="66"/>
      <c r="C64" s="14"/>
      <c r="D64" s="14"/>
      <c r="E64" s="15"/>
      <c r="F64" s="15"/>
      <c r="G64" s="15"/>
      <c r="H64" s="42"/>
    </row>
    <row r="65" spans="1:8" s="16" customFormat="1">
      <c r="A65" s="66"/>
      <c r="B65" s="66"/>
      <c r="C65" s="66"/>
      <c r="D65" s="14"/>
      <c r="E65" s="15"/>
      <c r="F65" s="15"/>
      <c r="G65" s="15"/>
      <c r="H65" s="15"/>
    </row>
    <row r="66" spans="1:8" s="16" customFormat="1" ht="5.25" customHeight="1">
      <c r="A66" s="66"/>
      <c r="B66" s="66"/>
      <c r="C66" s="66"/>
      <c r="D66" s="14"/>
      <c r="E66" s="15"/>
      <c r="F66" s="15"/>
      <c r="G66" s="15"/>
      <c r="H66" s="15"/>
    </row>
    <row r="67" spans="1:8" s="16" customFormat="1">
      <c r="A67" s="66"/>
      <c r="B67" s="66"/>
      <c r="C67" s="66"/>
      <c r="D67" s="14"/>
      <c r="E67" s="42"/>
      <c r="F67" s="42"/>
      <c r="G67" s="42"/>
      <c r="H67" s="42"/>
    </row>
    <row r="68" spans="1:8" s="45" customFormat="1">
      <c r="A68" s="346" t="s">
        <v>2687</v>
      </c>
      <c r="B68" s="43"/>
      <c r="C68" s="43"/>
      <c r="D68" s="43"/>
      <c r="E68" s="363"/>
      <c r="F68" s="363"/>
      <c r="G68" s="363"/>
      <c r="H68" s="363"/>
    </row>
    <row r="69" spans="1:8">
      <c r="E69" s="18"/>
    </row>
    <row r="70" spans="1:8">
      <c r="E70" s="18"/>
    </row>
    <row r="71" spans="1:8">
      <c r="E71" s="18"/>
    </row>
    <row r="72" spans="1:8">
      <c r="E72" s="18"/>
    </row>
    <row r="73" spans="1:8">
      <c r="E73" s="18"/>
    </row>
    <row r="74" spans="1:8">
      <c r="E74" s="18"/>
    </row>
    <row r="75" spans="1:8">
      <c r="E75" s="18"/>
    </row>
    <row r="76" spans="1:8">
      <c r="E76" s="18"/>
    </row>
    <row r="77" spans="1:8">
      <c r="E77" s="18"/>
    </row>
    <row r="78" spans="1:8">
      <c r="E78" s="18"/>
    </row>
    <row r="79" spans="1:8">
      <c r="E79" s="18"/>
    </row>
    <row r="80" spans="1:8">
      <c r="E80" s="18"/>
    </row>
    <row r="81" spans="1:8">
      <c r="E81" s="18"/>
    </row>
    <row r="82" spans="1:8">
      <c r="A82" s="39"/>
      <c r="B82" s="39"/>
      <c r="C82" s="39"/>
      <c r="D82" s="39"/>
      <c r="E82" s="18"/>
      <c r="F82" s="39"/>
      <c r="G82" s="39"/>
      <c r="H82" s="39"/>
    </row>
    <row r="83" spans="1:8">
      <c r="A83" s="39"/>
      <c r="B83" s="39"/>
      <c r="C83" s="39"/>
      <c r="D83" s="39"/>
      <c r="E83" s="18"/>
      <c r="F83" s="39"/>
      <c r="G83" s="39"/>
      <c r="H83" s="39"/>
    </row>
    <row r="84" spans="1:8">
      <c r="A84" s="39"/>
      <c r="B84" s="39"/>
      <c r="C84" s="39"/>
      <c r="D84" s="39"/>
      <c r="E84" s="18"/>
      <c r="F84" s="39"/>
      <c r="G84" s="39"/>
      <c r="H84" s="39"/>
    </row>
    <row r="85" spans="1:8">
      <c r="A85" s="39"/>
      <c r="B85" s="39"/>
      <c r="C85" s="39"/>
      <c r="D85" s="39"/>
      <c r="E85" s="18"/>
      <c r="F85" s="39"/>
      <c r="G85" s="39"/>
      <c r="H85" s="39"/>
    </row>
    <row r="86" spans="1:8">
      <c r="A86" s="39"/>
      <c r="B86" s="39"/>
      <c r="C86" s="39"/>
      <c r="D86" s="39"/>
      <c r="E86" s="18"/>
      <c r="F86" s="39"/>
      <c r="G86" s="39"/>
      <c r="H86" s="39"/>
    </row>
    <row r="87" spans="1:8">
      <c r="A87" s="39"/>
      <c r="B87" s="39"/>
      <c r="C87" s="39"/>
      <c r="D87" s="39"/>
      <c r="E87" s="18"/>
      <c r="F87" s="39"/>
      <c r="G87" s="39"/>
      <c r="H87" s="39"/>
    </row>
    <row r="88" spans="1:8">
      <c r="A88" s="39"/>
      <c r="B88" s="39"/>
      <c r="C88" s="39"/>
      <c r="D88" s="39"/>
      <c r="E88" s="18"/>
      <c r="F88" s="39"/>
      <c r="G88" s="39"/>
      <c r="H88" s="39"/>
    </row>
    <row r="89" spans="1:8">
      <c r="A89" s="39"/>
      <c r="B89" s="39"/>
      <c r="C89" s="39"/>
      <c r="D89" s="39"/>
      <c r="E89" s="18"/>
      <c r="F89" s="39"/>
      <c r="G89" s="39"/>
      <c r="H89" s="39"/>
    </row>
    <row r="90" spans="1:8">
      <c r="A90" s="39"/>
      <c r="B90" s="39"/>
      <c r="C90" s="39"/>
      <c r="D90" s="39"/>
      <c r="E90" s="18"/>
      <c r="F90" s="39"/>
      <c r="G90" s="39"/>
      <c r="H90" s="39"/>
    </row>
    <row r="91" spans="1:8">
      <c r="A91" s="39"/>
      <c r="B91" s="39"/>
      <c r="C91" s="39"/>
      <c r="D91" s="39"/>
      <c r="E91" s="18"/>
      <c r="F91" s="39"/>
      <c r="G91" s="39"/>
      <c r="H91" s="39"/>
    </row>
    <row r="92" spans="1:8">
      <c r="A92" s="39"/>
      <c r="B92" s="39"/>
      <c r="C92" s="39"/>
      <c r="D92" s="39"/>
      <c r="E92" s="18"/>
      <c r="F92" s="39"/>
      <c r="G92" s="39"/>
      <c r="H92" s="39"/>
    </row>
    <row r="93" spans="1:8">
      <c r="A93" s="39"/>
      <c r="B93" s="39"/>
      <c r="C93" s="39"/>
      <c r="D93" s="39"/>
      <c r="E93" s="18"/>
      <c r="F93" s="39"/>
      <c r="G93" s="39"/>
      <c r="H93" s="39"/>
    </row>
    <row r="94" spans="1:8">
      <c r="A94" s="39"/>
      <c r="B94" s="39"/>
      <c r="C94" s="39"/>
      <c r="D94" s="39"/>
      <c r="E94" s="18"/>
      <c r="F94" s="39"/>
      <c r="G94" s="39"/>
      <c r="H94" s="39"/>
    </row>
    <row r="95" spans="1:8">
      <c r="A95" s="39"/>
      <c r="B95" s="39"/>
      <c r="C95" s="39"/>
      <c r="D95" s="39"/>
      <c r="E95" s="18"/>
      <c r="F95" s="39"/>
      <c r="G95" s="39"/>
      <c r="H95" s="39"/>
    </row>
    <row r="96" spans="1:8">
      <c r="A96" s="39"/>
      <c r="B96" s="39"/>
      <c r="C96" s="39"/>
      <c r="D96" s="39"/>
      <c r="E96" s="18"/>
      <c r="F96" s="39"/>
      <c r="G96" s="39"/>
      <c r="H96" s="39"/>
    </row>
    <row r="97" spans="1:8">
      <c r="A97" s="39"/>
      <c r="B97" s="39"/>
      <c r="C97" s="39"/>
      <c r="D97" s="39"/>
      <c r="E97" s="18"/>
      <c r="F97" s="39"/>
      <c r="G97" s="39"/>
      <c r="H97" s="39"/>
    </row>
    <row r="98" spans="1:8">
      <c r="A98" s="39"/>
      <c r="B98" s="39"/>
      <c r="C98" s="39"/>
      <c r="D98" s="39"/>
      <c r="E98" s="18"/>
      <c r="F98" s="39"/>
      <c r="G98" s="39"/>
      <c r="H98" s="39"/>
    </row>
    <row r="99" spans="1:8">
      <c r="A99" s="39"/>
      <c r="B99" s="39"/>
      <c r="C99" s="39"/>
      <c r="D99" s="39"/>
      <c r="E99" s="18"/>
      <c r="F99" s="39"/>
      <c r="G99" s="39"/>
      <c r="H99" s="39"/>
    </row>
    <row r="100" spans="1:8">
      <c r="A100" s="39"/>
      <c r="B100" s="39"/>
      <c r="C100" s="39"/>
      <c r="D100" s="39"/>
      <c r="E100" s="18"/>
      <c r="F100" s="39"/>
      <c r="G100" s="39"/>
      <c r="H100" s="39"/>
    </row>
    <row r="101" spans="1:8">
      <c r="A101" s="39"/>
      <c r="B101" s="39"/>
      <c r="C101" s="39"/>
      <c r="D101" s="39"/>
      <c r="E101" s="18"/>
      <c r="F101" s="39"/>
      <c r="G101" s="39"/>
      <c r="H101" s="39"/>
    </row>
    <row r="102" spans="1:8">
      <c r="A102" s="39"/>
      <c r="B102" s="39"/>
      <c r="C102" s="39"/>
      <c r="D102" s="39"/>
      <c r="E102" s="18"/>
      <c r="F102" s="39"/>
      <c r="G102" s="39"/>
      <c r="H102" s="39"/>
    </row>
    <row r="103" spans="1:8">
      <c r="A103" s="39"/>
      <c r="B103" s="39"/>
      <c r="C103" s="39"/>
      <c r="D103" s="39"/>
      <c r="E103" s="18"/>
      <c r="F103" s="39"/>
      <c r="G103" s="39"/>
      <c r="H103" s="39"/>
    </row>
    <row r="104" spans="1:8">
      <c r="A104" s="39"/>
      <c r="B104" s="39"/>
      <c r="C104" s="39"/>
      <c r="D104" s="39"/>
      <c r="E104" s="18"/>
      <c r="F104" s="39"/>
      <c r="G104" s="39"/>
      <c r="H104" s="39"/>
    </row>
    <row r="105" spans="1:8">
      <c r="A105" s="39"/>
      <c r="B105" s="39"/>
      <c r="C105" s="39"/>
      <c r="D105" s="39"/>
      <c r="E105" s="18"/>
      <c r="F105" s="39"/>
      <c r="G105" s="39"/>
      <c r="H105" s="39"/>
    </row>
    <row r="106" spans="1:8">
      <c r="A106" s="39"/>
      <c r="B106" s="39"/>
      <c r="C106" s="39"/>
      <c r="D106" s="39"/>
      <c r="E106" s="18"/>
      <c r="F106" s="39"/>
      <c r="G106" s="39"/>
      <c r="H106" s="39"/>
    </row>
    <row r="107" spans="1:8">
      <c r="A107" s="39"/>
      <c r="B107" s="39"/>
      <c r="C107" s="39"/>
      <c r="D107" s="39"/>
      <c r="E107" s="18"/>
      <c r="F107" s="39"/>
      <c r="G107" s="39"/>
      <c r="H107" s="39"/>
    </row>
    <row r="108" spans="1:8">
      <c r="A108" s="39"/>
      <c r="B108" s="39"/>
      <c r="C108" s="39"/>
      <c r="D108" s="39"/>
      <c r="E108" s="18"/>
      <c r="F108" s="39"/>
      <c r="G108" s="39"/>
      <c r="H108" s="39"/>
    </row>
    <row r="109" spans="1:8">
      <c r="A109" s="39"/>
      <c r="B109" s="39"/>
      <c r="C109" s="39"/>
      <c r="D109" s="39"/>
      <c r="E109" s="18"/>
      <c r="F109" s="39"/>
      <c r="G109" s="39"/>
      <c r="H109" s="39"/>
    </row>
    <row r="110" spans="1:8">
      <c r="A110" s="39"/>
      <c r="B110" s="39"/>
      <c r="C110" s="39"/>
      <c r="D110" s="39"/>
      <c r="E110" s="18"/>
      <c r="F110" s="39"/>
      <c r="G110" s="39"/>
      <c r="H110" s="39"/>
    </row>
    <row r="111" spans="1:8">
      <c r="A111" s="39"/>
      <c r="B111" s="39"/>
      <c r="C111" s="39"/>
      <c r="D111" s="39"/>
      <c r="E111" s="18"/>
      <c r="F111" s="39"/>
      <c r="G111" s="39"/>
      <c r="H111" s="39"/>
    </row>
    <row r="112" spans="1:8">
      <c r="A112" s="39"/>
      <c r="B112" s="39"/>
      <c r="C112" s="39"/>
      <c r="D112" s="39"/>
      <c r="E112" s="18"/>
      <c r="F112" s="39"/>
      <c r="G112" s="39"/>
      <c r="H112" s="39"/>
    </row>
    <row r="113" spans="1:8">
      <c r="A113" s="39"/>
      <c r="B113" s="39"/>
      <c r="C113" s="39"/>
      <c r="D113" s="39"/>
      <c r="E113" s="18"/>
      <c r="F113" s="39"/>
      <c r="G113" s="39"/>
      <c r="H113" s="39"/>
    </row>
    <row r="114" spans="1:8">
      <c r="A114" s="39"/>
      <c r="B114" s="39"/>
      <c r="C114" s="39"/>
      <c r="D114" s="39"/>
      <c r="E114" s="18"/>
      <c r="F114" s="39"/>
      <c r="G114" s="39"/>
      <c r="H114" s="39"/>
    </row>
    <row r="115" spans="1:8">
      <c r="A115" s="39"/>
      <c r="B115" s="39"/>
      <c r="C115" s="39"/>
      <c r="D115" s="39"/>
      <c r="E115" s="18"/>
      <c r="F115" s="39"/>
      <c r="G115" s="39"/>
      <c r="H115" s="39"/>
    </row>
    <row r="116" spans="1:8">
      <c r="A116" s="39"/>
      <c r="B116" s="39"/>
      <c r="C116" s="39"/>
      <c r="D116" s="39"/>
      <c r="E116" s="18"/>
      <c r="F116" s="39"/>
      <c r="G116" s="39"/>
      <c r="H116" s="39"/>
    </row>
    <row r="117" spans="1:8">
      <c r="A117" s="39"/>
      <c r="B117" s="39"/>
      <c r="C117" s="39"/>
      <c r="D117" s="39"/>
      <c r="E117" s="18"/>
      <c r="F117" s="39"/>
      <c r="G117" s="39"/>
      <c r="H117" s="39"/>
    </row>
    <row r="118" spans="1:8">
      <c r="A118" s="39"/>
      <c r="B118" s="39"/>
      <c r="C118" s="39"/>
      <c r="D118" s="39"/>
      <c r="E118" s="18"/>
      <c r="F118" s="39"/>
      <c r="G118" s="39"/>
      <c r="H118" s="39"/>
    </row>
    <row r="119" spans="1:8">
      <c r="A119" s="39"/>
      <c r="B119" s="39"/>
      <c r="C119" s="39"/>
      <c r="D119" s="39"/>
      <c r="E119" s="18"/>
      <c r="F119" s="39"/>
      <c r="G119" s="39"/>
      <c r="H119" s="39"/>
    </row>
    <row r="120" spans="1:8">
      <c r="A120" s="39"/>
      <c r="B120" s="39"/>
      <c r="C120" s="39"/>
      <c r="D120" s="39"/>
      <c r="E120" s="18"/>
      <c r="F120" s="39"/>
      <c r="G120" s="39"/>
      <c r="H120" s="39"/>
    </row>
    <row r="121" spans="1:8">
      <c r="A121" s="39"/>
      <c r="B121" s="39"/>
      <c r="C121" s="39"/>
      <c r="D121" s="39"/>
      <c r="E121" s="18"/>
      <c r="F121" s="39"/>
      <c r="G121" s="39"/>
      <c r="H121" s="39"/>
    </row>
    <row r="122" spans="1:8">
      <c r="A122" s="39"/>
      <c r="B122" s="39"/>
      <c r="C122" s="39"/>
      <c r="D122" s="39"/>
      <c r="E122" s="18"/>
      <c r="F122" s="39"/>
      <c r="G122" s="39"/>
      <c r="H122" s="39"/>
    </row>
    <row r="123" spans="1:8">
      <c r="A123" s="39"/>
      <c r="B123" s="39"/>
      <c r="C123" s="39"/>
      <c r="D123" s="39"/>
      <c r="E123" s="18"/>
      <c r="F123" s="39"/>
      <c r="G123" s="39"/>
      <c r="H123" s="39"/>
    </row>
    <row r="124" spans="1:8">
      <c r="A124" s="39"/>
      <c r="B124" s="39"/>
      <c r="C124" s="39"/>
      <c r="D124" s="39"/>
      <c r="E124" s="18"/>
      <c r="F124" s="39"/>
      <c r="G124" s="39"/>
      <c r="H124" s="39"/>
    </row>
    <row r="125" spans="1:8">
      <c r="A125" s="39"/>
      <c r="B125" s="39"/>
      <c r="C125" s="39"/>
      <c r="D125" s="39"/>
      <c r="E125" s="18"/>
      <c r="F125" s="39"/>
      <c r="G125" s="39"/>
      <c r="H125" s="39"/>
    </row>
    <row r="126" spans="1:8">
      <c r="A126" s="39"/>
      <c r="B126" s="39"/>
      <c r="C126" s="39"/>
      <c r="D126" s="39"/>
      <c r="E126" s="18"/>
      <c r="F126" s="39"/>
      <c r="G126" s="39"/>
      <c r="H126" s="39"/>
    </row>
    <row r="127" spans="1:8">
      <c r="A127" s="39"/>
      <c r="B127" s="39"/>
      <c r="C127" s="39"/>
      <c r="D127" s="39"/>
      <c r="E127" s="18"/>
      <c r="F127" s="39"/>
      <c r="G127" s="39"/>
      <c r="H127" s="39"/>
    </row>
    <row r="128" spans="1:8">
      <c r="A128" s="39"/>
      <c r="B128" s="39"/>
      <c r="C128" s="39"/>
      <c r="D128" s="39"/>
      <c r="E128" s="18"/>
      <c r="F128" s="39"/>
      <c r="G128" s="39"/>
      <c r="H128" s="39"/>
    </row>
    <row r="129" spans="1:8">
      <c r="A129" s="39"/>
      <c r="B129" s="39"/>
      <c r="C129" s="39"/>
      <c r="D129" s="39"/>
      <c r="E129" s="18"/>
      <c r="F129" s="39"/>
      <c r="G129" s="39"/>
      <c r="H129" s="39"/>
    </row>
    <row r="130" spans="1:8">
      <c r="A130" s="39"/>
      <c r="B130" s="39"/>
      <c r="C130" s="39"/>
      <c r="D130" s="39"/>
      <c r="E130" s="18"/>
      <c r="F130" s="39"/>
      <c r="G130" s="39"/>
      <c r="H130" s="39"/>
    </row>
    <row r="131" spans="1:8">
      <c r="A131" s="39"/>
      <c r="B131" s="39"/>
      <c r="C131" s="39"/>
      <c r="D131" s="39"/>
      <c r="E131" s="18"/>
      <c r="F131" s="39"/>
      <c r="G131" s="39"/>
      <c r="H131" s="39"/>
    </row>
    <row r="132" spans="1:8">
      <c r="A132" s="39"/>
      <c r="B132" s="39"/>
      <c r="C132" s="39"/>
      <c r="D132" s="39"/>
      <c r="E132" s="18"/>
      <c r="F132" s="39"/>
      <c r="G132" s="39"/>
      <c r="H132" s="39"/>
    </row>
    <row r="133" spans="1:8">
      <c r="A133" s="39"/>
      <c r="B133" s="39"/>
      <c r="C133" s="39"/>
      <c r="D133" s="39"/>
      <c r="E133" s="18"/>
      <c r="F133" s="39"/>
      <c r="G133" s="39"/>
      <c r="H133" s="39"/>
    </row>
    <row r="134" spans="1:8">
      <c r="A134" s="39"/>
      <c r="B134" s="39"/>
      <c r="C134" s="39"/>
      <c r="D134" s="39"/>
      <c r="E134" s="18"/>
      <c r="F134" s="39"/>
      <c r="G134" s="39"/>
      <c r="H134" s="39"/>
    </row>
    <row r="135" spans="1:8">
      <c r="A135" s="39"/>
      <c r="B135" s="39"/>
      <c r="C135" s="39"/>
      <c r="D135" s="39"/>
      <c r="E135" s="18"/>
      <c r="F135" s="39"/>
      <c r="G135" s="39"/>
      <c r="H135" s="39"/>
    </row>
    <row r="136" spans="1:8">
      <c r="A136" s="39"/>
      <c r="B136" s="39"/>
      <c r="C136" s="39"/>
      <c r="D136" s="39"/>
      <c r="E136" s="18"/>
      <c r="F136" s="39"/>
      <c r="G136" s="39"/>
      <c r="H136" s="39"/>
    </row>
    <row r="137" spans="1:8">
      <c r="A137" s="39"/>
      <c r="B137" s="39"/>
      <c r="C137" s="39"/>
      <c r="D137" s="39"/>
      <c r="E137" s="18"/>
      <c r="F137" s="39"/>
      <c r="G137" s="39"/>
      <c r="H137" s="39"/>
    </row>
    <row r="138" spans="1:8">
      <c r="A138" s="39"/>
      <c r="B138" s="39"/>
      <c r="C138" s="39"/>
      <c r="D138" s="39"/>
      <c r="E138" s="18"/>
      <c r="F138" s="39"/>
      <c r="G138" s="39"/>
      <c r="H138" s="39"/>
    </row>
    <row r="139" spans="1:8">
      <c r="A139" s="39"/>
      <c r="B139" s="39"/>
      <c r="C139" s="39"/>
      <c r="D139" s="39"/>
      <c r="E139" s="18"/>
      <c r="F139" s="39"/>
      <c r="G139" s="39"/>
      <c r="H139" s="39"/>
    </row>
    <row r="140" spans="1:8">
      <c r="A140" s="39"/>
      <c r="B140" s="39"/>
      <c r="C140" s="39"/>
      <c r="D140" s="39"/>
      <c r="E140" s="18"/>
      <c r="F140" s="39"/>
      <c r="G140" s="39"/>
      <c r="H140" s="39"/>
    </row>
    <row r="141" spans="1:8">
      <c r="A141" s="39"/>
      <c r="B141" s="39"/>
      <c r="C141" s="39"/>
      <c r="D141" s="39"/>
      <c r="E141" s="18"/>
      <c r="F141" s="39"/>
      <c r="G141" s="39"/>
      <c r="H141" s="39"/>
    </row>
    <row r="142" spans="1:8">
      <c r="A142" s="39"/>
      <c r="B142" s="39"/>
      <c r="C142" s="39"/>
      <c r="D142" s="39"/>
      <c r="E142" s="18"/>
      <c r="F142" s="39"/>
      <c r="G142" s="39"/>
      <c r="H142" s="39"/>
    </row>
    <row r="143" spans="1:8">
      <c r="A143" s="39"/>
      <c r="B143" s="39"/>
      <c r="C143" s="39"/>
      <c r="D143" s="39"/>
      <c r="E143" s="18"/>
      <c r="F143" s="39"/>
      <c r="G143" s="39"/>
      <c r="H143" s="39"/>
    </row>
    <row r="144" spans="1:8">
      <c r="A144" s="39"/>
      <c r="B144" s="39"/>
      <c r="C144" s="39"/>
      <c r="D144" s="39"/>
      <c r="E144" s="18"/>
      <c r="F144" s="39"/>
      <c r="G144" s="39"/>
      <c r="H144" s="39"/>
    </row>
    <row r="145" spans="1:8">
      <c r="A145" s="39"/>
      <c r="B145" s="39"/>
      <c r="C145" s="39"/>
      <c r="D145" s="39"/>
      <c r="E145" s="18"/>
      <c r="F145" s="39"/>
      <c r="G145" s="39"/>
      <c r="H145" s="39"/>
    </row>
    <row r="146" spans="1:8">
      <c r="A146" s="39"/>
      <c r="B146" s="39"/>
      <c r="C146" s="39"/>
      <c r="D146" s="39"/>
      <c r="E146" s="18"/>
      <c r="F146" s="39"/>
      <c r="G146" s="39"/>
      <c r="H146" s="39"/>
    </row>
    <row r="147" spans="1:8">
      <c r="A147" s="39"/>
      <c r="B147" s="39"/>
      <c r="C147" s="39"/>
      <c r="D147" s="39"/>
      <c r="E147" s="18"/>
      <c r="F147" s="39"/>
      <c r="G147" s="39"/>
      <c r="H147" s="39"/>
    </row>
    <row r="148" spans="1:8">
      <c r="A148" s="39"/>
      <c r="B148" s="39"/>
      <c r="C148" s="39"/>
      <c r="D148" s="39"/>
      <c r="E148" s="18"/>
      <c r="F148" s="39"/>
      <c r="G148" s="39"/>
      <c r="H148" s="39"/>
    </row>
    <row r="149" spans="1:8">
      <c r="A149" s="39"/>
      <c r="B149" s="39"/>
      <c r="C149" s="39"/>
      <c r="D149" s="39"/>
      <c r="E149" s="18"/>
      <c r="F149" s="39"/>
      <c r="G149" s="39"/>
      <c r="H149" s="39"/>
    </row>
    <row r="150" spans="1:8">
      <c r="A150" s="39"/>
      <c r="B150" s="39"/>
      <c r="C150" s="39"/>
      <c r="D150" s="39"/>
      <c r="E150" s="18"/>
      <c r="F150" s="39"/>
      <c r="G150" s="39"/>
      <c r="H150" s="39"/>
    </row>
    <row r="151" spans="1:8">
      <c r="A151" s="39"/>
      <c r="B151" s="39"/>
      <c r="C151" s="39"/>
      <c r="D151" s="39"/>
      <c r="E151" s="18"/>
      <c r="F151" s="39"/>
      <c r="G151" s="39"/>
      <c r="H151" s="39"/>
    </row>
    <row r="152" spans="1:8">
      <c r="A152" s="39"/>
      <c r="B152" s="39"/>
      <c r="C152" s="39"/>
      <c r="D152" s="39"/>
      <c r="E152" s="18"/>
      <c r="F152" s="39"/>
      <c r="G152" s="39"/>
      <c r="H152" s="39"/>
    </row>
    <row r="153" spans="1:8">
      <c r="A153" s="39"/>
      <c r="B153" s="39"/>
      <c r="C153" s="39"/>
      <c r="D153" s="39"/>
      <c r="E153" s="18"/>
      <c r="F153" s="39"/>
      <c r="G153" s="39"/>
      <c r="H153" s="39"/>
    </row>
    <row r="154" spans="1:8">
      <c r="A154" s="39"/>
      <c r="B154" s="39"/>
      <c r="C154" s="39"/>
      <c r="D154" s="39"/>
      <c r="E154" s="18"/>
      <c r="F154" s="39"/>
      <c r="G154" s="39"/>
      <c r="H154" s="39"/>
    </row>
    <row r="155" spans="1:8">
      <c r="A155" s="39"/>
      <c r="B155" s="39"/>
      <c r="C155" s="39"/>
      <c r="D155" s="39"/>
      <c r="E155" s="18"/>
      <c r="F155" s="39"/>
      <c r="G155" s="39"/>
      <c r="H155" s="39"/>
    </row>
    <row r="156" spans="1:8">
      <c r="A156" s="39"/>
      <c r="B156" s="39"/>
      <c r="C156" s="39"/>
      <c r="D156" s="39"/>
      <c r="E156" s="18"/>
      <c r="F156" s="39"/>
      <c r="G156" s="39"/>
      <c r="H156" s="39"/>
    </row>
    <row r="157" spans="1:8">
      <c r="A157" s="39"/>
      <c r="B157" s="39"/>
      <c r="C157" s="39"/>
      <c r="D157" s="39"/>
      <c r="E157" s="18"/>
      <c r="F157" s="39"/>
      <c r="G157" s="39"/>
      <c r="H157" s="39"/>
    </row>
    <row r="158" spans="1:8">
      <c r="A158" s="39"/>
      <c r="B158" s="39"/>
      <c r="C158" s="39"/>
      <c r="D158" s="39"/>
      <c r="E158" s="18"/>
      <c r="F158" s="39"/>
      <c r="G158" s="39"/>
      <c r="H158" s="39"/>
    </row>
    <row r="159" spans="1:8">
      <c r="A159" s="39"/>
      <c r="B159" s="39"/>
      <c r="C159" s="39"/>
      <c r="D159" s="39"/>
      <c r="E159" s="18"/>
      <c r="F159" s="39"/>
      <c r="G159" s="39"/>
      <c r="H159" s="39"/>
    </row>
    <row r="160" spans="1:8">
      <c r="A160" s="39"/>
      <c r="B160" s="39"/>
      <c r="C160" s="39"/>
      <c r="D160" s="39"/>
      <c r="E160" s="18"/>
      <c r="F160" s="39"/>
      <c r="G160" s="39"/>
      <c r="H160" s="39"/>
    </row>
    <row r="161" spans="1:8">
      <c r="A161" s="39"/>
      <c r="B161" s="39"/>
      <c r="C161" s="39"/>
      <c r="D161" s="39"/>
      <c r="E161" s="18"/>
      <c r="F161" s="39"/>
      <c r="G161" s="39"/>
      <c r="H161" s="39"/>
    </row>
    <row r="162" spans="1:8">
      <c r="A162" s="39"/>
      <c r="B162" s="39"/>
      <c r="C162" s="39"/>
      <c r="D162" s="39"/>
      <c r="E162" s="18"/>
      <c r="F162" s="39"/>
      <c r="G162" s="39"/>
      <c r="H162" s="39"/>
    </row>
    <row r="163" spans="1:8">
      <c r="A163" s="39"/>
      <c r="B163" s="39"/>
      <c r="C163" s="39"/>
      <c r="D163" s="39"/>
      <c r="E163" s="18"/>
      <c r="F163" s="39"/>
      <c r="G163" s="39"/>
      <c r="H163" s="39"/>
    </row>
    <row r="164" spans="1:8">
      <c r="A164" s="39"/>
      <c r="B164" s="39"/>
      <c r="C164" s="39"/>
      <c r="D164" s="39"/>
      <c r="E164" s="18"/>
      <c r="F164" s="39"/>
      <c r="G164" s="39"/>
      <c r="H164" s="39"/>
    </row>
    <row r="165" spans="1:8">
      <c r="A165" s="39"/>
      <c r="B165" s="39"/>
      <c r="C165" s="39"/>
      <c r="D165" s="39"/>
      <c r="E165" s="18"/>
      <c r="F165" s="39"/>
      <c r="G165" s="39"/>
      <c r="H165" s="39"/>
    </row>
    <row r="166" spans="1:8">
      <c r="A166" s="39"/>
      <c r="B166" s="39"/>
      <c r="C166" s="39"/>
      <c r="D166" s="39"/>
      <c r="E166" s="18"/>
      <c r="F166" s="39"/>
      <c r="G166" s="39"/>
      <c r="H166" s="39"/>
    </row>
    <row r="167" spans="1:8">
      <c r="A167" s="39"/>
      <c r="B167" s="39"/>
      <c r="C167" s="39"/>
      <c r="D167" s="39"/>
      <c r="E167" s="18"/>
      <c r="F167" s="39"/>
      <c r="G167" s="39"/>
      <c r="H167" s="39"/>
    </row>
    <row r="168" spans="1:8">
      <c r="A168" s="39"/>
      <c r="B168" s="39"/>
      <c r="C168" s="39"/>
      <c r="D168" s="39"/>
      <c r="E168" s="18"/>
      <c r="F168" s="39"/>
      <c r="G168" s="39"/>
      <c r="H168" s="39"/>
    </row>
    <row r="169" spans="1:8">
      <c r="A169" s="39"/>
      <c r="B169" s="39"/>
      <c r="C169" s="39"/>
      <c r="D169" s="39"/>
      <c r="E169" s="18"/>
      <c r="F169" s="39"/>
      <c r="G169" s="39"/>
      <c r="H169" s="39"/>
    </row>
    <row r="170" spans="1:8">
      <c r="A170" s="39"/>
      <c r="B170" s="39"/>
      <c r="C170" s="39"/>
      <c r="D170" s="39"/>
      <c r="E170" s="18"/>
      <c r="F170" s="39"/>
      <c r="G170" s="39"/>
      <c r="H170" s="39"/>
    </row>
    <row r="171" spans="1:8">
      <c r="A171" s="39"/>
      <c r="B171" s="39"/>
      <c r="C171" s="39"/>
      <c r="D171" s="39"/>
      <c r="E171" s="18"/>
      <c r="F171" s="39"/>
      <c r="G171" s="39"/>
      <c r="H171" s="39"/>
    </row>
    <row r="172" spans="1:8">
      <c r="A172" s="39"/>
      <c r="B172" s="39"/>
      <c r="C172" s="39"/>
      <c r="D172" s="39"/>
      <c r="E172" s="18"/>
      <c r="F172" s="39"/>
      <c r="G172" s="39"/>
      <c r="H172" s="39"/>
    </row>
    <row r="173" spans="1:8">
      <c r="A173" s="39"/>
      <c r="B173" s="39"/>
      <c r="C173" s="39"/>
      <c r="D173" s="39"/>
      <c r="E173" s="18"/>
      <c r="F173" s="39"/>
      <c r="G173" s="39"/>
      <c r="H173" s="39"/>
    </row>
    <row r="174" spans="1:8">
      <c r="A174" s="39"/>
      <c r="B174" s="39"/>
      <c r="C174" s="39"/>
      <c r="D174" s="39"/>
      <c r="E174" s="18"/>
      <c r="F174" s="39"/>
      <c r="G174" s="39"/>
      <c r="H174" s="39"/>
    </row>
    <row r="175" spans="1:8">
      <c r="A175" s="39"/>
      <c r="B175" s="39"/>
      <c r="C175" s="39"/>
      <c r="D175" s="39"/>
      <c r="E175" s="18"/>
      <c r="F175" s="39"/>
      <c r="G175" s="39"/>
      <c r="H175" s="39"/>
    </row>
    <row r="176" spans="1:8">
      <c r="A176" s="39"/>
      <c r="B176" s="39"/>
      <c r="C176" s="39"/>
      <c r="D176" s="39"/>
      <c r="E176" s="18"/>
      <c r="F176" s="39"/>
      <c r="G176" s="39"/>
      <c r="H176" s="39"/>
    </row>
    <row r="177" spans="1:8">
      <c r="A177" s="39"/>
      <c r="B177" s="39"/>
      <c r="C177" s="39"/>
      <c r="D177" s="39"/>
      <c r="E177" s="18"/>
      <c r="F177" s="39"/>
      <c r="G177" s="39"/>
      <c r="H177" s="39"/>
    </row>
    <row r="178" spans="1:8">
      <c r="A178" s="39"/>
      <c r="B178" s="39"/>
      <c r="C178" s="39"/>
      <c r="D178" s="39"/>
      <c r="E178" s="18"/>
      <c r="F178" s="39"/>
      <c r="G178" s="39"/>
      <c r="H178" s="39"/>
    </row>
    <row r="179" spans="1:8">
      <c r="A179" s="39"/>
      <c r="B179" s="39"/>
      <c r="C179" s="39"/>
      <c r="D179" s="39"/>
      <c r="E179" s="18"/>
      <c r="F179" s="39"/>
      <c r="G179" s="39"/>
      <c r="H179" s="39"/>
    </row>
    <row r="180" spans="1:8">
      <c r="A180" s="39"/>
      <c r="B180" s="39"/>
      <c r="C180" s="39"/>
      <c r="D180" s="39"/>
      <c r="E180" s="18"/>
      <c r="F180" s="39"/>
      <c r="G180" s="39"/>
      <c r="H180" s="39"/>
    </row>
    <row r="181" spans="1:8">
      <c r="A181" s="39"/>
      <c r="B181" s="39"/>
      <c r="C181" s="39"/>
      <c r="D181" s="39"/>
      <c r="E181" s="18"/>
      <c r="F181" s="39"/>
      <c r="G181" s="39"/>
      <c r="H181" s="39"/>
    </row>
    <row r="182" spans="1:8">
      <c r="A182" s="39"/>
      <c r="B182" s="39"/>
      <c r="C182" s="39"/>
      <c r="D182" s="39"/>
      <c r="E182" s="18"/>
      <c r="F182" s="39"/>
      <c r="G182" s="39"/>
      <c r="H182" s="39"/>
    </row>
    <row r="183" spans="1:8">
      <c r="A183" s="39"/>
      <c r="B183" s="39"/>
      <c r="C183" s="39"/>
      <c r="D183" s="39"/>
      <c r="E183" s="18"/>
      <c r="F183" s="39"/>
      <c r="G183" s="39"/>
      <c r="H183" s="39"/>
    </row>
    <row r="184" spans="1:8">
      <c r="A184" s="39"/>
      <c r="B184" s="39"/>
      <c r="C184" s="39"/>
      <c r="D184" s="39"/>
      <c r="E184" s="18"/>
      <c r="F184" s="39"/>
      <c r="G184" s="39"/>
      <c r="H184" s="39"/>
    </row>
    <row r="185" spans="1:8">
      <c r="A185" s="39"/>
      <c r="B185" s="39"/>
      <c r="C185" s="39"/>
      <c r="D185" s="39"/>
      <c r="E185" s="18"/>
      <c r="F185" s="39"/>
      <c r="G185" s="39"/>
      <c r="H185" s="39"/>
    </row>
    <row r="186" spans="1:8">
      <c r="A186" s="39"/>
      <c r="B186" s="39"/>
      <c r="C186" s="39"/>
      <c r="D186" s="39"/>
      <c r="E186" s="18"/>
      <c r="F186" s="39"/>
      <c r="G186" s="39"/>
      <c r="H186" s="39"/>
    </row>
    <row r="187" spans="1:8">
      <c r="A187" s="39"/>
      <c r="B187" s="39"/>
      <c r="C187" s="39"/>
      <c r="D187" s="39"/>
      <c r="E187" s="18"/>
      <c r="F187" s="39"/>
      <c r="G187" s="39"/>
      <c r="H187" s="39"/>
    </row>
    <row r="188" spans="1:8">
      <c r="A188" s="39"/>
      <c r="B188" s="39"/>
      <c r="C188" s="39"/>
      <c r="D188" s="39"/>
      <c r="E188" s="18"/>
      <c r="F188" s="39"/>
      <c r="G188" s="39"/>
      <c r="H188" s="39"/>
    </row>
    <row r="189" spans="1:8">
      <c r="A189" s="39"/>
      <c r="B189" s="39"/>
      <c r="C189" s="39"/>
      <c r="D189" s="39"/>
      <c r="E189" s="18"/>
      <c r="F189" s="39"/>
      <c r="G189" s="39"/>
      <c r="H189" s="39"/>
    </row>
    <row r="190" spans="1:8">
      <c r="A190" s="39"/>
      <c r="B190" s="39"/>
      <c r="C190" s="39"/>
      <c r="D190" s="39"/>
      <c r="E190" s="18"/>
      <c r="F190" s="39"/>
      <c r="G190" s="39"/>
      <c r="H190" s="39"/>
    </row>
    <row r="191" spans="1:8">
      <c r="A191" s="39"/>
      <c r="B191" s="39"/>
      <c r="C191" s="39"/>
      <c r="D191" s="39"/>
      <c r="E191" s="18"/>
      <c r="F191" s="39"/>
      <c r="G191" s="39"/>
      <c r="H191" s="39"/>
    </row>
    <row r="192" spans="1:8">
      <c r="A192" s="39"/>
      <c r="B192" s="39"/>
      <c r="C192" s="39"/>
      <c r="D192" s="39"/>
      <c r="E192" s="18"/>
      <c r="F192" s="39"/>
      <c r="G192" s="39"/>
      <c r="H192" s="39"/>
    </row>
    <row r="193" spans="1:8">
      <c r="A193" s="39"/>
      <c r="B193" s="39"/>
      <c r="C193" s="39"/>
      <c r="D193" s="39"/>
      <c r="E193" s="18"/>
      <c r="F193" s="39"/>
      <c r="G193" s="39"/>
      <c r="H193" s="39"/>
    </row>
    <row r="194" spans="1:8">
      <c r="A194" s="39"/>
      <c r="B194" s="39"/>
      <c r="C194" s="39"/>
      <c r="D194" s="39"/>
      <c r="E194" s="18"/>
      <c r="F194" s="39"/>
      <c r="G194" s="39"/>
      <c r="H194" s="39"/>
    </row>
    <row r="195" spans="1:8">
      <c r="A195" s="39"/>
      <c r="B195" s="39"/>
      <c r="C195" s="39"/>
      <c r="D195" s="39"/>
      <c r="E195" s="18"/>
      <c r="F195" s="39"/>
      <c r="G195" s="39"/>
      <c r="H195" s="39"/>
    </row>
    <row r="196" spans="1:8">
      <c r="A196" s="39"/>
      <c r="B196" s="39"/>
      <c r="C196" s="39"/>
      <c r="D196" s="39"/>
      <c r="E196" s="18"/>
      <c r="F196" s="39"/>
      <c r="G196" s="39"/>
      <c r="H196" s="39"/>
    </row>
    <row r="197" spans="1:8">
      <c r="A197" s="39"/>
      <c r="B197" s="39"/>
      <c r="C197" s="39"/>
      <c r="D197" s="39"/>
      <c r="E197" s="18"/>
      <c r="F197" s="39"/>
      <c r="G197" s="39"/>
      <c r="H197" s="39"/>
    </row>
    <row r="198" spans="1:8">
      <c r="A198" s="39"/>
      <c r="B198" s="39"/>
      <c r="C198" s="39"/>
      <c r="D198" s="39"/>
      <c r="E198" s="18"/>
      <c r="F198" s="39"/>
      <c r="G198" s="39"/>
      <c r="H198" s="39"/>
    </row>
    <row r="199" spans="1:8">
      <c r="A199" s="39"/>
      <c r="B199" s="39"/>
      <c r="C199" s="39"/>
      <c r="D199" s="39"/>
      <c r="E199" s="18"/>
      <c r="F199" s="39"/>
      <c r="G199" s="39"/>
      <c r="H199" s="39"/>
    </row>
    <row r="200" spans="1:8">
      <c r="A200" s="39"/>
      <c r="B200" s="39"/>
      <c r="C200" s="39"/>
      <c r="D200" s="39"/>
      <c r="E200" s="18"/>
      <c r="F200" s="39"/>
      <c r="G200" s="39"/>
      <c r="H200" s="39"/>
    </row>
    <row r="201" spans="1:8">
      <c r="A201" s="39"/>
      <c r="B201" s="39"/>
      <c r="C201" s="39"/>
      <c r="D201" s="39"/>
      <c r="E201" s="18"/>
      <c r="F201" s="39"/>
      <c r="G201" s="39"/>
      <c r="H201" s="39"/>
    </row>
    <row r="202" spans="1:8">
      <c r="A202" s="39"/>
      <c r="B202" s="39"/>
      <c r="C202" s="39"/>
      <c r="D202" s="39"/>
      <c r="E202" s="18"/>
      <c r="F202" s="39"/>
      <c r="G202" s="39"/>
      <c r="H202" s="39"/>
    </row>
    <row r="203" spans="1:8">
      <c r="A203" s="39"/>
      <c r="B203" s="39"/>
      <c r="C203" s="39"/>
      <c r="D203" s="39"/>
      <c r="E203" s="18"/>
      <c r="F203" s="39"/>
      <c r="G203" s="39"/>
      <c r="H203" s="39"/>
    </row>
    <row r="204" spans="1:8">
      <c r="A204" s="39"/>
      <c r="B204" s="39"/>
      <c r="C204" s="39"/>
      <c r="D204" s="39"/>
      <c r="E204" s="18"/>
      <c r="F204" s="39"/>
      <c r="G204" s="39"/>
      <c r="H204" s="39"/>
    </row>
    <row r="205" spans="1:8">
      <c r="A205" s="39"/>
      <c r="B205" s="39"/>
      <c r="C205" s="39"/>
      <c r="D205" s="39"/>
      <c r="E205" s="18"/>
      <c r="F205" s="39"/>
      <c r="G205" s="39"/>
      <c r="H205" s="39"/>
    </row>
    <row r="206" spans="1:8">
      <c r="A206" s="39"/>
      <c r="B206" s="39"/>
      <c r="C206" s="39"/>
      <c r="D206" s="39"/>
      <c r="E206" s="18"/>
      <c r="F206" s="39"/>
      <c r="G206" s="39"/>
      <c r="H206" s="39"/>
    </row>
    <row r="207" spans="1:8">
      <c r="A207" s="39"/>
      <c r="B207" s="39"/>
      <c r="C207" s="39"/>
      <c r="D207" s="39"/>
      <c r="E207" s="18"/>
      <c r="F207" s="39"/>
      <c r="G207" s="39"/>
      <c r="H207" s="39"/>
    </row>
    <row r="208" spans="1:8">
      <c r="A208" s="39"/>
      <c r="B208" s="39"/>
      <c r="C208" s="39"/>
      <c r="D208" s="39"/>
      <c r="E208" s="18"/>
      <c r="F208" s="39"/>
      <c r="G208" s="39"/>
      <c r="H208" s="39"/>
    </row>
    <row r="209" spans="1:8">
      <c r="A209" s="39"/>
      <c r="B209" s="39"/>
      <c r="C209" s="39"/>
      <c r="D209" s="39"/>
      <c r="E209" s="18"/>
      <c r="F209" s="39"/>
      <c r="G209" s="39"/>
      <c r="H209" s="39"/>
    </row>
    <row r="210" spans="1:8">
      <c r="A210" s="39"/>
      <c r="B210" s="39"/>
      <c r="C210" s="39"/>
      <c r="D210" s="39"/>
      <c r="E210" s="18"/>
      <c r="F210" s="39"/>
      <c r="G210" s="39"/>
      <c r="H210" s="39"/>
    </row>
    <row r="211" spans="1:8">
      <c r="A211" s="39"/>
      <c r="B211" s="39"/>
      <c r="C211" s="39"/>
      <c r="D211" s="39"/>
      <c r="E211" s="18"/>
      <c r="F211" s="39"/>
      <c r="G211" s="39"/>
      <c r="H211" s="39"/>
    </row>
    <row r="212" spans="1:8">
      <c r="A212" s="39"/>
      <c r="B212" s="39"/>
      <c r="C212" s="39"/>
      <c r="D212" s="39"/>
      <c r="E212" s="18"/>
      <c r="F212" s="39"/>
      <c r="G212" s="39"/>
      <c r="H212" s="39"/>
    </row>
    <row r="213" spans="1:8">
      <c r="A213" s="39"/>
      <c r="B213" s="39"/>
      <c r="C213" s="39"/>
      <c r="D213" s="39"/>
      <c r="E213" s="18"/>
      <c r="F213" s="39"/>
      <c r="G213" s="39"/>
      <c r="H213" s="39"/>
    </row>
    <row r="214" spans="1:8">
      <c r="A214" s="39"/>
      <c r="B214" s="39"/>
      <c r="C214" s="39"/>
      <c r="D214" s="39"/>
      <c r="E214" s="18"/>
      <c r="F214" s="39"/>
      <c r="G214" s="39"/>
      <c r="H214" s="39"/>
    </row>
    <row r="215" spans="1:8">
      <c r="A215" s="39"/>
      <c r="B215" s="39"/>
      <c r="C215" s="39"/>
      <c r="D215" s="39"/>
      <c r="E215" s="18"/>
      <c r="F215" s="39"/>
      <c r="G215" s="39"/>
      <c r="H215" s="39"/>
    </row>
    <row r="216" spans="1:8">
      <c r="A216" s="39"/>
      <c r="B216" s="39"/>
      <c r="C216" s="39"/>
      <c r="D216" s="39"/>
      <c r="E216" s="18"/>
      <c r="F216" s="39"/>
      <c r="G216" s="39"/>
      <c r="H216" s="39"/>
    </row>
    <row r="217" spans="1:8">
      <c r="A217" s="39"/>
      <c r="B217" s="39"/>
      <c r="C217" s="39"/>
      <c r="D217" s="39"/>
      <c r="E217" s="18"/>
      <c r="F217" s="39"/>
      <c r="G217" s="39"/>
      <c r="H217" s="39"/>
    </row>
    <row r="218" spans="1:8">
      <c r="A218" s="39"/>
      <c r="B218" s="39"/>
      <c r="C218" s="39"/>
      <c r="D218" s="39"/>
      <c r="E218" s="18"/>
      <c r="F218" s="39"/>
      <c r="G218" s="39"/>
      <c r="H218" s="39"/>
    </row>
    <row r="219" spans="1:8">
      <c r="A219" s="39"/>
      <c r="B219" s="39"/>
      <c r="C219" s="39"/>
      <c r="D219" s="39"/>
      <c r="E219" s="18"/>
      <c r="F219" s="39"/>
      <c r="G219" s="39"/>
      <c r="H219" s="39"/>
    </row>
    <row r="220" spans="1:8">
      <c r="A220" s="39"/>
      <c r="B220" s="39"/>
      <c r="C220" s="39"/>
      <c r="D220" s="39"/>
      <c r="E220" s="18"/>
      <c r="F220" s="39"/>
      <c r="G220" s="39"/>
      <c r="H220" s="39"/>
    </row>
    <row r="221" spans="1:8">
      <c r="A221" s="39"/>
      <c r="B221" s="39"/>
      <c r="C221" s="39"/>
      <c r="D221" s="39"/>
      <c r="E221" s="18"/>
      <c r="F221" s="39"/>
      <c r="G221" s="39"/>
      <c r="H221" s="39"/>
    </row>
    <row r="222" spans="1:8">
      <c r="A222" s="39"/>
      <c r="B222" s="39"/>
      <c r="C222" s="39"/>
      <c r="D222" s="39"/>
      <c r="E222" s="18"/>
      <c r="F222" s="39"/>
      <c r="G222" s="39"/>
      <c r="H222" s="39"/>
    </row>
    <row r="223" spans="1:8">
      <c r="A223" s="39"/>
      <c r="B223" s="39"/>
      <c r="C223" s="39"/>
      <c r="D223" s="39"/>
      <c r="E223" s="18"/>
      <c r="F223" s="39"/>
      <c r="G223" s="39"/>
      <c r="H223" s="39"/>
    </row>
    <row r="224" spans="1:8">
      <c r="A224" s="39"/>
      <c r="B224" s="39"/>
      <c r="C224" s="39"/>
      <c r="D224" s="39"/>
      <c r="E224" s="18"/>
      <c r="F224" s="39"/>
      <c r="G224" s="39"/>
      <c r="H224" s="39"/>
    </row>
    <row r="225" spans="1:8">
      <c r="A225" s="39"/>
      <c r="B225" s="39"/>
      <c r="C225" s="39"/>
      <c r="D225" s="39"/>
      <c r="E225" s="18"/>
      <c r="F225" s="39"/>
      <c r="G225" s="39"/>
      <c r="H225" s="39"/>
    </row>
    <row r="226" spans="1:8">
      <c r="A226" s="39"/>
      <c r="B226" s="39"/>
      <c r="C226" s="39"/>
      <c r="D226" s="39"/>
      <c r="E226" s="18"/>
      <c r="F226" s="39"/>
      <c r="G226" s="39"/>
      <c r="H226" s="39"/>
    </row>
    <row r="227" spans="1:8">
      <c r="A227" s="39"/>
      <c r="B227" s="39"/>
      <c r="C227" s="39"/>
      <c r="D227" s="39"/>
      <c r="E227" s="18"/>
      <c r="F227" s="39"/>
      <c r="G227" s="39"/>
      <c r="H227" s="39"/>
    </row>
    <row r="228" spans="1:8">
      <c r="A228" s="39"/>
      <c r="B228" s="39"/>
      <c r="C228" s="39"/>
      <c r="D228" s="39"/>
      <c r="E228" s="18"/>
      <c r="F228" s="39"/>
      <c r="G228" s="39"/>
      <c r="H228" s="39"/>
    </row>
    <row r="229" spans="1:8">
      <c r="A229" s="39"/>
      <c r="B229" s="39"/>
      <c r="C229" s="39"/>
      <c r="D229" s="39"/>
      <c r="E229" s="18"/>
      <c r="F229" s="39"/>
      <c r="G229" s="39"/>
      <c r="H229" s="39"/>
    </row>
    <row r="230" spans="1:8">
      <c r="A230" s="39"/>
      <c r="B230" s="39"/>
      <c r="C230" s="39"/>
      <c r="D230" s="39"/>
      <c r="E230" s="18"/>
      <c r="F230" s="39"/>
      <c r="G230" s="39"/>
      <c r="H230" s="39"/>
    </row>
    <row r="231" spans="1:8">
      <c r="A231" s="39"/>
      <c r="B231" s="39"/>
      <c r="C231" s="39"/>
      <c r="D231" s="39"/>
      <c r="E231" s="18"/>
      <c r="F231" s="39"/>
      <c r="G231" s="39"/>
      <c r="H231" s="39"/>
    </row>
    <row r="232" spans="1:8">
      <c r="A232" s="39"/>
      <c r="B232" s="39"/>
      <c r="C232" s="39"/>
      <c r="D232" s="39"/>
      <c r="E232" s="18"/>
      <c r="F232" s="39"/>
      <c r="G232" s="39"/>
      <c r="H232" s="39"/>
    </row>
    <row r="233" spans="1:8">
      <c r="A233" s="39"/>
      <c r="B233" s="39"/>
      <c r="C233" s="39"/>
      <c r="D233" s="39"/>
      <c r="E233" s="18"/>
      <c r="F233" s="39"/>
      <c r="G233" s="39"/>
      <c r="H233" s="39"/>
    </row>
    <row r="234" spans="1:8">
      <c r="A234" s="39"/>
      <c r="B234" s="39"/>
      <c r="C234" s="39"/>
      <c r="D234" s="39"/>
      <c r="E234" s="18"/>
      <c r="F234" s="39"/>
      <c r="G234" s="39"/>
      <c r="H234" s="39"/>
    </row>
    <row r="235" spans="1:8">
      <c r="A235" s="39"/>
      <c r="B235" s="39"/>
      <c r="C235" s="39"/>
      <c r="D235" s="39"/>
      <c r="E235" s="18"/>
      <c r="F235" s="39"/>
      <c r="G235" s="39"/>
      <c r="H235" s="39"/>
    </row>
    <row r="236" spans="1:8">
      <c r="A236" s="39"/>
      <c r="B236" s="39"/>
      <c r="C236" s="39"/>
      <c r="D236" s="39"/>
      <c r="E236" s="18"/>
      <c r="F236" s="39"/>
      <c r="G236" s="39"/>
      <c r="H236" s="39"/>
    </row>
    <row r="237" spans="1:8">
      <c r="A237" s="39"/>
      <c r="B237" s="39"/>
      <c r="C237" s="39"/>
      <c r="D237" s="39"/>
      <c r="E237" s="18"/>
      <c r="F237" s="39"/>
      <c r="G237" s="39"/>
      <c r="H237" s="39"/>
    </row>
    <row r="238" spans="1:8">
      <c r="A238" s="39"/>
      <c r="B238" s="39"/>
      <c r="C238" s="39"/>
      <c r="D238" s="39"/>
      <c r="E238" s="18"/>
      <c r="F238" s="39"/>
      <c r="G238" s="39"/>
      <c r="H238" s="39"/>
    </row>
    <row r="239" spans="1:8">
      <c r="A239" s="39"/>
      <c r="B239" s="39"/>
      <c r="C239" s="39"/>
      <c r="D239" s="39"/>
      <c r="E239" s="18"/>
      <c r="F239" s="39"/>
      <c r="G239" s="39"/>
      <c r="H239" s="39"/>
    </row>
    <row r="240" spans="1:8">
      <c r="A240" s="39"/>
      <c r="B240" s="39"/>
      <c r="C240" s="39"/>
      <c r="D240" s="39"/>
      <c r="E240" s="18"/>
      <c r="F240" s="39"/>
      <c r="G240" s="39"/>
      <c r="H240" s="39"/>
    </row>
    <row r="241" spans="1:8">
      <c r="A241" s="39"/>
      <c r="B241" s="39"/>
      <c r="C241" s="39"/>
      <c r="D241" s="39"/>
      <c r="E241" s="18"/>
      <c r="F241" s="39"/>
      <c r="G241" s="39"/>
      <c r="H241" s="39"/>
    </row>
    <row r="242" spans="1:8">
      <c r="A242" s="39"/>
      <c r="B242" s="39"/>
      <c r="C242" s="39"/>
      <c r="D242" s="39"/>
      <c r="E242" s="18"/>
      <c r="F242" s="39"/>
      <c r="G242" s="39"/>
      <c r="H242" s="39"/>
    </row>
    <row r="243" spans="1:8">
      <c r="A243" s="39"/>
      <c r="B243" s="39"/>
      <c r="C243" s="39"/>
      <c r="D243" s="39"/>
      <c r="E243" s="18"/>
      <c r="F243" s="39"/>
      <c r="G243" s="39"/>
      <c r="H243" s="39"/>
    </row>
    <row r="244" spans="1:8">
      <c r="A244" s="39"/>
      <c r="B244" s="39"/>
      <c r="C244" s="39"/>
      <c r="D244" s="39"/>
      <c r="E244" s="18"/>
      <c r="F244" s="39"/>
      <c r="G244" s="39"/>
      <c r="H244" s="39"/>
    </row>
    <row r="245" spans="1:8">
      <c r="A245" s="39"/>
      <c r="B245" s="39"/>
      <c r="C245" s="39"/>
      <c r="D245" s="39"/>
      <c r="E245" s="18"/>
      <c r="F245" s="39"/>
      <c r="G245" s="39"/>
      <c r="H245" s="39"/>
    </row>
    <row r="246" spans="1:8">
      <c r="A246" s="39"/>
      <c r="B246" s="39"/>
      <c r="C246" s="39"/>
      <c r="D246" s="39"/>
      <c r="E246" s="18"/>
      <c r="F246" s="39"/>
      <c r="G246" s="39"/>
      <c r="H246" s="39"/>
    </row>
    <row r="247" spans="1:8">
      <c r="A247" s="39"/>
      <c r="B247" s="39"/>
      <c r="C247" s="39"/>
      <c r="D247" s="39"/>
      <c r="E247" s="18"/>
      <c r="F247" s="39"/>
      <c r="G247" s="39"/>
      <c r="H247" s="39"/>
    </row>
    <row r="248" spans="1:8">
      <c r="A248" s="39"/>
      <c r="B248" s="39"/>
      <c r="C248" s="39"/>
      <c r="D248" s="39"/>
      <c r="E248" s="18"/>
      <c r="F248" s="39"/>
      <c r="G248" s="39"/>
      <c r="H248" s="39"/>
    </row>
    <row r="249" spans="1:8">
      <c r="A249" s="39"/>
      <c r="B249" s="39"/>
      <c r="C249" s="39"/>
      <c r="D249" s="39"/>
      <c r="E249" s="18"/>
      <c r="F249" s="39"/>
      <c r="G249" s="39"/>
      <c r="H249" s="39"/>
    </row>
    <row r="250" spans="1:8">
      <c r="A250" s="39"/>
      <c r="B250" s="39"/>
      <c r="C250" s="39"/>
      <c r="D250" s="39"/>
      <c r="E250" s="18"/>
      <c r="F250" s="39"/>
      <c r="G250" s="39"/>
      <c r="H250" s="39"/>
    </row>
    <row r="251" spans="1:8">
      <c r="A251" s="39"/>
      <c r="B251" s="39"/>
      <c r="C251" s="39"/>
      <c r="D251" s="39"/>
      <c r="E251" s="18"/>
      <c r="F251" s="39"/>
      <c r="G251" s="39"/>
      <c r="H251" s="39"/>
    </row>
    <row r="252" spans="1:8">
      <c r="A252" s="39"/>
      <c r="B252" s="39"/>
      <c r="C252" s="39"/>
      <c r="D252" s="39"/>
      <c r="E252" s="18"/>
      <c r="F252" s="39"/>
      <c r="G252" s="39"/>
      <c r="H252" s="39"/>
    </row>
    <row r="253" spans="1:8">
      <c r="A253" s="39"/>
      <c r="B253" s="39"/>
      <c r="C253" s="39"/>
      <c r="D253" s="39"/>
      <c r="E253" s="18"/>
      <c r="F253" s="39"/>
      <c r="G253" s="39"/>
      <c r="H253" s="39"/>
    </row>
    <row r="254" spans="1:8">
      <c r="A254" s="39"/>
      <c r="B254" s="39"/>
      <c r="C254" s="39"/>
      <c r="D254" s="39"/>
      <c r="E254" s="18"/>
      <c r="F254" s="39"/>
      <c r="G254" s="39"/>
      <c r="H254" s="39"/>
    </row>
    <row r="255" spans="1:8">
      <c r="A255" s="39"/>
      <c r="B255" s="39"/>
      <c r="C255" s="39"/>
      <c r="D255" s="39"/>
      <c r="E255" s="18"/>
      <c r="F255" s="39"/>
      <c r="G255" s="39"/>
      <c r="H255" s="39"/>
    </row>
    <row r="256" spans="1:8">
      <c r="A256" s="39"/>
      <c r="B256" s="39"/>
      <c r="C256" s="39"/>
      <c r="D256" s="39"/>
      <c r="E256" s="18"/>
      <c r="F256" s="39"/>
      <c r="G256" s="39"/>
      <c r="H256" s="39"/>
    </row>
    <row r="257" spans="1:8">
      <c r="A257" s="39"/>
      <c r="B257" s="39"/>
      <c r="C257" s="39"/>
      <c r="D257" s="39"/>
      <c r="E257" s="18"/>
      <c r="F257" s="39"/>
      <c r="G257" s="39"/>
      <c r="H257" s="39"/>
    </row>
    <row r="258" spans="1:8">
      <c r="A258" s="39"/>
      <c r="B258" s="39"/>
      <c r="C258" s="39"/>
      <c r="D258" s="39"/>
      <c r="E258" s="18"/>
      <c r="F258" s="39"/>
      <c r="G258" s="39"/>
      <c r="H258" s="39"/>
    </row>
    <row r="259" spans="1:8">
      <c r="A259" s="39"/>
      <c r="B259" s="39"/>
      <c r="C259" s="39"/>
      <c r="D259" s="39"/>
      <c r="E259" s="18"/>
      <c r="F259" s="39"/>
      <c r="G259" s="39"/>
      <c r="H259" s="39"/>
    </row>
    <row r="260" spans="1:8">
      <c r="A260" s="39"/>
      <c r="B260" s="39"/>
      <c r="C260" s="39"/>
      <c r="D260" s="39"/>
      <c r="E260" s="18"/>
      <c r="F260" s="39"/>
      <c r="G260" s="39"/>
      <c r="H260" s="39"/>
    </row>
    <row r="261" spans="1:8">
      <c r="A261" s="39"/>
      <c r="B261" s="39"/>
      <c r="C261" s="39"/>
      <c r="D261" s="39"/>
      <c r="E261" s="18"/>
      <c r="F261" s="39"/>
      <c r="G261" s="39"/>
      <c r="H261" s="39"/>
    </row>
    <row r="262" spans="1:8">
      <c r="A262" s="39"/>
      <c r="B262" s="39"/>
      <c r="C262" s="39"/>
      <c r="D262" s="39"/>
      <c r="E262" s="18"/>
      <c r="F262" s="39"/>
      <c r="G262" s="39"/>
      <c r="H262" s="39"/>
    </row>
    <row r="263" spans="1:8">
      <c r="A263" s="39"/>
      <c r="B263" s="39"/>
      <c r="C263" s="39"/>
      <c r="D263" s="39"/>
      <c r="E263" s="18"/>
      <c r="F263" s="39"/>
      <c r="G263" s="39"/>
      <c r="H263" s="39"/>
    </row>
    <row r="264" spans="1:8">
      <c r="A264" s="39"/>
      <c r="B264" s="39"/>
      <c r="C264" s="39"/>
      <c r="D264" s="39"/>
      <c r="E264" s="18"/>
      <c r="F264" s="39"/>
      <c r="G264" s="39"/>
      <c r="H264" s="39"/>
    </row>
    <row r="265" spans="1:8">
      <c r="A265" s="39"/>
      <c r="B265" s="39"/>
      <c r="C265" s="39"/>
      <c r="D265" s="39"/>
      <c r="E265" s="18"/>
      <c r="F265" s="39"/>
      <c r="G265" s="39"/>
      <c r="H265" s="39"/>
    </row>
    <row r="266" spans="1:8">
      <c r="A266" s="39"/>
      <c r="B266" s="39"/>
      <c r="C266" s="39"/>
      <c r="D266" s="39"/>
      <c r="E266" s="18"/>
      <c r="F266" s="39"/>
      <c r="G266" s="39"/>
      <c r="H266" s="39"/>
    </row>
    <row r="267" spans="1:8">
      <c r="A267" s="39"/>
      <c r="B267" s="39"/>
      <c r="C267" s="39"/>
      <c r="D267" s="39"/>
      <c r="E267" s="18"/>
      <c r="F267" s="39"/>
      <c r="G267" s="39"/>
      <c r="H267" s="39"/>
    </row>
    <row r="268" spans="1:8">
      <c r="A268" s="39"/>
      <c r="B268" s="39"/>
      <c r="C268" s="39"/>
      <c r="D268" s="39"/>
      <c r="E268" s="18"/>
      <c r="F268" s="39"/>
      <c r="G268" s="39"/>
      <c r="H268" s="39"/>
    </row>
    <row r="269" spans="1:8">
      <c r="A269" s="39"/>
      <c r="B269" s="39"/>
      <c r="C269" s="39"/>
      <c r="D269" s="39"/>
      <c r="E269" s="18"/>
      <c r="F269" s="39"/>
      <c r="G269" s="39"/>
      <c r="H269" s="39"/>
    </row>
    <row r="270" spans="1:8">
      <c r="A270" s="39"/>
      <c r="B270" s="39"/>
      <c r="C270" s="39"/>
      <c r="D270" s="39"/>
      <c r="E270" s="18"/>
      <c r="F270" s="39"/>
      <c r="G270" s="39"/>
      <c r="H270" s="39"/>
    </row>
    <row r="271" spans="1:8">
      <c r="A271" s="39"/>
      <c r="B271" s="39"/>
      <c r="C271" s="39"/>
      <c r="D271" s="39"/>
      <c r="E271" s="18"/>
      <c r="F271" s="39"/>
      <c r="G271" s="39"/>
      <c r="H271" s="39"/>
    </row>
    <row r="272" spans="1:8">
      <c r="A272" s="39"/>
      <c r="B272" s="39"/>
      <c r="C272" s="39"/>
      <c r="D272" s="39"/>
      <c r="E272" s="18"/>
      <c r="F272" s="39"/>
      <c r="G272" s="39"/>
      <c r="H272" s="39"/>
    </row>
    <row r="273" spans="1:8">
      <c r="A273" s="39"/>
      <c r="B273" s="39"/>
      <c r="C273" s="39"/>
      <c r="D273" s="39"/>
      <c r="E273" s="18"/>
      <c r="F273" s="39"/>
      <c r="G273" s="39"/>
      <c r="H273" s="39"/>
    </row>
    <row r="274" spans="1:8">
      <c r="A274" s="39"/>
      <c r="B274" s="39"/>
      <c r="C274" s="39"/>
      <c r="D274" s="39"/>
      <c r="E274" s="18"/>
      <c r="F274" s="39"/>
      <c r="G274" s="39"/>
      <c r="H274" s="39"/>
    </row>
    <row r="275" spans="1:8">
      <c r="A275" s="39"/>
      <c r="B275" s="39"/>
      <c r="C275" s="39"/>
      <c r="D275" s="39"/>
      <c r="E275" s="18"/>
      <c r="F275" s="39"/>
      <c r="G275" s="39"/>
      <c r="H275" s="39"/>
    </row>
    <row r="276" spans="1:8">
      <c r="A276" s="39"/>
      <c r="B276" s="39"/>
      <c r="C276" s="39"/>
      <c r="D276" s="39"/>
      <c r="E276" s="18"/>
      <c r="F276" s="39"/>
      <c r="G276" s="39"/>
      <c r="H276" s="39"/>
    </row>
    <row r="277" spans="1:8">
      <c r="A277" s="39"/>
      <c r="B277" s="39"/>
      <c r="C277" s="39"/>
      <c r="D277" s="39"/>
      <c r="E277" s="18"/>
      <c r="F277" s="39"/>
      <c r="G277" s="39"/>
      <c r="H277" s="39"/>
    </row>
    <row r="278" spans="1:8">
      <c r="A278" s="39"/>
      <c r="B278" s="39"/>
      <c r="C278" s="39"/>
      <c r="D278" s="39"/>
      <c r="E278" s="18"/>
      <c r="F278" s="39"/>
      <c r="G278" s="39"/>
      <c r="H278" s="39"/>
    </row>
    <row r="279" spans="1:8">
      <c r="A279" s="39"/>
      <c r="B279" s="39"/>
      <c r="C279" s="39"/>
      <c r="D279" s="39"/>
      <c r="E279" s="18"/>
      <c r="F279" s="39"/>
      <c r="G279" s="39"/>
      <c r="H279" s="39"/>
    </row>
    <row r="280" spans="1:8">
      <c r="A280" s="39"/>
      <c r="B280" s="39"/>
      <c r="C280" s="39"/>
      <c r="D280" s="39"/>
      <c r="E280" s="18"/>
      <c r="F280" s="39"/>
      <c r="G280" s="39"/>
      <c r="H280" s="39"/>
    </row>
    <row r="281" spans="1:8">
      <c r="A281" s="39"/>
      <c r="B281" s="39"/>
      <c r="C281" s="39"/>
      <c r="D281" s="39"/>
      <c r="E281" s="18"/>
      <c r="F281" s="39"/>
      <c r="G281" s="39"/>
      <c r="H281" s="39"/>
    </row>
    <row r="282" spans="1:8">
      <c r="A282" s="39"/>
      <c r="B282" s="39"/>
      <c r="C282" s="39"/>
      <c r="D282" s="39"/>
      <c r="E282" s="18"/>
      <c r="F282" s="39"/>
      <c r="G282" s="39"/>
      <c r="H282" s="39"/>
    </row>
    <row r="283" spans="1:8">
      <c r="A283" s="39"/>
      <c r="B283" s="39"/>
      <c r="C283" s="39"/>
      <c r="D283" s="39"/>
      <c r="E283" s="18"/>
      <c r="F283" s="39"/>
      <c r="G283" s="39"/>
      <c r="H283" s="39"/>
    </row>
    <row r="284" spans="1:8">
      <c r="A284" s="39"/>
      <c r="B284" s="39"/>
      <c r="C284" s="39"/>
      <c r="D284" s="39"/>
      <c r="E284" s="18"/>
      <c r="F284" s="39"/>
      <c r="G284" s="39"/>
      <c r="H284" s="39"/>
    </row>
    <row r="285" spans="1:8">
      <c r="A285" s="39"/>
      <c r="B285" s="39"/>
      <c r="C285" s="39"/>
      <c r="D285" s="39"/>
      <c r="E285" s="18"/>
      <c r="F285" s="39"/>
      <c r="G285" s="39"/>
      <c r="H285" s="39"/>
    </row>
    <row r="286" spans="1:8">
      <c r="A286" s="39"/>
      <c r="B286" s="39"/>
      <c r="C286" s="39"/>
      <c r="D286" s="39"/>
      <c r="E286" s="18"/>
      <c r="F286" s="39"/>
      <c r="G286" s="39"/>
      <c r="H286" s="39"/>
    </row>
    <row r="287" spans="1:8">
      <c r="A287" s="39"/>
      <c r="B287" s="39"/>
      <c r="C287" s="39"/>
      <c r="D287" s="39"/>
      <c r="E287" s="18"/>
      <c r="F287" s="39"/>
      <c r="G287" s="39"/>
      <c r="H287" s="39"/>
    </row>
    <row r="288" spans="1:8">
      <c r="A288" s="39"/>
      <c r="B288" s="39"/>
      <c r="C288" s="39"/>
      <c r="D288" s="39"/>
      <c r="E288" s="18"/>
      <c r="F288" s="39"/>
      <c r="G288" s="39"/>
      <c r="H288" s="39"/>
    </row>
    <row r="289" spans="1:8">
      <c r="A289" s="39"/>
      <c r="B289" s="39"/>
      <c r="C289" s="39"/>
      <c r="D289" s="39"/>
      <c r="E289" s="18"/>
      <c r="F289" s="39"/>
      <c r="G289" s="39"/>
      <c r="H289" s="39"/>
    </row>
    <row r="290" spans="1:8">
      <c r="A290" s="39"/>
      <c r="B290" s="39"/>
      <c r="C290" s="39"/>
      <c r="D290" s="39"/>
      <c r="E290" s="18"/>
      <c r="F290" s="39"/>
      <c r="G290" s="39"/>
      <c r="H290" s="39"/>
    </row>
    <row r="291" spans="1:8">
      <c r="A291" s="39"/>
      <c r="B291" s="39"/>
      <c r="C291" s="39"/>
      <c r="D291" s="39"/>
      <c r="E291" s="18"/>
      <c r="F291" s="39"/>
      <c r="G291" s="39"/>
      <c r="H291" s="39"/>
    </row>
    <row r="292" spans="1:8">
      <c r="A292" s="39"/>
      <c r="B292" s="39"/>
      <c r="C292" s="39"/>
      <c r="D292" s="39"/>
      <c r="E292" s="18"/>
      <c r="F292" s="39"/>
      <c r="G292" s="39"/>
      <c r="H292" s="39"/>
    </row>
    <row r="293" spans="1:8">
      <c r="A293" s="39"/>
      <c r="B293" s="39"/>
      <c r="C293" s="39"/>
      <c r="D293" s="39"/>
      <c r="E293" s="18"/>
      <c r="F293" s="39"/>
      <c r="G293" s="39"/>
      <c r="H293" s="39"/>
    </row>
    <row r="294" spans="1:8">
      <c r="A294" s="39"/>
      <c r="B294" s="39"/>
      <c r="C294" s="39"/>
      <c r="D294" s="39"/>
      <c r="E294" s="18"/>
      <c r="F294" s="39"/>
      <c r="G294" s="39"/>
      <c r="H294" s="39"/>
    </row>
    <row r="295" spans="1:8">
      <c r="A295" s="39"/>
      <c r="B295" s="39"/>
      <c r="C295" s="39"/>
      <c r="D295" s="39"/>
      <c r="E295" s="18"/>
      <c r="F295" s="39"/>
      <c r="G295" s="39"/>
      <c r="H295" s="39"/>
    </row>
    <row r="296" spans="1:8">
      <c r="A296" s="39"/>
      <c r="B296" s="39"/>
      <c r="C296" s="39"/>
      <c r="D296" s="39"/>
      <c r="E296" s="18"/>
      <c r="F296" s="39"/>
      <c r="G296" s="39"/>
      <c r="H296" s="39"/>
    </row>
    <row r="297" spans="1:8">
      <c r="A297" s="39"/>
      <c r="B297" s="39"/>
      <c r="C297" s="39"/>
      <c r="D297" s="39"/>
      <c r="E297" s="18"/>
      <c r="F297" s="39"/>
      <c r="G297" s="39"/>
      <c r="H297" s="39"/>
    </row>
    <row r="298" spans="1:8">
      <c r="A298" s="39"/>
      <c r="B298" s="39"/>
      <c r="C298" s="39"/>
      <c r="D298" s="39"/>
      <c r="E298" s="18"/>
      <c r="F298" s="39"/>
      <c r="G298" s="39"/>
      <c r="H298" s="39"/>
    </row>
    <row r="299" spans="1:8">
      <c r="A299" s="39"/>
      <c r="B299" s="39"/>
      <c r="C299" s="39"/>
      <c r="D299" s="39"/>
      <c r="E299" s="18"/>
      <c r="F299" s="39"/>
      <c r="G299" s="39"/>
      <c r="H299" s="39"/>
    </row>
    <row r="300" spans="1:8">
      <c r="A300" s="39"/>
      <c r="B300" s="39"/>
      <c r="C300" s="39"/>
      <c r="D300" s="39"/>
      <c r="E300" s="18"/>
      <c r="F300" s="39"/>
      <c r="G300" s="39"/>
      <c r="H300" s="39"/>
    </row>
    <row r="301" spans="1:8">
      <c r="A301" s="39"/>
      <c r="B301" s="39"/>
      <c r="C301" s="39"/>
      <c r="D301" s="39"/>
      <c r="E301" s="18"/>
      <c r="F301" s="39"/>
      <c r="G301" s="39"/>
      <c r="H301" s="39"/>
    </row>
    <row r="302" spans="1:8">
      <c r="A302" s="39"/>
      <c r="B302" s="39"/>
      <c r="C302" s="39"/>
      <c r="D302" s="39"/>
      <c r="E302" s="18"/>
      <c r="F302" s="39"/>
      <c r="G302" s="39"/>
      <c r="H302" s="39"/>
    </row>
    <row r="303" spans="1:8">
      <c r="A303" s="39"/>
      <c r="B303" s="39"/>
      <c r="C303" s="39"/>
      <c r="D303" s="39"/>
      <c r="E303" s="18"/>
      <c r="F303" s="39"/>
      <c r="G303" s="39"/>
      <c r="H303" s="39"/>
    </row>
    <row r="304" spans="1:8">
      <c r="A304" s="39"/>
      <c r="B304" s="39"/>
      <c r="C304" s="39"/>
      <c r="D304" s="39"/>
      <c r="E304" s="18"/>
      <c r="F304" s="39"/>
      <c r="G304" s="39"/>
      <c r="H304" s="39"/>
    </row>
    <row r="305" spans="1:8">
      <c r="A305" s="39"/>
      <c r="B305" s="39"/>
      <c r="C305" s="39"/>
      <c r="D305" s="39"/>
      <c r="E305" s="18"/>
      <c r="F305" s="39"/>
      <c r="G305" s="39"/>
      <c r="H305" s="39"/>
    </row>
    <row r="306" spans="1:8">
      <c r="A306" s="39"/>
      <c r="B306" s="39"/>
      <c r="C306" s="39"/>
      <c r="D306" s="39"/>
      <c r="E306" s="18"/>
      <c r="F306" s="39"/>
      <c r="G306" s="39"/>
      <c r="H306" s="39"/>
    </row>
    <row r="307" spans="1:8">
      <c r="A307" s="39"/>
      <c r="B307" s="39"/>
      <c r="C307" s="39"/>
      <c r="D307" s="39"/>
      <c r="E307" s="18"/>
      <c r="F307" s="39"/>
      <c r="G307" s="39"/>
      <c r="H307" s="39"/>
    </row>
    <row r="308" spans="1:8">
      <c r="A308" s="39"/>
      <c r="B308" s="39"/>
      <c r="C308" s="39"/>
      <c r="D308" s="39"/>
      <c r="E308" s="18"/>
      <c r="F308" s="39"/>
      <c r="G308" s="39"/>
      <c r="H308" s="39"/>
    </row>
    <row r="309" spans="1:8">
      <c r="A309" s="39"/>
      <c r="B309" s="39"/>
      <c r="C309" s="39"/>
      <c r="D309" s="39"/>
      <c r="E309" s="18"/>
      <c r="F309" s="39"/>
      <c r="G309" s="39"/>
      <c r="H309" s="39"/>
    </row>
    <row r="310" spans="1:8">
      <c r="A310" s="39"/>
      <c r="B310" s="39"/>
      <c r="C310" s="39"/>
      <c r="D310" s="39"/>
      <c r="E310" s="18"/>
      <c r="F310" s="39"/>
      <c r="G310" s="39"/>
      <c r="H310" s="39"/>
    </row>
    <row r="311" spans="1:8">
      <c r="A311" s="39"/>
      <c r="B311" s="39"/>
      <c r="C311" s="39"/>
      <c r="D311" s="39"/>
      <c r="E311" s="18"/>
      <c r="F311" s="39"/>
      <c r="G311" s="39"/>
      <c r="H311" s="39"/>
    </row>
    <row r="312" spans="1:8">
      <c r="A312" s="39"/>
      <c r="B312" s="39"/>
      <c r="C312" s="39"/>
      <c r="D312" s="39"/>
      <c r="E312" s="18"/>
      <c r="F312" s="39"/>
      <c r="G312" s="39"/>
      <c r="H312" s="39"/>
    </row>
    <row r="313" spans="1:8">
      <c r="A313" s="39"/>
      <c r="B313" s="39"/>
      <c r="C313" s="39"/>
      <c r="D313" s="39"/>
      <c r="E313" s="18"/>
      <c r="F313" s="39"/>
      <c r="G313" s="39"/>
      <c r="H313" s="39"/>
    </row>
    <row r="314" spans="1:8">
      <c r="A314" s="39"/>
      <c r="B314" s="39"/>
      <c r="C314" s="39"/>
      <c r="D314" s="39"/>
      <c r="E314" s="18"/>
      <c r="F314" s="39"/>
      <c r="G314" s="39"/>
      <c r="H314" s="39"/>
    </row>
    <row r="315" spans="1:8">
      <c r="A315" s="39"/>
      <c r="B315" s="39"/>
      <c r="C315" s="39"/>
      <c r="D315" s="39"/>
      <c r="E315" s="18"/>
      <c r="F315" s="39"/>
      <c r="G315" s="39"/>
      <c r="H315" s="39"/>
    </row>
    <row r="316" spans="1:8">
      <c r="A316" s="39"/>
      <c r="B316" s="39"/>
      <c r="C316" s="39"/>
      <c r="D316" s="39"/>
      <c r="E316" s="18"/>
      <c r="F316" s="39"/>
      <c r="G316" s="39"/>
      <c r="H316" s="39"/>
    </row>
    <row r="317" spans="1:8">
      <c r="A317" s="39"/>
      <c r="B317" s="39"/>
      <c r="C317" s="39"/>
      <c r="D317" s="39"/>
      <c r="E317" s="18"/>
      <c r="F317" s="39"/>
      <c r="G317" s="39"/>
      <c r="H317" s="39"/>
    </row>
    <row r="318" spans="1:8">
      <c r="A318" s="39"/>
      <c r="B318" s="39"/>
      <c r="C318" s="39"/>
      <c r="D318" s="39"/>
      <c r="E318" s="18"/>
      <c r="F318" s="39"/>
      <c r="G318" s="39"/>
      <c r="H318" s="39"/>
    </row>
    <row r="319" spans="1:8">
      <c r="A319" s="39"/>
      <c r="B319" s="39"/>
      <c r="C319" s="39"/>
      <c r="D319" s="39"/>
      <c r="E319" s="18"/>
      <c r="F319" s="39"/>
      <c r="G319" s="39"/>
      <c r="H319" s="39"/>
    </row>
    <row r="320" spans="1:8">
      <c r="A320" s="39"/>
      <c r="B320" s="39"/>
      <c r="C320" s="39"/>
      <c r="D320" s="39"/>
      <c r="E320" s="18"/>
      <c r="F320" s="39"/>
      <c r="G320" s="39"/>
      <c r="H320" s="39"/>
    </row>
    <row r="321" spans="1:8">
      <c r="A321" s="39"/>
      <c r="B321" s="39"/>
      <c r="C321" s="39"/>
      <c r="D321" s="39"/>
      <c r="E321" s="18"/>
      <c r="F321" s="39"/>
      <c r="G321" s="39"/>
      <c r="H321" s="39"/>
    </row>
    <row r="322" spans="1:8">
      <c r="A322" s="39"/>
      <c r="B322" s="39"/>
      <c r="C322" s="39"/>
      <c r="D322" s="39"/>
      <c r="E322" s="18"/>
      <c r="F322" s="39"/>
      <c r="G322" s="39"/>
      <c r="H322" s="39"/>
    </row>
    <row r="323" spans="1:8">
      <c r="A323" s="39"/>
      <c r="B323" s="39"/>
      <c r="C323" s="39"/>
      <c r="D323" s="39"/>
      <c r="E323" s="18"/>
      <c r="F323" s="39"/>
      <c r="G323" s="39"/>
      <c r="H323" s="39"/>
    </row>
    <row r="324" spans="1:8">
      <c r="A324" s="39"/>
      <c r="B324" s="39"/>
      <c r="C324" s="39"/>
      <c r="D324" s="39"/>
      <c r="E324" s="18"/>
      <c r="F324" s="39"/>
      <c r="G324" s="39"/>
      <c r="H324" s="39"/>
    </row>
    <row r="325" spans="1:8">
      <c r="A325" s="39"/>
      <c r="B325" s="39"/>
      <c r="C325" s="39"/>
      <c r="D325" s="39"/>
      <c r="E325" s="18"/>
      <c r="F325" s="39"/>
      <c r="G325" s="39"/>
      <c r="H325" s="39"/>
    </row>
    <row r="326" spans="1:8">
      <c r="A326" s="39"/>
      <c r="B326" s="39"/>
      <c r="C326" s="39"/>
      <c r="D326" s="39"/>
      <c r="E326" s="18"/>
      <c r="F326" s="39"/>
      <c r="G326" s="39"/>
      <c r="H326" s="39"/>
    </row>
    <row r="327" spans="1:8">
      <c r="A327" s="39"/>
      <c r="B327" s="39"/>
      <c r="C327" s="39"/>
      <c r="D327" s="39"/>
      <c r="E327" s="18"/>
      <c r="F327" s="39"/>
      <c r="G327" s="39"/>
      <c r="H327" s="39"/>
    </row>
    <row r="328" spans="1:8">
      <c r="A328" s="39"/>
      <c r="B328" s="39"/>
      <c r="C328" s="39"/>
      <c r="D328" s="39"/>
      <c r="E328" s="18"/>
      <c r="F328" s="39"/>
      <c r="G328" s="39"/>
      <c r="H328" s="39"/>
    </row>
    <row r="329" spans="1:8">
      <c r="A329" s="39"/>
      <c r="B329" s="39"/>
      <c r="C329" s="39"/>
      <c r="D329" s="39"/>
      <c r="E329" s="18"/>
      <c r="F329" s="39"/>
      <c r="G329" s="39"/>
      <c r="H329" s="39"/>
    </row>
    <row r="330" spans="1:8">
      <c r="A330" s="39"/>
      <c r="B330" s="39"/>
      <c r="C330" s="39"/>
      <c r="D330" s="39"/>
      <c r="E330" s="18"/>
      <c r="F330" s="39"/>
      <c r="G330" s="39"/>
      <c r="H330" s="39"/>
    </row>
    <row r="331" spans="1:8">
      <c r="A331" s="39"/>
      <c r="B331" s="39"/>
      <c r="C331" s="39"/>
      <c r="D331" s="39"/>
      <c r="E331" s="18"/>
      <c r="F331" s="39"/>
      <c r="G331" s="39"/>
      <c r="H331" s="39"/>
    </row>
    <row r="332" spans="1:8">
      <c r="A332" s="39"/>
      <c r="B332" s="39"/>
      <c r="C332" s="39"/>
      <c r="D332" s="39"/>
      <c r="E332" s="18"/>
      <c r="F332" s="39"/>
      <c r="G332" s="39"/>
      <c r="H332" s="39"/>
    </row>
    <row r="333" spans="1:8">
      <c r="A333" s="39"/>
      <c r="B333" s="39"/>
      <c r="C333" s="39"/>
      <c r="D333" s="39"/>
      <c r="E333" s="18"/>
      <c r="F333" s="39"/>
      <c r="G333" s="39"/>
      <c r="H333" s="39"/>
    </row>
    <row r="334" spans="1:8">
      <c r="A334" s="39"/>
      <c r="B334" s="39"/>
      <c r="C334" s="39"/>
      <c r="D334" s="39"/>
      <c r="E334" s="18"/>
      <c r="F334" s="39"/>
      <c r="G334" s="39"/>
      <c r="H334" s="39"/>
    </row>
    <row r="335" spans="1:8">
      <c r="A335" s="39"/>
      <c r="B335" s="39"/>
      <c r="C335" s="39"/>
      <c r="D335" s="39"/>
      <c r="E335" s="18"/>
      <c r="F335" s="39"/>
      <c r="G335" s="39"/>
      <c r="H335" s="39"/>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2">
    <mergeCell ref="E4:G4"/>
    <mergeCell ref="E6:G6"/>
  </mergeCells>
  <phoneticPr fontId="9" type="noConversion"/>
  <printOptions horizontalCentered="1"/>
  <pageMargins left="0.75" right="0.5" top="0.5" bottom="0.25" header="0.5" footer="0.5"/>
  <pageSetup paperSize="9" fitToWidth="12" fitToHeight="12" orientation="portrait" r:id="rId2"/>
  <headerFooter alignWithMargins="0">
    <oddFooter>&amp;C6 of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229" customWidth="1"/>
    <col min="2" max="2" width="55.625" style="229" bestFit="1" customWidth="1"/>
    <col min="3" max="3" width="14.75" style="229" bestFit="1" customWidth="1"/>
    <col min="4" max="4" width="15.125" style="229" bestFit="1" customWidth="1"/>
    <col min="5" max="5" width="15" style="229" bestFit="1" customWidth="1"/>
    <col min="6" max="6" width="9" style="229"/>
    <col min="7" max="7" width="10.875" style="229" bestFit="1" customWidth="1"/>
    <col min="8" max="16384" width="9" style="229"/>
  </cols>
  <sheetData>
    <row r="1" spans="1:6">
      <c r="A1" s="14" t="str">
        <f>[46]BS!$A$1</f>
        <v>NATIONAL INVESTMENT (UNIT) TRUST</v>
      </c>
      <c r="E1" s="452" t="s">
        <v>1424</v>
      </c>
    </row>
    <row r="2" spans="1:6">
      <c r="A2" s="101" t="s">
        <v>412</v>
      </c>
    </row>
    <row r="3" spans="1:6">
      <c r="A3" s="101" t="s">
        <v>580</v>
      </c>
    </row>
    <row r="4" spans="1:6">
      <c r="A4" s="101" t="s">
        <v>614</v>
      </c>
      <c r="B4" s="42"/>
      <c r="C4" s="42"/>
      <c r="D4" s="42"/>
    </row>
    <row r="5" spans="1:6">
      <c r="B5" s="39"/>
      <c r="C5" s="39"/>
      <c r="D5" s="39"/>
    </row>
    <row r="6" spans="1:6" ht="24">
      <c r="B6" s="39"/>
      <c r="C6" s="293" t="s">
        <v>1423</v>
      </c>
      <c r="D6" s="293" t="s">
        <v>1425</v>
      </c>
      <c r="E6" s="426" t="s">
        <v>93</v>
      </c>
    </row>
    <row r="7" spans="1:6">
      <c r="C7" s="1258" t="s">
        <v>88</v>
      </c>
      <c r="D7" s="1259" t="s">
        <v>111</v>
      </c>
      <c r="E7" s="1260"/>
    </row>
    <row r="8" spans="1:6">
      <c r="B8" s="32" t="s">
        <v>224</v>
      </c>
      <c r="C8" s="16"/>
      <c r="D8" s="16"/>
      <c r="E8" s="276"/>
      <c r="F8" s="276"/>
    </row>
    <row r="9" spans="1:6">
      <c r="B9" s="277" t="s">
        <v>79</v>
      </c>
      <c r="C9" s="18">
        <f>'cash flow'!E8</f>
        <v>6199166</v>
      </c>
      <c r="D9" s="18">
        <v>-964290</v>
      </c>
      <c r="E9" s="18">
        <f>C9-D9</f>
        <v>7163456</v>
      </c>
      <c r="F9" s="276"/>
    </row>
    <row r="10" spans="1:6">
      <c r="B10" s="35"/>
      <c r="C10" s="18"/>
      <c r="D10" s="18"/>
      <c r="E10" s="18"/>
      <c r="F10" s="276"/>
    </row>
    <row r="11" spans="1:6">
      <c r="B11" s="278" t="s">
        <v>227</v>
      </c>
      <c r="C11" s="18"/>
      <c r="D11" s="18"/>
      <c r="E11" s="18"/>
      <c r="F11" s="276"/>
    </row>
    <row r="12" spans="1:6">
      <c r="B12" s="279" t="s">
        <v>612</v>
      </c>
      <c r="C12" s="18"/>
      <c r="D12" s="18"/>
      <c r="E12" s="18"/>
      <c r="F12" s="276"/>
    </row>
    <row r="13" spans="1:6">
      <c r="B13" s="280" t="s">
        <v>4</v>
      </c>
      <c r="C13" s="18"/>
      <c r="D13" s="18"/>
      <c r="E13" s="18"/>
      <c r="F13" s="276"/>
    </row>
    <row r="14" spans="1:6">
      <c r="B14" s="281" t="s">
        <v>3</v>
      </c>
      <c r="C14" s="18">
        <f>'cash flow'!E13</f>
        <v>-124478</v>
      </c>
      <c r="D14" s="18">
        <v>-257237</v>
      </c>
      <c r="E14" s="18">
        <f>C14-D14</f>
        <v>132759</v>
      </c>
      <c r="F14" s="276"/>
    </row>
    <row r="15" spans="1:6">
      <c r="B15" s="257" t="s">
        <v>82</v>
      </c>
      <c r="C15" s="18">
        <v>0</v>
      </c>
      <c r="D15" s="18">
        <v>0</v>
      </c>
      <c r="E15" s="18">
        <f>C15-D15</f>
        <v>0</v>
      </c>
      <c r="F15" s="276"/>
    </row>
    <row r="16" spans="1:6">
      <c r="B16" s="257" t="s">
        <v>561</v>
      </c>
      <c r="C16" s="18"/>
      <c r="D16" s="18"/>
      <c r="E16" s="18"/>
      <c r="F16" s="276"/>
    </row>
    <row r="17" spans="2:6">
      <c r="B17" s="282" t="s">
        <v>6</v>
      </c>
      <c r="C17" s="18">
        <f>'cash flow'!E15</f>
        <v>-31773</v>
      </c>
      <c r="D17" s="18">
        <v>3076302</v>
      </c>
      <c r="E17" s="18">
        <f>C17-D17</f>
        <v>-3108075</v>
      </c>
      <c r="F17" s="276"/>
    </row>
    <row r="18" spans="2:6">
      <c r="B18" s="282"/>
      <c r="C18" s="18"/>
      <c r="D18" s="18"/>
      <c r="E18" s="18"/>
      <c r="F18" s="276"/>
    </row>
    <row r="19" spans="2:6">
      <c r="B19" s="283" t="s">
        <v>83</v>
      </c>
      <c r="C19" s="18">
        <f>'cash flow'!E17</f>
        <v>5297</v>
      </c>
      <c r="D19" s="18">
        <v>0</v>
      </c>
      <c r="E19" s="18">
        <f>C19-D19</f>
        <v>5297</v>
      </c>
      <c r="F19" s="276"/>
    </row>
    <row r="20" spans="2:6" hidden="1">
      <c r="B20" s="283" t="s">
        <v>286</v>
      </c>
      <c r="C20" s="18">
        <v>0</v>
      </c>
      <c r="D20" s="18">
        <v>0</v>
      </c>
      <c r="E20" s="18">
        <f>C20-D20</f>
        <v>0</v>
      </c>
      <c r="F20" s="276"/>
    </row>
    <row r="21" spans="2:6">
      <c r="B21" s="235" t="s">
        <v>186</v>
      </c>
      <c r="C21" s="18">
        <f>'cash flow'!E18</f>
        <v>0</v>
      </c>
      <c r="D21" s="18">
        <v>202091</v>
      </c>
      <c r="E21" s="18">
        <f>C21-D21</f>
        <v>-202091</v>
      </c>
      <c r="F21" s="276"/>
    </row>
    <row r="22" spans="2:6">
      <c r="B22" s="235" t="s">
        <v>868</v>
      </c>
      <c r="C22" s="18">
        <f>'cash flow'!E19</f>
        <v>0</v>
      </c>
      <c r="D22" s="18">
        <v>32335</v>
      </c>
      <c r="E22" s="18">
        <f>C22-D22</f>
        <v>-32335</v>
      </c>
      <c r="F22" s="276"/>
    </row>
    <row r="23" spans="2:6">
      <c r="B23" s="32"/>
      <c r="C23" s="110">
        <f>SUM(C9:C22)</f>
        <v>6048212</v>
      </c>
      <c r="D23" s="110">
        <f>SUM(D9:D22)</f>
        <v>2089201</v>
      </c>
      <c r="E23" s="110">
        <f>SUM(E9:E22)</f>
        <v>3959011</v>
      </c>
      <c r="F23" s="374">
        <f>C23-D23</f>
        <v>3959011</v>
      </c>
    </row>
    <row r="24" spans="2:6">
      <c r="B24" s="284" t="s">
        <v>42</v>
      </c>
      <c r="C24" s="18"/>
      <c r="D24" s="18"/>
      <c r="E24" s="18"/>
      <c r="F24" s="276"/>
    </row>
    <row r="25" spans="2:6">
      <c r="B25" s="285" t="s">
        <v>562</v>
      </c>
      <c r="C25" s="18"/>
      <c r="D25" s="18"/>
      <c r="E25" s="18"/>
      <c r="F25" s="276"/>
    </row>
    <row r="26" spans="2:6">
      <c r="B26" s="280" t="s">
        <v>7</v>
      </c>
      <c r="C26" s="24">
        <f>'cash flow'!E22</f>
        <v>0</v>
      </c>
      <c r="D26" s="24">
        <v>0</v>
      </c>
      <c r="E26" s="24">
        <f>C26-D26</f>
        <v>0</v>
      </c>
      <c r="F26" s="276"/>
    </row>
    <row r="27" spans="2:6">
      <c r="B27" s="285" t="s">
        <v>122</v>
      </c>
      <c r="C27" s="27">
        <f>'cash flow'!E23</f>
        <v>1465029</v>
      </c>
      <c r="D27" s="27">
        <v>3407371</v>
      </c>
      <c r="E27" s="27">
        <f>C27-D27</f>
        <v>-1942342</v>
      </c>
      <c r="F27" s="276"/>
    </row>
    <row r="28" spans="2:6">
      <c r="B28" s="285" t="s">
        <v>338</v>
      </c>
      <c r="C28" s="27">
        <f>'cash flow'!E25</f>
        <v>-815454</v>
      </c>
      <c r="D28" s="27">
        <v>35266</v>
      </c>
      <c r="E28" s="27">
        <f>C28-D28</f>
        <v>-850720</v>
      </c>
      <c r="F28" s="276"/>
    </row>
    <row r="29" spans="2:6">
      <c r="B29" s="286" t="s">
        <v>585</v>
      </c>
      <c r="C29" s="29">
        <f>BS!H13-BS!F13</f>
        <v>15457</v>
      </c>
      <c r="D29" s="29">
        <v>-98269</v>
      </c>
      <c r="E29" s="27">
        <f>C29-D29</f>
        <v>113726</v>
      </c>
      <c r="F29" s="276"/>
    </row>
    <row r="30" spans="2:6">
      <c r="B30" s="39"/>
      <c r="C30" s="110">
        <f>SUM(C26:C29)</f>
        <v>665032</v>
      </c>
      <c r="D30" s="110">
        <f>SUM(D26:D29)</f>
        <v>3344368</v>
      </c>
      <c r="E30" s="110">
        <f>SUM(E26:E29)</f>
        <v>-2679336</v>
      </c>
      <c r="F30" s="374">
        <f>C30-D30</f>
        <v>-2679336</v>
      </c>
    </row>
    <row r="31" spans="2:6">
      <c r="B31" s="284" t="s">
        <v>193</v>
      </c>
      <c r="C31" s="25"/>
      <c r="D31" s="25"/>
      <c r="E31" s="25"/>
      <c r="F31" s="276"/>
    </row>
    <row r="32" spans="2:6">
      <c r="B32" s="285" t="s">
        <v>563</v>
      </c>
      <c r="C32" s="25"/>
      <c r="D32" s="25"/>
      <c r="E32" s="25"/>
      <c r="F32" s="276"/>
    </row>
    <row r="33" spans="2:7">
      <c r="B33" s="280" t="s">
        <v>35</v>
      </c>
      <c r="C33" s="24">
        <f>'cash flow'!E29</f>
        <v>-2457</v>
      </c>
      <c r="D33" s="24">
        <v>15010</v>
      </c>
      <c r="E33" s="24">
        <f>C33-D33</f>
        <v>-17467</v>
      </c>
      <c r="F33" s="276"/>
    </row>
    <row r="34" spans="2:7">
      <c r="B34" s="285" t="s">
        <v>564</v>
      </c>
      <c r="C34" s="27"/>
      <c r="D34" s="27"/>
      <c r="E34" s="27"/>
      <c r="F34" s="276"/>
    </row>
    <row r="35" spans="2:7">
      <c r="B35" s="280" t="s">
        <v>565</v>
      </c>
      <c r="C35" s="27">
        <f>'cash flow'!E31</f>
        <v>-19076</v>
      </c>
      <c r="D35" s="27">
        <v>-15993</v>
      </c>
      <c r="E35" s="27">
        <f>C35-D35</f>
        <v>-3083</v>
      </c>
      <c r="F35" s="276"/>
    </row>
    <row r="36" spans="2:7">
      <c r="B36" s="285" t="s">
        <v>217</v>
      </c>
      <c r="C36" s="29">
        <f>'cash flow'!E35</f>
        <v>-277303</v>
      </c>
      <c r="D36" s="29">
        <v>20451</v>
      </c>
      <c r="E36" s="29">
        <f>C36-D36</f>
        <v>-297754</v>
      </c>
      <c r="F36" s="276"/>
    </row>
    <row r="37" spans="2:7">
      <c r="B37" s="284"/>
      <c r="C37" s="25">
        <f>SUM(C33:C36)</f>
        <v>-298836</v>
      </c>
      <c r="D37" s="25">
        <f>SUM(D33:D36)</f>
        <v>19468</v>
      </c>
      <c r="E37" s="25">
        <f>SUM(E33:E36)</f>
        <v>-318304</v>
      </c>
      <c r="F37" s="276"/>
    </row>
    <row r="38" spans="2:7">
      <c r="B38" s="235" t="s">
        <v>228</v>
      </c>
      <c r="C38" s="25">
        <f>'cash flow'!E37</f>
        <v>0</v>
      </c>
      <c r="D38" s="25">
        <v>-236683</v>
      </c>
      <c r="E38" s="25">
        <f>C38-D38</f>
        <v>236683</v>
      </c>
      <c r="F38" s="276"/>
    </row>
    <row r="39" spans="2:7">
      <c r="B39" s="287" t="s">
        <v>229</v>
      </c>
      <c r="C39" s="110">
        <f>C23+C30+C37+C38</f>
        <v>6414408</v>
      </c>
      <c r="D39" s="110">
        <f>D23+D30+D37+D38</f>
        <v>5216354</v>
      </c>
      <c r="E39" s="110">
        <f>E23+E30+E37+E38</f>
        <v>1198054</v>
      </c>
      <c r="F39" s="374">
        <f>C39-D39</f>
        <v>1198054</v>
      </c>
      <c r="G39" s="372">
        <v>3900410</v>
      </c>
    </row>
    <row r="40" spans="2:7">
      <c r="B40" s="287"/>
      <c r="C40" s="25"/>
      <c r="D40" s="25"/>
      <c r="E40" s="25"/>
      <c r="F40" s="276"/>
    </row>
    <row r="41" spans="2:7">
      <c r="B41" s="287" t="s">
        <v>194</v>
      </c>
      <c r="C41" s="25"/>
      <c r="D41" s="25"/>
      <c r="E41" s="25"/>
      <c r="F41" s="276"/>
    </row>
    <row r="42" spans="2:7">
      <c r="B42" s="287"/>
      <c r="C42" s="25"/>
      <c r="D42" s="25"/>
      <c r="E42" s="25"/>
      <c r="F42" s="276"/>
    </row>
    <row r="43" spans="2:7">
      <c r="B43" s="92" t="s">
        <v>1430</v>
      </c>
      <c r="C43" s="24">
        <f>'cash flow'!E42</f>
        <v>1388429.6170000001</v>
      </c>
      <c r="D43" s="24">
        <v>-5855964</v>
      </c>
      <c r="E43" s="24">
        <f>C43-D43</f>
        <v>7244393.6170000006</v>
      </c>
      <c r="F43" s="276"/>
    </row>
    <row r="44" spans="2:7">
      <c r="B44" s="92" t="s">
        <v>120</v>
      </c>
      <c r="C44" s="29">
        <f>'cash flow'!E44</f>
        <v>-2366058</v>
      </c>
      <c r="D44" s="29">
        <v>-3334611</v>
      </c>
      <c r="E44" s="29">
        <f>C44-D44</f>
        <v>968553</v>
      </c>
      <c r="F44" s="276"/>
    </row>
    <row r="45" spans="2:7">
      <c r="B45" s="288" t="s">
        <v>77</v>
      </c>
      <c r="C45" s="25">
        <f>SUM(C43:C44)</f>
        <v>-977628.38299999991</v>
      </c>
      <c r="D45" s="25">
        <f>SUM(D43:D44)</f>
        <v>-9190575</v>
      </c>
      <c r="E45" s="25">
        <f>SUM(E43:E44)</f>
        <v>8212946.6170000006</v>
      </c>
      <c r="F45" s="374">
        <f>C45-D45</f>
        <v>8212946.6170000006</v>
      </c>
    </row>
    <row r="46" spans="2:7">
      <c r="B46" s="251"/>
      <c r="C46" s="25"/>
      <c r="D46" s="25"/>
      <c r="E46" s="25"/>
      <c r="F46" s="276"/>
    </row>
    <row r="47" spans="2:7">
      <c r="B47" s="287" t="s">
        <v>78</v>
      </c>
      <c r="C47" s="25"/>
      <c r="D47" s="25"/>
      <c r="E47" s="25"/>
      <c r="F47" s="276"/>
    </row>
    <row r="48" spans="2:7">
      <c r="B48" s="289" t="s">
        <v>566</v>
      </c>
      <c r="C48" s="110">
        <f>C39+C45</f>
        <v>5436779.6170000006</v>
      </c>
      <c r="D48" s="110">
        <f>D39+D45</f>
        <v>-3974221</v>
      </c>
      <c r="E48" s="110">
        <f>E39+E45</f>
        <v>9411000.6170000006</v>
      </c>
      <c r="F48" s="374">
        <f>C48-D48</f>
        <v>9411000.6170000006</v>
      </c>
    </row>
    <row r="49" spans="2:6">
      <c r="B49" s="283"/>
      <c r="C49" s="25"/>
      <c r="D49" s="25"/>
      <c r="E49" s="25"/>
      <c r="F49" s="276"/>
    </row>
    <row r="50" spans="2:6">
      <c r="B50" s="92" t="s">
        <v>461</v>
      </c>
      <c r="C50" s="18">
        <f>'cash flow'!E50</f>
        <v>4272389</v>
      </c>
      <c r="D50" s="18">
        <v>3400060</v>
      </c>
      <c r="E50" s="18">
        <f>D52</f>
        <v>-574161</v>
      </c>
      <c r="F50" s="276"/>
    </row>
    <row r="51" spans="2:6">
      <c r="B51" s="92"/>
      <c r="C51" s="18"/>
      <c r="D51" s="18"/>
      <c r="E51" s="18"/>
      <c r="F51" s="276"/>
    </row>
    <row r="52" spans="2:6" ht="12.75" thickBot="1">
      <c r="B52" s="287" t="s">
        <v>462</v>
      </c>
      <c r="C52" s="220">
        <f>C48+C50</f>
        <v>9709168.6170000006</v>
      </c>
      <c r="D52" s="220">
        <f>D48+D50</f>
        <v>-574161</v>
      </c>
      <c r="E52" s="220">
        <f>E48+E50</f>
        <v>8836839.6170000006</v>
      </c>
      <c r="F52" s="276"/>
    </row>
    <row r="53" spans="2:6" ht="12.75" thickTop="1">
      <c r="B53" s="92"/>
      <c r="C53" s="18"/>
      <c r="D53" s="18"/>
      <c r="E53" s="290"/>
      <c r="F53" s="276"/>
    </row>
    <row r="54" spans="2:6" hidden="1">
      <c r="B54" s="287" t="s">
        <v>462</v>
      </c>
      <c r="C54" s="18"/>
      <c r="D54" s="18"/>
      <c r="E54" s="290"/>
      <c r="F54" s="276"/>
    </row>
    <row r="55" spans="2:6" hidden="1">
      <c r="B55" s="16" t="s">
        <v>413</v>
      </c>
      <c r="C55" s="18">
        <f>'cash flow'!E55</f>
        <v>1478797</v>
      </c>
      <c r="D55" s="25"/>
      <c r="E55" s="290"/>
      <c r="F55" s="276"/>
    </row>
    <row r="56" spans="2:6" hidden="1">
      <c r="B56" s="16" t="s">
        <v>444</v>
      </c>
      <c r="C56" s="18">
        <f>'cash flow'!E56</f>
        <v>0</v>
      </c>
      <c r="D56" s="25"/>
      <c r="E56" s="290"/>
      <c r="F56" s="276"/>
    </row>
    <row r="57" spans="2:6" ht="12.75" hidden="1" thickBot="1">
      <c r="B57" s="39"/>
      <c r="C57" s="33">
        <f>C55+C56</f>
        <v>1478797</v>
      </c>
      <c r="D57" s="25"/>
      <c r="E57" s="290"/>
      <c r="F57" s="276"/>
    </row>
    <row r="58" spans="2:6">
      <c r="C58" s="276"/>
      <c r="D58" s="291"/>
      <c r="E58" s="276"/>
      <c r="F58" s="276"/>
    </row>
    <row r="59" spans="2:6">
      <c r="C59" s="374">
        <f>C52-BS!F9</f>
        <v>8230371.6170000006</v>
      </c>
      <c r="D59" s="292"/>
      <c r="E59" s="276"/>
      <c r="F59" s="276"/>
    </row>
    <row r="60" spans="2:6">
      <c r="C60" s="276"/>
      <c r="D60" s="292"/>
      <c r="E60" s="276"/>
      <c r="F60" s="276"/>
    </row>
    <row r="61" spans="2:6">
      <c r="C61" s="276"/>
      <c r="D61" s="292"/>
      <c r="E61" s="276"/>
      <c r="F61" s="276"/>
    </row>
    <row r="62" spans="2:6">
      <c r="C62" s="276"/>
      <c r="D62" s="292"/>
      <c r="E62" s="276"/>
      <c r="F62" s="276"/>
    </row>
    <row r="63" spans="2:6">
      <c r="C63" s="276"/>
      <c r="D63" s="292"/>
      <c r="E63" s="276"/>
      <c r="F63" s="276"/>
    </row>
    <row r="64" spans="2:6">
      <c r="C64" s="276"/>
      <c r="D64" s="292"/>
      <c r="E64" s="276"/>
      <c r="F64" s="276"/>
    </row>
    <row r="65" spans="3:6">
      <c r="C65" s="276"/>
      <c r="D65" s="276"/>
      <c r="E65" s="276"/>
      <c r="F65" s="276"/>
    </row>
    <row r="66" spans="3:6">
      <c r="C66" s="276"/>
      <c r="D66" s="276"/>
      <c r="E66" s="276"/>
      <c r="F66" s="276"/>
    </row>
    <row r="67" spans="3:6">
      <c r="C67" s="276"/>
      <c r="D67" s="276"/>
      <c r="E67" s="276"/>
      <c r="F67" s="276"/>
    </row>
    <row r="68" spans="3:6">
      <c r="C68" s="276"/>
      <c r="D68" s="276"/>
      <c r="E68" s="276"/>
      <c r="F68" s="276"/>
    </row>
    <row r="69" spans="3:6">
      <c r="C69" s="276"/>
      <c r="D69" s="276"/>
      <c r="E69" s="276"/>
      <c r="F69" s="276"/>
    </row>
    <row r="70" spans="3:6">
      <c r="C70" s="276"/>
      <c r="D70" s="276"/>
      <c r="E70" s="276"/>
      <c r="F70" s="276"/>
    </row>
    <row r="71" spans="3:6">
      <c r="C71" s="276"/>
      <c r="D71" s="276"/>
      <c r="E71" s="276"/>
      <c r="F71" s="276"/>
    </row>
    <row r="72" spans="3:6">
      <c r="C72" s="276"/>
      <c r="D72" s="276"/>
      <c r="E72" s="276"/>
      <c r="F72" s="276"/>
    </row>
    <row r="73" spans="3:6">
      <c r="C73" s="276"/>
      <c r="D73" s="276"/>
      <c r="E73" s="276"/>
      <c r="F73" s="276"/>
    </row>
    <row r="74" spans="3:6">
      <c r="C74" s="276"/>
      <c r="D74" s="276"/>
      <c r="E74" s="276"/>
      <c r="F74" s="276"/>
    </row>
    <row r="75" spans="3:6">
      <c r="C75" s="276"/>
      <c r="D75" s="276"/>
      <c r="E75" s="276"/>
      <c r="F75" s="276"/>
    </row>
    <row r="76" spans="3:6">
      <c r="C76" s="276"/>
      <c r="D76" s="276"/>
      <c r="E76" s="276"/>
      <c r="F76" s="276"/>
    </row>
    <row r="77" spans="3:6">
      <c r="C77" s="276"/>
      <c r="D77" s="276"/>
      <c r="E77" s="276"/>
      <c r="F77" s="276"/>
    </row>
    <row r="78" spans="3:6">
      <c r="C78" s="276"/>
      <c r="D78" s="276"/>
      <c r="E78" s="276"/>
      <c r="F78" s="276"/>
    </row>
    <row r="79" spans="3:6">
      <c r="C79" s="276"/>
      <c r="D79" s="276"/>
      <c r="E79" s="276"/>
      <c r="F79" s="276"/>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30"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52"/>
  <sheetViews>
    <sheetView workbookViewId="0">
      <selection activeCell="J21" sqref="J21"/>
    </sheetView>
  </sheetViews>
  <sheetFormatPr defaultRowHeight="15.75"/>
  <cols>
    <col min="1" max="1" width="3.625" style="398" customWidth="1"/>
    <col min="2" max="2" width="37.125" style="398" customWidth="1"/>
    <col min="3" max="3" width="9.125" style="398" customWidth="1"/>
    <col min="4" max="4" width="1.5" style="398" customWidth="1"/>
    <col min="5" max="5" width="9.375" style="398" customWidth="1"/>
    <col min="6" max="6" width="1.5" style="398" customWidth="1"/>
    <col min="7" max="7" width="9.125" style="398" customWidth="1"/>
    <col min="8" max="8" width="1.5" style="398" customWidth="1"/>
    <col min="9" max="16384" width="9" style="398"/>
  </cols>
  <sheetData>
    <row r="1" spans="1:8">
      <c r="A1" s="30" t="s">
        <v>44</v>
      </c>
      <c r="B1" s="394"/>
      <c r="C1" s="395"/>
      <c r="D1" s="395"/>
      <c r="E1" s="396"/>
      <c r="F1" s="397"/>
      <c r="G1" s="397"/>
      <c r="H1" s="397"/>
    </row>
    <row r="2" spans="1:8">
      <c r="A2" s="396" t="str">
        <f>[47]UHF!A3</f>
        <v>FOR THE HALF YEAR AND QUARTER ENDED DECEMBER 31, 2011</v>
      </c>
      <c r="B2" s="396"/>
      <c r="C2" s="395"/>
      <c r="D2" s="395"/>
      <c r="E2" s="399"/>
      <c r="F2" s="397"/>
      <c r="G2" s="397"/>
      <c r="H2" s="397"/>
    </row>
    <row r="3" spans="1:8">
      <c r="A3" s="14" t="s">
        <v>593</v>
      </c>
      <c r="B3" s="396"/>
      <c r="C3" s="395"/>
      <c r="D3" s="395"/>
      <c r="E3" s="396"/>
      <c r="F3" s="397"/>
      <c r="G3" s="397"/>
      <c r="H3" s="397"/>
    </row>
    <row r="4" spans="1:8">
      <c r="B4" s="396"/>
      <c r="C4" s="395"/>
      <c r="D4" s="395"/>
      <c r="E4" s="396"/>
      <c r="F4" s="397"/>
      <c r="G4" s="397"/>
      <c r="H4" s="397"/>
    </row>
    <row r="5" spans="1:8">
      <c r="A5" s="396"/>
      <c r="B5" s="396"/>
      <c r="C5" s="395"/>
      <c r="D5" s="395"/>
      <c r="E5" s="396"/>
      <c r="F5" s="397"/>
      <c r="G5" s="397"/>
      <c r="H5" s="397"/>
    </row>
    <row r="6" spans="1:8">
      <c r="A6" s="396"/>
      <c r="B6" s="396"/>
      <c r="C6" s="1261" t="s">
        <v>594</v>
      </c>
      <c r="D6" s="400"/>
      <c r="E6" s="1261" t="s">
        <v>595</v>
      </c>
      <c r="F6" s="401"/>
      <c r="G6" s="1264" t="s">
        <v>596</v>
      </c>
      <c r="H6" s="397"/>
    </row>
    <row r="7" spans="1:8">
      <c r="A7" s="396"/>
      <c r="B7" s="396"/>
      <c r="C7" s="1262"/>
      <c r="D7" s="402"/>
      <c r="E7" s="1262"/>
      <c r="F7" s="403"/>
      <c r="G7" s="1265"/>
      <c r="H7" s="397"/>
    </row>
    <row r="8" spans="1:8">
      <c r="A8" s="396"/>
      <c r="B8" s="396"/>
      <c r="C8" s="1262"/>
      <c r="D8" s="402"/>
      <c r="E8" s="1262"/>
      <c r="F8" s="403"/>
      <c r="G8" s="1265"/>
      <c r="H8" s="397"/>
    </row>
    <row r="9" spans="1:8">
      <c r="A9" s="404"/>
      <c r="B9" s="405"/>
      <c r="C9" s="1263"/>
      <c r="D9" s="406"/>
      <c r="E9" s="1263"/>
      <c r="F9" s="407"/>
      <c r="G9" s="1266"/>
      <c r="H9" s="408"/>
    </row>
    <row r="10" spans="1:8">
      <c r="A10" s="409"/>
      <c r="B10" s="409"/>
      <c r="C10" s="410" t="s">
        <v>597</v>
      </c>
      <c r="D10" s="411"/>
      <c r="E10" s="410" t="s">
        <v>598</v>
      </c>
      <c r="F10" s="412"/>
      <c r="G10" s="410" t="s">
        <v>599</v>
      </c>
      <c r="H10" s="413"/>
    </row>
    <row r="11" spans="1:8">
      <c r="A11" s="414"/>
      <c r="B11" s="415"/>
      <c r="C11" s="1267" t="s">
        <v>869</v>
      </c>
      <c r="D11" s="1267"/>
      <c r="E11" s="1267"/>
      <c r="F11" s="1267"/>
      <c r="G11" s="1267"/>
      <c r="H11" s="1267"/>
    </row>
    <row r="13" spans="1:8">
      <c r="A13" s="416" t="s">
        <v>600</v>
      </c>
    </row>
    <row r="14" spans="1:8">
      <c r="A14" s="417" t="s">
        <v>35</v>
      </c>
    </row>
    <row r="15" spans="1:8">
      <c r="A15" s="418" t="s">
        <v>605</v>
      </c>
      <c r="C15" s="147">
        <v>179542</v>
      </c>
      <c r="E15" s="147">
        <v>179542</v>
      </c>
      <c r="G15" s="147">
        <f>C15-E15</f>
        <v>0</v>
      </c>
    </row>
    <row r="16" spans="1:8">
      <c r="A16" s="418" t="s">
        <v>186</v>
      </c>
      <c r="C16" s="147">
        <f>'cash flow'!E18</f>
        <v>0</v>
      </c>
      <c r="D16" s="147"/>
      <c r="E16" s="147">
        <f>'Qtr - PnL'!G26</f>
        <v>243213</v>
      </c>
      <c r="F16" s="147"/>
      <c r="G16" s="147">
        <f>C16-E16</f>
        <v>-243213</v>
      </c>
    </row>
    <row r="17" spans="1:7">
      <c r="A17" s="418" t="s">
        <v>868</v>
      </c>
      <c r="C17" s="147">
        <f>'cash flow'!E19</f>
        <v>0</v>
      </c>
      <c r="D17" s="147"/>
      <c r="E17" s="147">
        <f>'Qtr - PnL'!G27</f>
        <v>45801</v>
      </c>
      <c r="F17" s="147"/>
      <c r="G17" s="147">
        <f>C17-E17</f>
        <v>-45801</v>
      </c>
    </row>
    <row r="18" spans="1:7">
      <c r="A18" s="418" t="s">
        <v>273</v>
      </c>
      <c r="C18" s="147">
        <v>6057</v>
      </c>
      <c r="D18" s="147"/>
      <c r="E18" s="147">
        <v>3210</v>
      </c>
      <c r="F18" s="147"/>
      <c r="G18" s="147">
        <f>C18-E18</f>
        <v>2847</v>
      </c>
    </row>
    <row r="19" spans="1:7">
      <c r="A19" s="419"/>
      <c r="C19" s="147"/>
      <c r="D19" s="147"/>
      <c r="E19" s="147"/>
      <c r="F19" s="147"/>
      <c r="G19" s="147"/>
    </row>
    <row r="20" spans="1:7">
      <c r="A20" s="416" t="s">
        <v>327</v>
      </c>
      <c r="C20" s="147"/>
      <c r="D20" s="147"/>
      <c r="E20" s="147"/>
      <c r="F20" s="147"/>
      <c r="G20" s="147"/>
    </row>
    <row r="21" spans="1:7">
      <c r="A21" s="418" t="s">
        <v>602</v>
      </c>
      <c r="C21" s="147">
        <v>11588</v>
      </c>
      <c r="D21" s="147"/>
      <c r="E21" s="147">
        <v>6824</v>
      </c>
      <c r="F21" s="147"/>
      <c r="G21" s="147">
        <f t="shared" ref="G21:G26" si="0">C21-E21</f>
        <v>4764</v>
      </c>
    </row>
    <row r="22" spans="1:7">
      <c r="A22" s="418" t="s">
        <v>601</v>
      </c>
      <c r="C22" s="147">
        <v>0</v>
      </c>
      <c r="D22" s="147"/>
      <c r="E22" s="147">
        <v>0</v>
      </c>
      <c r="F22" s="147"/>
      <c r="G22" s="147">
        <f t="shared" si="0"/>
        <v>0</v>
      </c>
    </row>
    <row r="23" spans="1:7">
      <c r="A23" s="418"/>
      <c r="C23" s="147"/>
      <c r="D23" s="147"/>
      <c r="E23" s="147"/>
      <c r="F23" s="147"/>
      <c r="G23" s="147"/>
    </row>
    <row r="24" spans="1:7">
      <c r="A24" s="353" t="s">
        <v>48</v>
      </c>
      <c r="C24" s="147"/>
      <c r="D24" s="147"/>
      <c r="E24" s="147"/>
      <c r="F24" s="147"/>
      <c r="G24" s="147"/>
    </row>
    <row r="25" spans="1:7">
      <c r="A25" s="418" t="s">
        <v>582</v>
      </c>
      <c r="C25" s="147">
        <v>0</v>
      </c>
      <c r="D25" s="147"/>
      <c r="E25" s="147">
        <v>0</v>
      </c>
      <c r="F25" s="147"/>
      <c r="G25" s="147">
        <f t="shared" si="0"/>
        <v>0</v>
      </c>
    </row>
    <row r="26" spans="1:7">
      <c r="A26" s="418" t="s">
        <v>584</v>
      </c>
      <c r="C26" s="147">
        <v>1747</v>
      </c>
      <c r="D26" s="147"/>
      <c r="E26" s="147">
        <v>1747</v>
      </c>
      <c r="F26" s="147"/>
      <c r="G26" s="147">
        <f t="shared" si="0"/>
        <v>0</v>
      </c>
    </row>
    <row r="27" spans="1:7">
      <c r="A27" s="418" t="s">
        <v>583</v>
      </c>
      <c r="C27" s="147"/>
      <c r="D27" s="147"/>
      <c r="E27" s="147"/>
      <c r="F27" s="147"/>
      <c r="G27" s="147"/>
    </row>
    <row r="28" spans="1:7">
      <c r="A28" s="285"/>
      <c r="C28" s="147"/>
      <c r="D28" s="147"/>
      <c r="E28" s="147"/>
      <c r="F28" s="147"/>
      <c r="G28" s="147"/>
    </row>
    <row r="29" spans="1:7">
      <c r="A29" s="416" t="s">
        <v>494</v>
      </c>
      <c r="C29" s="147"/>
      <c r="D29" s="147"/>
      <c r="E29" s="147"/>
      <c r="F29" s="147"/>
      <c r="G29" s="147"/>
    </row>
    <row r="30" spans="1:7">
      <c r="A30" s="418" t="s">
        <v>582</v>
      </c>
      <c r="C30" s="147">
        <v>0</v>
      </c>
      <c r="D30" s="147"/>
      <c r="E30" s="147">
        <v>0</v>
      </c>
      <c r="F30" s="147"/>
      <c r="G30" s="147">
        <f>C30-E30</f>
        <v>0</v>
      </c>
    </row>
    <row r="31" spans="1:7">
      <c r="A31" s="418" t="s">
        <v>603</v>
      </c>
      <c r="C31" s="147">
        <v>212</v>
      </c>
      <c r="D31" s="147"/>
      <c r="E31" s="147">
        <v>212</v>
      </c>
      <c r="F31" s="147"/>
      <c r="G31" s="147">
        <f>C31-E31</f>
        <v>0</v>
      </c>
    </row>
    <row r="32" spans="1:7">
      <c r="A32" s="418" t="s">
        <v>16</v>
      </c>
      <c r="C32" s="147">
        <v>0</v>
      </c>
      <c r="D32" s="147"/>
      <c r="E32" s="147">
        <v>0</v>
      </c>
      <c r="F32" s="147"/>
      <c r="G32" s="147">
        <f>C32-E32</f>
        <v>0</v>
      </c>
    </row>
    <row r="33" spans="1:7">
      <c r="A33" s="416"/>
      <c r="C33" s="147"/>
      <c r="D33" s="147"/>
      <c r="E33" s="147"/>
      <c r="F33" s="147"/>
      <c r="G33" s="147"/>
    </row>
    <row r="34" spans="1:7">
      <c r="A34" s="416" t="s">
        <v>495</v>
      </c>
      <c r="C34" s="147"/>
      <c r="D34" s="147"/>
      <c r="E34" s="147"/>
      <c r="F34" s="147"/>
      <c r="G34" s="147"/>
    </row>
    <row r="35" spans="1:7">
      <c r="A35" s="418" t="s">
        <v>582</v>
      </c>
      <c r="C35" s="147">
        <v>0</v>
      </c>
      <c r="D35" s="147"/>
      <c r="E35" s="147">
        <v>0</v>
      </c>
      <c r="F35" s="147"/>
      <c r="G35" s="147">
        <f>C35-E35</f>
        <v>0</v>
      </c>
    </row>
    <row r="36" spans="1:7">
      <c r="A36" s="418" t="s">
        <v>604</v>
      </c>
      <c r="C36" s="147">
        <v>1114</v>
      </c>
      <c r="D36" s="147"/>
      <c r="E36" s="147">
        <v>1114</v>
      </c>
      <c r="F36" s="147"/>
      <c r="G36" s="147">
        <f>C36-E36</f>
        <v>0</v>
      </c>
    </row>
    <row r="37" spans="1:7">
      <c r="A37" s="418" t="s">
        <v>16</v>
      </c>
      <c r="C37" s="147">
        <v>0</v>
      </c>
      <c r="D37" s="147"/>
      <c r="E37" s="147">
        <v>0</v>
      </c>
      <c r="F37" s="147"/>
      <c r="G37" s="147">
        <f>C37-E37</f>
        <v>0</v>
      </c>
    </row>
    <row r="38" spans="1:7">
      <c r="A38" s="416"/>
      <c r="C38" s="147"/>
      <c r="D38" s="147"/>
      <c r="E38" s="147"/>
      <c r="F38" s="147"/>
      <c r="G38" s="147"/>
    </row>
    <row r="39" spans="1:7">
      <c r="A39" s="416"/>
      <c r="C39" s="147"/>
      <c r="D39" s="147"/>
      <c r="E39" s="147"/>
      <c r="F39" s="147"/>
      <c r="G39" s="147"/>
    </row>
    <row r="40" spans="1:7">
      <c r="A40" s="418"/>
      <c r="C40" s="147"/>
      <c r="D40" s="147"/>
      <c r="E40" s="147"/>
      <c r="F40" s="147"/>
      <c r="G40" s="147"/>
    </row>
    <row r="41" spans="1:7">
      <c r="A41" s="418"/>
      <c r="C41" s="147"/>
      <c r="D41" s="147"/>
      <c r="E41" s="147"/>
      <c r="F41" s="147"/>
      <c r="G41" s="147"/>
    </row>
    <row r="42" spans="1:7">
      <c r="A42" s="418"/>
      <c r="C42" s="147"/>
      <c r="D42" s="147"/>
      <c r="E42" s="147"/>
      <c r="F42" s="147"/>
      <c r="G42" s="147"/>
    </row>
    <row r="43" spans="1:7">
      <c r="A43" s="418"/>
      <c r="C43" s="147"/>
      <c r="D43" s="147"/>
      <c r="E43" s="147"/>
      <c r="F43" s="147"/>
      <c r="G43" s="147"/>
    </row>
    <row r="44" spans="1:7">
      <c r="A44" s="420"/>
      <c r="C44" s="147"/>
      <c r="D44" s="147"/>
      <c r="E44" s="147"/>
      <c r="F44" s="147"/>
      <c r="G44" s="147"/>
    </row>
    <row r="45" spans="1:7">
      <c r="A45" s="416"/>
      <c r="C45" s="147"/>
      <c r="D45" s="147"/>
      <c r="E45" s="147"/>
      <c r="F45" s="147"/>
      <c r="G45" s="147"/>
    </row>
    <row r="46" spans="1:7">
      <c r="A46" s="418"/>
      <c r="C46" s="147"/>
      <c r="D46" s="147"/>
      <c r="E46" s="147"/>
      <c r="F46" s="147"/>
      <c r="G46" s="147"/>
    </row>
    <row r="47" spans="1:7">
      <c r="A47" s="418"/>
      <c r="C47" s="147"/>
      <c r="D47" s="147"/>
      <c r="E47" s="147"/>
      <c r="F47" s="147"/>
      <c r="G47" s="147"/>
    </row>
    <row r="48" spans="1:7">
      <c r="A48" s="418"/>
      <c r="C48" s="147"/>
      <c r="D48" s="147"/>
      <c r="E48" s="147"/>
      <c r="F48" s="147"/>
      <c r="G48" s="147"/>
    </row>
    <row r="49" spans="1:7">
      <c r="A49" s="416"/>
      <c r="C49" s="147"/>
      <c r="D49" s="147"/>
      <c r="E49" s="147"/>
      <c r="F49" s="147"/>
      <c r="G49" s="147"/>
    </row>
    <row r="50" spans="1:7">
      <c r="A50" s="418"/>
      <c r="C50" s="147"/>
      <c r="D50" s="147"/>
      <c r="E50" s="147"/>
      <c r="F50" s="147"/>
      <c r="G50" s="147"/>
    </row>
    <row r="51" spans="1:7">
      <c r="A51" s="418"/>
      <c r="C51" s="147"/>
      <c r="D51" s="147"/>
      <c r="E51" s="147"/>
      <c r="F51" s="147"/>
      <c r="G51" s="147"/>
    </row>
    <row r="52" spans="1:7">
      <c r="C52" s="421"/>
      <c r="D52" s="421"/>
      <c r="E52" s="421"/>
      <c r="F52" s="421"/>
      <c r="G52" s="421"/>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indexed="31"/>
  </sheetPr>
  <dimension ref="A1:L104"/>
  <sheetViews>
    <sheetView view="pageBreakPreview" topLeftCell="A44" zoomScaleNormal="75" zoomScaleSheetLayoutView="100" workbookViewId="0">
      <selection activeCell="D78" sqref="D78"/>
    </sheetView>
  </sheetViews>
  <sheetFormatPr defaultRowHeight="12"/>
  <cols>
    <col min="1" max="1" width="42" style="18" customWidth="1"/>
    <col min="2" max="2" width="29" style="18" hidden="1" customWidth="1"/>
    <col min="3" max="3" width="12" style="18" hidden="1" customWidth="1"/>
    <col min="4" max="4" width="16.5" style="18" customWidth="1"/>
    <col min="5" max="5" width="2.5" style="25" customWidth="1"/>
    <col min="6" max="6" width="16.125" style="18" customWidth="1"/>
    <col min="7" max="7" width="0.125" style="18" customWidth="1"/>
    <col min="8" max="8" width="11.75" style="18" hidden="1" customWidth="1"/>
    <col min="9" max="9" width="14.625" style="18" hidden="1" customWidth="1"/>
    <col min="10" max="10" width="9" style="18"/>
    <col min="11" max="11" width="14.5" style="18" bestFit="1" customWidth="1"/>
    <col min="12" max="16384" width="9" style="18"/>
  </cols>
  <sheetData>
    <row r="1" spans="1:10">
      <c r="A1" s="30" t="s">
        <v>44</v>
      </c>
    </row>
    <row r="2" spans="1:10">
      <c r="A2" s="30" t="s">
        <v>336</v>
      </c>
    </row>
    <row r="3" spans="1:10">
      <c r="A3" s="101" t="s">
        <v>1429</v>
      </c>
    </row>
    <row r="5" spans="1:10" s="30" customFormat="1" ht="12.75" thickBot="1">
      <c r="D5" s="382" t="s">
        <v>1496</v>
      </c>
      <c r="E5" s="274"/>
      <c r="F5" s="219">
        <v>2009</v>
      </c>
      <c r="H5" s="30">
        <v>2009</v>
      </c>
    </row>
    <row r="6" spans="1:10" s="30" customFormat="1" ht="15" customHeight="1">
      <c r="D6" s="383" t="s">
        <v>587</v>
      </c>
      <c r="E6" s="273"/>
      <c r="F6" s="272"/>
    </row>
    <row r="7" spans="1:10">
      <c r="A7" s="30" t="s">
        <v>585</v>
      </c>
    </row>
    <row r="8" spans="1:10">
      <c r="A8" s="30"/>
      <c r="J8" s="275"/>
    </row>
    <row r="9" spans="1:10">
      <c r="A9" s="18" t="s">
        <v>127</v>
      </c>
      <c r="D9" s="18">
        <f>BS!H13</f>
        <v>15457</v>
      </c>
      <c r="F9" s="18">
        <v>206975</v>
      </c>
      <c r="H9" s="18">
        <v>32478</v>
      </c>
    </row>
    <row r="10" spans="1:10">
      <c r="A10" s="18" t="s">
        <v>128</v>
      </c>
      <c r="D10" s="18">
        <f>BS!F13</f>
        <v>0</v>
      </c>
      <c r="F10" s="18">
        <v>39858</v>
      </c>
      <c r="H10" s="18">
        <f>D10</f>
        <v>0</v>
      </c>
    </row>
    <row r="11" spans="1:10" ht="12.75" thickBot="1">
      <c r="D11" s="220">
        <f>D9-D10</f>
        <v>15457</v>
      </c>
      <c r="E11" s="57"/>
      <c r="F11" s="220">
        <f>F9-F10</f>
        <v>167117</v>
      </c>
      <c r="H11" s="150">
        <f>H9-H10</f>
        <v>32478</v>
      </c>
    </row>
    <row r="12" spans="1:10" ht="12.75" thickTop="1">
      <c r="D12" s="57"/>
      <c r="E12" s="57"/>
      <c r="F12" s="57"/>
    </row>
    <row r="13" spans="1:10">
      <c r="A13" s="30" t="s">
        <v>112</v>
      </c>
    </row>
    <row r="14" spans="1:10">
      <c r="A14" s="18" t="s">
        <v>127</v>
      </c>
      <c r="D14" s="18">
        <v>2600</v>
      </c>
      <c r="F14" s="18">
        <v>2500</v>
      </c>
      <c r="H14" s="18">
        <f>D14</f>
        <v>2600</v>
      </c>
    </row>
    <row r="15" spans="1:10">
      <c r="A15" s="18" t="s">
        <v>128</v>
      </c>
      <c r="D15" s="18">
        <f>BS!F15</f>
        <v>2600</v>
      </c>
      <c r="F15" s="18">
        <v>2500</v>
      </c>
      <c r="H15" s="18">
        <f>D15</f>
        <v>2600</v>
      </c>
    </row>
    <row r="16" spans="1:10" ht="12.75" thickBot="1">
      <c r="D16" s="220">
        <f>D14-D15</f>
        <v>0</v>
      </c>
      <c r="E16" s="57"/>
      <c r="F16" s="220">
        <f>F14-F15</f>
        <v>0</v>
      </c>
      <c r="H16" s="150">
        <f>H14-H15</f>
        <v>0</v>
      </c>
    </row>
    <row r="17" spans="1:12" ht="12.75" thickTop="1">
      <c r="A17" s="30"/>
    </row>
    <row r="18" spans="1:12" ht="12" customHeight="1">
      <c r="A18" s="30" t="s">
        <v>195</v>
      </c>
    </row>
    <row r="19" spans="1:12" ht="12" customHeight="1">
      <c r="A19" s="18" t="s">
        <v>127</v>
      </c>
      <c r="D19" s="18">
        <f>BS!H14</f>
        <v>71752</v>
      </c>
      <c r="F19" s="18">
        <f>195645-2500</f>
        <v>193145</v>
      </c>
      <c r="H19" s="18">
        <v>352256</v>
      </c>
      <c r="I19" s="218"/>
    </row>
    <row r="20" spans="1:12" ht="12" customHeight="1">
      <c r="A20" s="18" t="s">
        <v>196</v>
      </c>
      <c r="D20" s="64">
        <v>0</v>
      </c>
      <c r="F20" s="64" t="e">
        <f>-'P&amp;L'!#REF!</f>
        <v>#REF!</v>
      </c>
      <c r="H20" s="18" t="e">
        <f>-'P&amp;L'!#REF!</f>
        <v>#REF!</v>
      </c>
      <c r="I20" s="18" t="e">
        <f>'P&amp;L'!#REF!</f>
        <v>#REF!</v>
      </c>
    </row>
    <row r="21" spans="1:12" ht="12" customHeight="1">
      <c r="D21" s="18">
        <f>SUM(D19:D20)</f>
        <v>71752</v>
      </c>
      <c r="F21" s="18" t="e">
        <f>F19+F20</f>
        <v>#REF!</v>
      </c>
      <c r="H21" s="110" t="e">
        <f>SUM(H19:H20)</f>
        <v>#REF!</v>
      </c>
      <c r="I21" s="110" t="e">
        <f>SUM(I19:I20)</f>
        <v>#REF!</v>
      </c>
    </row>
    <row r="22" spans="1:12" ht="12" customHeight="1">
      <c r="A22" s="18" t="s">
        <v>128</v>
      </c>
      <c r="D22" s="18" t="e">
        <f>#REF!+#REF!+#REF!</f>
        <v>#REF!</v>
      </c>
      <c r="F22" s="18">
        <f>228656-2500</f>
        <v>226156</v>
      </c>
      <c r="H22" s="18" t="e">
        <f>D22</f>
        <v>#REF!</v>
      </c>
      <c r="I22" s="18">
        <f>F22</f>
        <v>226156</v>
      </c>
    </row>
    <row r="23" spans="1:12" ht="12" customHeight="1" thickBot="1">
      <c r="D23" s="220" t="e">
        <f>D22-D21</f>
        <v>#REF!</v>
      </c>
      <c r="E23" s="57"/>
      <c r="F23" s="220" t="e">
        <f>F22-F21</f>
        <v>#REF!</v>
      </c>
      <c r="H23" s="150" t="e">
        <f>H22-H21</f>
        <v>#REF!</v>
      </c>
      <c r="I23" s="150" t="e">
        <f>I22-I21</f>
        <v>#REF!</v>
      </c>
      <c r="K23" s="18">
        <f>'P&amp;L'!E9+'P&amp;L'!E14</f>
        <v>2332804</v>
      </c>
      <c r="L23" s="18" t="e">
        <f>K23-D23</f>
        <v>#REF!</v>
      </c>
    </row>
    <row r="24" spans="1:12" ht="12" customHeight="1" thickTop="1">
      <c r="A24" s="30"/>
    </row>
    <row r="25" spans="1:12" ht="12" customHeight="1">
      <c r="A25" s="30" t="s">
        <v>197</v>
      </c>
      <c r="K25" s="271"/>
    </row>
    <row r="26" spans="1:12" ht="12" customHeight="1">
      <c r="A26" s="18" t="s">
        <v>127</v>
      </c>
      <c r="D26" s="18">
        <f>BS!H10</f>
        <v>70699317</v>
      </c>
      <c r="F26" s="18">
        <v>45870924</v>
      </c>
      <c r="H26" s="18">
        <v>33040882</v>
      </c>
      <c r="K26" s="271">
        <v>29464973</v>
      </c>
    </row>
    <row r="27" spans="1:12" ht="12" customHeight="1">
      <c r="A27" s="18" t="s">
        <v>128</v>
      </c>
      <c r="D27" s="18">
        <f>BS!F10</f>
        <v>62763989</v>
      </c>
      <c r="F27" s="64">
        <v>27060689</v>
      </c>
      <c r="H27" s="18">
        <f>D27</f>
        <v>62763989</v>
      </c>
      <c r="K27" s="271">
        <v>36605465.496520005</v>
      </c>
    </row>
    <row r="28" spans="1:12" ht="12" customHeight="1">
      <c r="A28" s="18" t="s">
        <v>592</v>
      </c>
      <c r="D28" s="110">
        <f>D26-D27</f>
        <v>7935328</v>
      </c>
      <c r="F28" s="18">
        <f>F26-F27</f>
        <v>18810235</v>
      </c>
      <c r="H28" s="110">
        <f>H26-H27</f>
        <v>-29723107</v>
      </c>
      <c r="K28" s="271">
        <v>-7140492.4965200052</v>
      </c>
    </row>
    <row r="29" spans="1:12" ht="12" hidden="1" customHeight="1">
      <c r="A29" s="18" t="s">
        <v>11</v>
      </c>
      <c r="D29" s="18">
        <v>0</v>
      </c>
      <c r="F29" s="18">
        <v>0</v>
      </c>
      <c r="H29" s="18">
        <v>0</v>
      </c>
      <c r="K29" s="271">
        <v>0</v>
      </c>
    </row>
    <row r="30" spans="1:12" ht="12" customHeight="1">
      <c r="A30" s="18" t="s">
        <v>322</v>
      </c>
      <c r="D30" s="18">
        <f>'P&amp;L'!E12</f>
        <v>124478</v>
      </c>
      <c r="F30" s="18" t="e">
        <f>'P&amp;L'!#REF!</f>
        <v>#REF!</v>
      </c>
      <c r="G30" s="18" t="e">
        <f>F26-F34</f>
        <v>#REF!</v>
      </c>
      <c r="H30" s="18" t="e">
        <f>'P&amp;L'!#REF!</f>
        <v>#REF!</v>
      </c>
      <c r="K30" s="271">
        <v>382213</v>
      </c>
    </row>
    <row r="31" spans="1:12" ht="12" customHeight="1">
      <c r="A31" s="18" t="s">
        <v>333</v>
      </c>
      <c r="D31" s="18">
        <f>UHF!E26</f>
        <v>-6589480</v>
      </c>
      <c r="F31" s="18">
        <v>-2497345</v>
      </c>
      <c r="G31" s="18" t="e">
        <f>G30+F31+F30</f>
        <v>#REF!</v>
      </c>
      <c r="H31" s="18" t="e">
        <f>#REF!</f>
        <v>#REF!</v>
      </c>
      <c r="K31" s="271">
        <v>5116045</v>
      </c>
    </row>
    <row r="32" spans="1:12" ht="12" hidden="1" customHeight="1">
      <c r="A32" s="18" t="s">
        <v>168</v>
      </c>
      <c r="D32" s="18">
        <v>0</v>
      </c>
      <c r="F32" s="18">
        <v>0</v>
      </c>
      <c r="H32" s="18">
        <v>0</v>
      </c>
      <c r="K32" s="271">
        <v>0</v>
      </c>
    </row>
    <row r="33" spans="1:11" ht="12" customHeight="1">
      <c r="A33" s="18" t="s">
        <v>11</v>
      </c>
      <c r="D33" s="18">
        <f>-'P&amp;L'!E19</f>
        <v>-5297</v>
      </c>
      <c r="F33" s="18">
        <f>-15395187</f>
        <v>-15395187</v>
      </c>
      <c r="K33" s="271">
        <v>-115307</v>
      </c>
    </row>
    <row r="34" spans="1:11" ht="12" customHeight="1" thickBot="1">
      <c r="A34" s="30"/>
      <c r="D34" s="220">
        <f>SUM(D28:D33)</f>
        <v>1465029</v>
      </c>
      <c r="E34" s="57"/>
      <c r="F34" s="225" t="e">
        <f>SUM(F28:F33)</f>
        <v>#REF!</v>
      </c>
      <c r="H34" s="150" t="e">
        <f>SUM(H28:H32)</f>
        <v>#REF!</v>
      </c>
      <c r="K34" s="271">
        <v>-1757541.4965200052</v>
      </c>
    </row>
    <row r="35" spans="1:11" ht="12" customHeight="1" thickTop="1">
      <c r="A35" s="30"/>
      <c r="D35" s="57"/>
      <c r="E35" s="57"/>
      <c r="F35" s="57"/>
    </row>
    <row r="36" spans="1:11" ht="12" customHeight="1">
      <c r="A36" s="30" t="s">
        <v>444</v>
      </c>
    </row>
    <row r="37" spans="1:11" ht="12" customHeight="1">
      <c r="A37" s="18" t="s">
        <v>127</v>
      </c>
      <c r="D37" s="18">
        <v>0</v>
      </c>
      <c r="F37" s="18">
        <v>2850000</v>
      </c>
    </row>
    <row r="38" spans="1:11" ht="12" customHeight="1">
      <c r="A38" s="18" t="s">
        <v>128</v>
      </c>
      <c r="D38" s="18">
        <f>BS!F20</f>
        <v>0</v>
      </c>
      <c r="F38" s="18">
        <v>1200000</v>
      </c>
    </row>
    <row r="39" spans="1:11" ht="12" customHeight="1" thickBot="1">
      <c r="D39" s="220">
        <f>D38-D37</f>
        <v>0</v>
      </c>
      <c r="E39" s="57"/>
      <c r="F39" s="220">
        <f>F38-F37</f>
        <v>-1650000</v>
      </c>
    </row>
    <row r="40" spans="1:11" ht="12" customHeight="1" thickTop="1">
      <c r="A40" s="30"/>
    </row>
    <row r="41" spans="1:11" ht="12" customHeight="1">
      <c r="A41" s="30" t="s">
        <v>1476</v>
      </c>
    </row>
    <row r="42" spans="1:11" ht="12" customHeight="1">
      <c r="A42" s="18" t="s">
        <v>127</v>
      </c>
      <c r="D42" s="18">
        <f>BS!H22</f>
        <v>2365</v>
      </c>
    </row>
    <row r="43" spans="1:11" ht="12" customHeight="1">
      <c r="A43" s="18" t="s">
        <v>128</v>
      </c>
      <c r="D43" s="18">
        <f>BS!F22</f>
        <v>2605</v>
      </c>
    </row>
    <row r="44" spans="1:11" ht="12" customHeight="1" thickBot="1">
      <c r="D44" s="220">
        <f>D43-D42</f>
        <v>240</v>
      </c>
    </row>
    <row r="45" spans="1:11" ht="12" customHeight="1" thickTop="1">
      <c r="A45" s="30"/>
    </row>
    <row r="46" spans="1:11" ht="12" customHeight="1">
      <c r="A46" s="30" t="s">
        <v>217</v>
      </c>
    </row>
    <row r="47" spans="1:11" ht="12" customHeight="1">
      <c r="A47" s="18" t="s">
        <v>127</v>
      </c>
      <c r="D47" s="18">
        <f>BS!H26</f>
        <v>1113662</v>
      </c>
      <c r="F47" s="18">
        <f>68111-45585</f>
        <v>22526</v>
      </c>
      <c r="H47" s="18">
        <v>48425</v>
      </c>
    </row>
    <row r="48" spans="1:11" ht="12" customHeight="1">
      <c r="A48" s="18" t="s">
        <v>128</v>
      </c>
      <c r="D48" s="18">
        <f>BS!F26</f>
        <v>836359</v>
      </c>
      <c r="F48" s="18">
        <f>55457-21614</f>
        <v>33843</v>
      </c>
      <c r="H48" s="18">
        <f>D48</f>
        <v>836359</v>
      </c>
    </row>
    <row r="49" spans="1:11" ht="12" customHeight="1" thickBot="1">
      <c r="D49" s="220">
        <f>D48-D47</f>
        <v>-277303</v>
      </c>
      <c r="E49" s="57"/>
      <c r="F49" s="220">
        <f>F48-F47</f>
        <v>11317</v>
      </c>
      <c r="H49" s="150">
        <f>H48-H47</f>
        <v>787934</v>
      </c>
    </row>
    <row r="50" spans="1:11" ht="12" customHeight="1" thickTop="1">
      <c r="A50" s="30"/>
    </row>
    <row r="51" spans="1:11" ht="12" customHeight="1">
      <c r="A51" s="30" t="s">
        <v>113</v>
      </c>
    </row>
    <row r="52" spans="1:11" ht="12" customHeight="1">
      <c r="A52" s="18" t="s">
        <v>127</v>
      </c>
      <c r="D52" s="18">
        <f>BS!H23</f>
        <v>65580</v>
      </c>
      <c r="F52" s="18">
        <v>45585</v>
      </c>
      <c r="H52" s="18">
        <v>6916</v>
      </c>
    </row>
    <row r="53" spans="1:11" ht="12" customHeight="1">
      <c r="A53" s="18" t="s">
        <v>128</v>
      </c>
      <c r="D53" s="18">
        <f>BS!F23</f>
        <v>46504</v>
      </c>
      <c r="F53" s="18">
        <v>21614</v>
      </c>
      <c r="H53" s="18">
        <f>D53</f>
        <v>46504</v>
      </c>
    </row>
    <row r="54" spans="1:11" ht="12" customHeight="1" thickBot="1">
      <c r="D54" s="220">
        <f>D53-D52</f>
        <v>-19076</v>
      </c>
      <c r="E54" s="57"/>
      <c r="F54" s="225">
        <f>F53-F52</f>
        <v>-23971</v>
      </c>
      <c r="H54" s="150">
        <f>H53-H52</f>
        <v>39588</v>
      </c>
    </row>
    <row r="55" spans="1:11" ht="12" customHeight="1" thickTop="1">
      <c r="A55" s="30"/>
      <c r="D55" s="57"/>
      <c r="E55" s="57"/>
      <c r="F55" s="57"/>
    </row>
    <row r="56" spans="1:11" ht="12" customHeight="1">
      <c r="A56" s="30" t="s">
        <v>334</v>
      </c>
    </row>
    <row r="57" spans="1:11" ht="12" customHeight="1">
      <c r="A57" s="18" t="s">
        <v>127</v>
      </c>
      <c r="D57" s="129">
        <f>BS!H21</f>
        <v>69734</v>
      </c>
      <c r="F57" s="132">
        <v>1144992</v>
      </c>
      <c r="H57" s="24"/>
      <c r="K57" s="270">
        <v>58920</v>
      </c>
    </row>
    <row r="58" spans="1:11" ht="12" customHeight="1">
      <c r="A58" s="18" t="s">
        <v>372</v>
      </c>
      <c r="D58" s="130">
        <f>-57335.677*0</f>
        <v>0</v>
      </c>
      <c r="F58" s="133">
        <v>-455853</v>
      </c>
      <c r="H58" s="27"/>
      <c r="K58" s="270">
        <v>-14704</v>
      </c>
    </row>
    <row r="59" spans="1:11" ht="12" customHeight="1">
      <c r="A59" s="18" t="s">
        <v>65</v>
      </c>
      <c r="D59" s="131">
        <v>0</v>
      </c>
      <c r="F59" s="134">
        <v>-235948</v>
      </c>
      <c r="H59" s="29"/>
      <c r="K59" s="270">
        <v>-3287</v>
      </c>
    </row>
    <row r="60" spans="1:11" ht="12" customHeight="1">
      <c r="A60" s="18" t="s">
        <v>373</v>
      </c>
      <c r="D60" s="18">
        <f>SUM(D57:D59)</f>
        <v>69734</v>
      </c>
      <c r="F60" s="18">
        <f>SUM(F57:F59)</f>
        <v>453191</v>
      </c>
      <c r="H60" s="149"/>
      <c r="K60" s="270">
        <v>40929</v>
      </c>
    </row>
    <row r="61" spans="1:11" ht="12" customHeight="1">
      <c r="K61" s="270"/>
    </row>
    <row r="62" spans="1:11" ht="12" customHeight="1">
      <c r="A62" s="18" t="s">
        <v>233</v>
      </c>
      <c r="D62" s="129">
        <f>+BS!F21</f>
        <v>67277</v>
      </c>
      <c r="F62" s="132">
        <v>1020013</v>
      </c>
      <c r="H62" s="24"/>
      <c r="K62" s="270">
        <v>95938.000919999991</v>
      </c>
    </row>
    <row r="63" spans="1:11" ht="12" customHeight="1">
      <c r="A63" s="18" t="s">
        <v>335</v>
      </c>
      <c r="D63" s="130" t="e">
        <f>-#REF!*0</f>
        <v>#REF!</v>
      </c>
      <c r="F63" s="133">
        <v>-673720</v>
      </c>
      <c r="H63" s="27"/>
      <c r="K63" s="270">
        <v>-30247</v>
      </c>
    </row>
    <row r="64" spans="1:11" ht="12" customHeight="1">
      <c r="A64" s="18" t="s">
        <v>130</v>
      </c>
      <c r="D64" s="131" t="e">
        <f>-#REF!*0</f>
        <v>#REF!</v>
      </c>
      <c r="F64" s="134">
        <v>-361</v>
      </c>
      <c r="H64" s="27"/>
      <c r="K64" s="270">
        <v>-5415</v>
      </c>
    </row>
    <row r="65" spans="1:11" ht="12" customHeight="1">
      <c r="D65" s="25" t="e">
        <f>SUM(D62:D64)</f>
        <v>#REF!</v>
      </c>
      <c r="F65" s="25">
        <f>SUM(F62:F64)</f>
        <v>345932</v>
      </c>
      <c r="H65" s="29"/>
      <c r="K65" s="270">
        <v>60276.000919999991</v>
      </c>
    </row>
    <row r="66" spans="1:11" ht="12" customHeight="1" thickBot="1">
      <c r="A66" s="18" t="s">
        <v>131</v>
      </c>
      <c r="D66" s="221" t="e">
        <f>D65-D60</f>
        <v>#REF!</v>
      </c>
      <c r="E66" s="57"/>
      <c r="F66" s="221">
        <f>F65-F60</f>
        <v>-107259</v>
      </c>
      <c r="H66" s="151"/>
      <c r="K66" s="270">
        <v>19347.000919999991</v>
      </c>
    </row>
    <row r="67" spans="1:11" ht="12.75" thickTop="1"/>
    <row r="68" spans="1:11">
      <c r="A68" s="30" t="s">
        <v>132</v>
      </c>
    </row>
    <row r="69" spans="1:11">
      <c r="A69" s="18" t="s">
        <v>133</v>
      </c>
      <c r="D69" s="18">
        <f>BS!H27</f>
        <v>2903455</v>
      </c>
      <c r="F69" s="18">
        <v>150442</v>
      </c>
      <c r="H69" s="18">
        <v>1285418</v>
      </c>
    </row>
    <row r="70" spans="1:11">
      <c r="A70" s="18" t="s">
        <v>41</v>
      </c>
      <c r="D70" s="18">
        <f>-UHF!E37</f>
        <v>0</v>
      </c>
      <c r="F70" s="18">
        <v>5602949</v>
      </c>
      <c r="H70" s="18">
        <v>0</v>
      </c>
    </row>
    <row r="71" spans="1:11">
      <c r="A71" s="18" t="s">
        <v>134</v>
      </c>
      <c r="D71" s="18">
        <f>-UHF!E16</f>
        <v>0</v>
      </c>
      <c r="F71" s="18">
        <v>-2014671</v>
      </c>
      <c r="H71" s="18">
        <v>0</v>
      </c>
    </row>
    <row r="72" spans="1:11">
      <c r="A72" s="18" t="s">
        <v>128</v>
      </c>
      <c r="D72" s="18">
        <f>BS!F27</f>
        <v>537397</v>
      </c>
      <c r="F72" s="18">
        <v>230264</v>
      </c>
      <c r="H72" s="18">
        <f>D72</f>
        <v>537397</v>
      </c>
    </row>
    <row r="73" spans="1:11" ht="12.75" thickBot="1">
      <c r="D73" s="220">
        <f>D69+D70+D71-D72</f>
        <v>2366058</v>
      </c>
      <c r="E73" s="57"/>
      <c r="F73" s="220">
        <f>F69+F70+F71-F72</f>
        <v>3508456</v>
      </c>
      <c r="H73" s="150">
        <f>H69+H70+H71-H72</f>
        <v>748021</v>
      </c>
    </row>
    <row r="74" spans="1:11" s="30" customFormat="1" ht="12.75" thickTop="1">
      <c r="E74" s="57"/>
    </row>
    <row r="75" spans="1:11">
      <c r="A75" s="30" t="s">
        <v>135</v>
      </c>
    </row>
    <row r="76" spans="1:11">
      <c r="A76" s="18" t="s">
        <v>232</v>
      </c>
      <c r="D76" s="18">
        <f>-D58</f>
        <v>0</v>
      </c>
      <c r="F76" s="18">
        <f>-F58</f>
        <v>455853</v>
      </c>
      <c r="H76" s="18">
        <f>-H58</f>
        <v>0</v>
      </c>
      <c r="I76" s="218"/>
    </row>
    <row r="77" spans="1:11">
      <c r="A77" s="18" t="s">
        <v>607</v>
      </c>
      <c r="D77" s="18">
        <f>'P&amp;L'!E20</f>
        <v>491056</v>
      </c>
      <c r="F77" s="18">
        <f>'P&amp;L'!G20</f>
        <v>513802</v>
      </c>
      <c r="I77" s="18" t="e">
        <f>'P&amp;L'!#REF!</f>
        <v>#REF!</v>
      </c>
    </row>
    <row r="78" spans="1:11">
      <c r="A78" s="18" t="s">
        <v>873</v>
      </c>
      <c r="D78" s="18">
        <f>'P&amp;L'!E21</f>
        <v>79747</v>
      </c>
    </row>
    <row r="79" spans="1:11">
      <c r="A79" s="18" t="s">
        <v>233</v>
      </c>
      <c r="D79" s="18" t="e">
        <f>-'cash flow working'!D63</f>
        <v>#REF!</v>
      </c>
      <c r="F79" s="18">
        <f>-F63</f>
        <v>673720</v>
      </c>
      <c r="I79" s="18">
        <f>F79</f>
        <v>673720</v>
      </c>
    </row>
    <row r="80" spans="1:11" s="30" customFormat="1" ht="12.75" thickBot="1">
      <c r="D80" s="220" t="e">
        <f>D76+D77-D79+D78</f>
        <v>#REF!</v>
      </c>
      <c r="E80" s="57"/>
      <c r="F80" s="220">
        <f>F76+F77-F79</f>
        <v>295935</v>
      </c>
      <c r="I80" s="150" t="e">
        <f>I76+I77-I79</f>
        <v>#REF!</v>
      </c>
    </row>
    <row r="81" spans="1:6" ht="12.75" thickTop="1"/>
    <row r="82" spans="1:6" s="30" customFormat="1">
      <c r="A82" s="121" t="s">
        <v>248</v>
      </c>
      <c r="E82" s="57"/>
    </row>
    <row r="83" spans="1:6" s="30" customFormat="1">
      <c r="A83" s="18" t="s">
        <v>114</v>
      </c>
      <c r="D83" s="18">
        <f>UHF!E11</f>
        <v>1388429.6170000001</v>
      </c>
      <c r="E83" s="25"/>
      <c r="F83" s="18">
        <v>-903030</v>
      </c>
    </row>
    <row r="84" spans="1:6" s="30" customFormat="1">
      <c r="A84" s="18" t="s">
        <v>115</v>
      </c>
      <c r="D84" s="18">
        <f>UHF!E13</f>
        <v>-8237517.3068199996</v>
      </c>
      <c r="E84" s="25"/>
      <c r="F84" s="18">
        <v>3472372</v>
      </c>
    </row>
    <row r="85" spans="1:6" s="30" customFormat="1">
      <c r="A85" s="18" t="s">
        <v>116</v>
      </c>
      <c r="D85" s="18">
        <f>-D59</f>
        <v>0</v>
      </c>
      <c r="E85" s="25"/>
      <c r="F85" s="18">
        <f>-F59</f>
        <v>235948</v>
      </c>
    </row>
    <row r="86" spans="1:6">
      <c r="A86" s="18" t="s">
        <v>117</v>
      </c>
      <c r="D86" s="18" t="e">
        <f>-D64</f>
        <v>#REF!</v>
      </c>
      <c r="F86" s="18">
        <f>-F64</f>
        <v>361</v>
      </c>
    </row>
    <row r="87" spans="1:6" ht="12.75" thickBot="1">
      <c r="D87" s="220" t="e">
        <f>D83+D84-D85+D86</f>
        <v>#REF!</v>
      </c>
      <c r="E87" s="57"/>
      <c r="F87" s="220">
        <f>F83+F84-F85+F86</f>
        <v>2333755</v>
      </c>
    </row>
    <row r="88" spans="1:6" ht="12.75" thickTop="1">
      <c r="A88" s="30" t="s">
        <v>434</v>
      </c>
    </row>
    <row r="89" spans="1:6">
      <c r="A89" s="18" t="s">
        <v>127</v>
      </c>
      <c r="D89" s="18">
        <v>0</v>
      </c>
      <c r="F89" s="18">
        <v>18191</v>
      </c>
    </row>
    <row r="90" spans="1:6">
      <c r="A90" s="18" t="s">
        <v>128</v>
      </c>
      <c r="D90" s="18">
        <v>0</v>
      </c>
      <c r="F90" s="18">
        <v>0</v>
      </c>
    </row>
    <row r="91" spans="1:6" ht="12.75" thickBot="1">
      <c r="D91" s="220">
        <f>D89-D90</f>
        <v>0</v>
      </c>
      <c r="E91" s="57"/>
      <c r="F91" s="220">
        <f>F89-F90</f>
        <v>18191</v>
      </c>
    </row>
    <row r="92" spans="1:6" ht="12" customHeight="1" thickTop="1">
      <c r="A92" s="30" t="s">
        <v>337</v>
      </c>
    </row>
    <row r="93" spans="1:6" ht="12" customHeight="1">
      <c r="A93" s="18" t="s">
        <v>127</v>
      </c>
      <c r="D93" s="18">
        <v>0</v>
      </c>
      <c r="F93" s="18">
        <v>1979</v>
      </c>
    </row>
    <row r="94" spans="1:6" ht="12" customHeight="1">
      <c r="A94" s="18" t="s">
        <v>128</v>
      </c>
      <c r="D94" s="18">
        <v>0</v>
      </c>
      <c r="F94" s="18">
        <v>0</v>
      </c>
    </row>
    <row r="95" spans="1:6" ht="12" customHeight="1" thickBot="1">
      <c r="D95" s="220">
        <f>D94-D93</f>
        <v>0</v>
      </c>
      <c r="E95" s="57"/>
      <c r="F95" s="220">
        <f>F94-F93</f>
        <v>-1979</v>
      </c>
    </row>
    <row r="96" spans="1:6" ht="12" customHeight="1" thickTop="1">
      <c r="A96" s="30"/>
    </row>
    <row r="97" spans="1:6">
      <c r="A97" s="18" t="s">
        <v>328</v>
      </c>
      <c r="D97" s="30" t="e">
        <f>D95+D91+D87</f>
        <v>#REF!</v>
      </c>
      <c r="F97" s="30">
        <f>F95+F91+F87</f>
        <v>2349967</v>
      </c>
    </row>
    <row r="101" spans="1:6">
      <c r="D101" s="18">
        <f>D9+D14+D19+D26+BS!H9</f>
        <v>75061515</v>
      </c>
      <c r="F101" s="18" t="e">
        <f>+F9+F14+F19+F26+F89+3473180-49800787+#REF!</f>
        <v>#REF!</v>
      </c>
    </row>
    <row r="102" spans="1:6">
      <c r="D102" s="18">
        <f>D42+D47+D52+D57+D69</f>
        <v>4154796</v>
      </c>
      <c r="F102" s="18">
        <f>+F37+F47+F52+F57+F69-4215524+F93</f>
        <v>0</v>
      </c>
    </row>
    <row r="103" spans="1:6">
      <c r="D103" s="18" t="e">
        <f>D10+D15+D22+D27+D90-BS!F16+BS!F9</f>
        <v>#REF!</v>
      </c>
      <c r="F103" s="18" t="e">
        <f>+F10+#REF!+F15+F22+F27-27757523+F90</f>
        <v>#REF!</v>
      </c>
    </row>
    <row r="104" spans="1:6">
      <c r="D104" s="18">
        <f>D38+D48+D53+D62+D72+D94-BS!F28</f>
        <v>-64204</v>
      </c>
      <c r="F104" s="18">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30"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H98"/>
  <sheetViews>
    <sheetView view="pageBreakPreview" topLeftCell="A61" zoomScaleSheetLayoutView="100" workbookViewId="0">
      <selection activeCell="I61" sqref="I1:M1048576"/>
    </sheetView>
  </sheetViews>
  <sheetFormatPr defaultRowHeight="12"/>
  <cols>
    <col min="1" max="1" width="5.125" style="72" customWidth="1"/>
    <col min="2" max="2" width="3.625" style="75" customWidth="1"/>
    <col min="3" max="3" width="41.625" style="73" customWidth="1"/>
    <col min="4" max="4" width="3.875" style="46" customWidth="1"/>
    <col min="5" max="5" width="2.5" style="73" customWidth="1"/>
    <col min="6" max="6" width="15.25" style="73" customWidth="1"/>
    <col min="7" max="7" width="0.75" style="73" customWidth="1"/>
    <col min="8" max="8" width="11.25" style="73" customWidth="1"/>
    <col min="9" max="16384" width="9" style="73"/>
  </cols>
  <sheetData>
    <row r="1" spans="1:8">
      <c r="A1" s="125" t="s">
        <v>44</v>
      </c>
      <c r="B1" s="53"/>
      <c r="C1" s="53"/>
      <c r="D1" s="53"/>
      <c r="E1" s="53"/>
    </row>
    <row r="2" spans="1:8" ht="12" customHeight="1">
      <c r="A2" s="72" t="s">
        <v>1985</v>
      </c>
      <c r="B2" s="53"/>
      <c r="C2" s="53"/>
      <c r="D2" s="53"/>
      <c r="E2" s="53"/>
      <c r="F2" s="62"/>
      <c r="G2" s="62"/>
      <c r="H2" s="62"/>
    </row>
    <row r="3" spans="1:8" ht="12" customHeight="1">
      <c r="A3" s="126" t="s">
        <v>2588</v>
      </c>
      <c r="B3" s="74"/>
      <c r="C3" s="74"/>
      <c r="D3" s="74"/>
      <c r="E3" s="74"/>
      <c r="F3" s="74"/>
      <c r="G3" s="74"/>
      <c r="H3" s="74"/>
    </row>
    <row r="4" spans="1:8" ht="4.5" customHeight="1">
      <c r="A4" s="126"/>
      <c r="B4" s="74"/>
      <c r="C4" s="74"/>
      <c r="D4" s="74"/>
      <c r="E4" s="74"/>
      <c r="F4" s="74"/>
      <c r="G4" s="74"/>
      <c r="H4" s="74"/>
    </row>
    <row r="5" spans="1:8" ht="12" customHeight="1">
      <c r="A5" s="47">
        <v>1</v>
      </c>
      <c r="B5" s="72" t="s">
        <v>446</v>
      </c>
      <c r="C5" s="53"/>
      <c r="E5" s="59"/>
    </row>
    <row r="6" spans="1:8" ht="5.25" customHeight="1">
      <c r="A6" s="127"/>
      <c r="D6" s="59"/>
    </row>
    <row r="7" spans="1:8" s="91" customFormat="1" ht="12" customHeight="1">
      <c r="A7" s="683">
        <v>1.1000000000000001</v>
      </c>
      <c r="B7" s="1272" t="s">
        <v>2000</v>
      </c>
      <c r="C7" s="1272"/>
      <c r="D7" s="1272"/>
      <c r="E7" s="1272"/>
      <c r="F7" s="1272"/>
      <c r="G7" s="1272"/>
      <c r="H7" s="1272"/>
    </row>
    <row r="8" spans="1:8" s="91" customFormat="1" ht="12" customHeight="1">
      <c r="A8" s="683"/>
      <c r="B8" s="1272"/>
      <c r="C8" s="1272"/>
      <c r="D8" s="1272"/>
      <c r="E8" s="1272"/>
      <c r="F8" s="1272"/>
      <c r="G8" s="1272"/>
      <c r="H8" s="1272"/>
    </row>
    <row r="9" spans="1:8" ht="12" customHeight="1">
      <c r="A9" s="128"/>
      <c r="B9" s="1272"/>
      <c r="C9" s="1272"/>
      <c r="D9" s="1272"/>
      <c r="E9" s="1272"/>
      <c r="F9" s="1272"/>
      <c r="G9" s="1272"/>
      <c r="H9" s="1272"/>
    </row>
    <row r="10" spans="1:8" ht="12" customHeight="1">
      <c r="A10" s="128"/>
      <c r="B10" s="1272"/>
      <c r="C10" s="1272"/>
      <c r="D10" s="1272"/>
      <c r="E10" s="1272"/>
      <c r="F10" s="1272"/>
      <c r="G10" s="1272"/>
      <c r="H10" s="1272"/>
    </row>
    <row r="11" spans="1:8" ht="12" customHeight="1">
      <c r="A11" s="128"/>
      <c r="B11" s="1272"/>
      <c r="C11" s="1272"/>
      <c r="D11" s="1272"/>
      <c r="E11" s="1272"/>
      <c r="F11" s="1272"/>
      <c r="G11" s="1272"/>
      <c r="H11" s="1272"/>
    </row>
    <row r="12" spans="1:8" s="546" customFormat="1" ht="12" customHeight="1">
      <c r="A12" s="128"/>
      <c r="B12" s="1273"/>
      <c r="C12" s="1273"/>
      <c r="D12" s="1273"/>
      <c r="E12" s="1273"/>
      <c r="F12" s="1273"/>
      <c r="G12" s="1273"/>
      <c r="H12" s="1273"/>
    </row>
    <row r="13" spans="1:8" s="546" customFormat="1" ht="37.5" customHeight="1">
      <c r="A13" s="128"/>
      <c r="B13" s="1273"/>
      <c r="C13" s="1273"/>
      <c r="D13" s="1273"/>
      <c r="E13" s="1273"/>
      <c r="F13" s="1273"/>
      <c r="G13" s="1273"/>
      <c r="H13" s="1273"/>
    </row>
    <row r="14" spans="1:8" ht="4.5" customHeight="1">
      <c r="A14" s="111"/>
    </row>
    <row r="15" spans="1:8" ht="12" customHeight="1">
      <c r="A15" s="111">
        <v>1.2</v>
      </c>
      <c r="B15" s="1269" t="s">
        <v>62</v>
      </c>
      <c r="C15" s="1269"/>
      <c r="D15" s="1269"/>
      <c r="E15" s="1269"/>
      <c r="F15" s="1269"/>
      <c r="G15" s="1269"/>
      <c r="H15" s="1269"/>
    </row>
    <row r="16" spans="1:8" ht="12" customHeight="1">
      <c r="A16" s="111"/>
      <c r="B16" s="1269"/>
      <c r="C16" s="1269"/>
      <c r="D16" s="1269"/>
      <c r="E16" s="1269"/>
      <c r="F16" s="1269"/>
      <c r="G16" s="1269"/>
      <c r="H16" s="1269"/>
    </row>
    <row r="17" spans="1:8" ht="12" customHeight="1">
      <c r="A17" s="111"/>
      <c r="B17" s="1269"/>
      <c r="C17" s="1269"/>
      <c r="D17" s="1269"/>
      <c r="E17" s="1269"/>
      <c r="F17" s="1269"/>
      <c r="G17" s="1269"/>
      <c r="H17" s="1269"/>
    </row>
    <row r="18" spans="1:8" ht="12" customHeight="1">
      <c r="A18" s="111"/>
      <c r="B18" s="1269"/>
      <c r="C18" s="1269"/>
      <c r="D18" s="1269"/>
      <c r="E18" s="1269"/>
      <c r="F18" s="1269"/>
      <c r="G18" s="1269"/>
      <c r="H18" s="1269"/>
    </row>
    <row r="19" spans="1:8" ht="6" customHeight="1">
      <c r="A19" s="111"/>
      <c r="B19" s="342"/>
      <c r="C19" s="342"/>
      <c r="D19" s="342"/>
      <c r="E19" s="342"/>
      <c r="F19" s="342"/>
      <c r="G19" s="342"/>
      <c r="H19" s="342"/>
    </row>
    <row r="20" spans="1:8" ht="12" customHeight="1">
      <c r="A20" s="111">
        <v>1.3</v>
      </c>
      <c r="B20" s="1271" t="s">
        <v>2566</v>
      </c>
      <c r="C20" s="1271"/>
      <c r="D20" s="1271"/>
      <c r="E20" s="1271"/>
      <c r="F20" s="1271"/>
      <c r="G20" s="1271"/>
      <c r="H20" s="1271"/>
    </row>
    <row r="21" spans="1:8" ht="12" customHeight="1">
      <c r="A21" s="111"/>
      <c r="B21" s="1271"/>
      <c r="C21" s="1271"/>
      <c r="D21" s="1271"/>
      <c r="E21" s="1271"/>
      <c r="F21" s="1271"/>
      <c r="G21" s="1271"/>
      <c r="H21" s="1271"/>
    </row>
    <row r="22" spans="1:8" ht="12" customHeight="1">
      <c r="A22" s="111"/>
      <c r="B22" s="1271"/>
      <c r="C22" s="1271"/>
      <c r="D22" s="1271"/>
      <c r="E22" s="1271"/>
      <c r="F22" s="1271"/>
      <c r="G22" s="1271"/>
      <c r="H22" s="1271"/>
    </row>
    <row r="23" spans="1:8" ht="12" customHeight="1">
      <c r="A23" s="111"/>
      <c r="B23" s="1271"/>
      <c r="C23" s="1271"/>
      <c r="D23" s="1271"/>
      <c r="E23" s="1271"/>
      <c r="F23" s="1271"/>
      <c r="G23" s="1271"/>
      <c r="H23" s="1271"/>
    </row>
    <row r="24" spans="1:8" ht="4.5" customHeight="1">
      <c r="A24" s="111"/>
    </row>
    <row r="25" spans="1:8" ht="12" customHeight="1">
      <c r="A25" s="111">
        <v>1.4000000000000001</v>
      </c>
      <c r="B25" s="1271" t="s">
        <v>382</v>
      </c>
      <c r="C25" s="1271"/>
      <c r="D25" s="1271"/>
      <c r="E25" s="1271"/>
      <c r="F25" s="1271"/>
      <c r="G25" s="1271"/>
      <c r="H25" s="1271"/>
    </row>
    <row r="26" spans="1:8" ht="12" customHeight="1">
      <c r="A26" s="111"/>
      <c r="B26" s="1271"/>
      <c r="C26" s="1271"/>
      <c r="D26" s="1271"/>
      <c r="E26" s="1271"/>
      <c r="F26" s="1271"/>
      <c r="G26" s="1271"/>
      <c r="H26" s="1271"/>
    </row>
    <row r="27" spans="1:8" ht="6.75" customHeight="1">
      <c r="A27" s="128"/>
      <c r="B27" s="76"/>
      <c r="C27" s="77"/>
      <c r="D27" s="77"/>
      <c r="E27" s="78"/>
    </row>
    <row r="28" spans="1:8" ht="12" customHeight="1">
      <c r="A28" s="111">
        <v>1.5000000000000002</v>
      </c>
      <c r="B28" s="1270" t="s">
        <v>2682</v>
      </c>
      <c r="C28" s="1270"/>
      <c r="D28" s="1270"/>
      <c r="E28" s="1270"/>
      <c r="F28" s="1270"/>
      <c r="G28" s="1270"/>
      <c r="H28" s="1270"/>
    </row>
    <row r="29" spans="1:8" ht="12" customHeight="1">
      <c r="A29" s="111"/>
      <c r="B29" s="1270"/>
      <c r="C29" s="1270"/>
      <c r="D29" s="1270"/>
      <c r="E29" s="1270"/>
      <c r="F29" s="1270"/>
      <c r="G29" s="1270"/>
      <c r="H29" s="1270"/>
    </row>
    <row r="30" spans="1:8" ht="27" customHeight="1">
      <c r="A30" s="111"/>
      <c r="B30" s="1270"/>
      <c r="C30" s="1270"/>
      <c r="D30" s="1270"/>
      <c r="E30" s="1270"/>
      <c r="F30" s="1270"/>
      <c r="G30" s="1270"/>
      <c r="H30" s="1270"/>
    </row>
    <row r="31" spans="1:8" ht="7.5" customHeight="1">
      <c r="A31" s="128"/>
      <c r="B31" s="74"/>
      <c r="C31" s="467"/>
      <c r="D31" s="467"/>
      <c r="E31" s="468"/>
      <c r="F31" s="91"/>
      <c r="G31" s="91"/>
      <c r="H31" s="91"/>
    </row>
    <row r="32" spans="1:8" ht="12" customHeight="1">
      <c r="A32" s="111">
        <v>1.6000000000000003</v>
      </c>
      <c r="B32" s="1271" t="s">
        <v>1999</v>
      </c>
      <c r="C32" s="1271"/>
      <c r="D32" s="1271"/>
      <c r="E32" s="1271"/>
      <c r="F32" s="1271"/>
      <c r="G32" s="1271"/>
      <c r="H32" s="1271"/>
    </row>
    <row r="33" spans="1:8" s="546" customFormat="1" ht="12" customHeight="1">
      <c r="A33" s="111"/>
      <c r="B33" s="1271"/>
      <c r="C33" s="1271"/>
      <c r="D33" s="1271"/>
      <c r="E33" s="1271"/>
      <c r="F33" s="1271"/>
      <c r="G33" s="1271"/>
      <c r="H33" s="1271"/>
    </row>
    <row r="34" spans="1:8" ht="2.25" customHeight="1">
      <c r="A34" s="128"/>
      <c r="B34" s="76"/>
      <c r="C34" s="77"/>
      <c r="D34" s="77"/>
      <c r="E34" s="78"/>
    </row>
    <row r="35" spans="1:8" ht="15" customHeight="1">
      <c r="A35" s="751">
        <v>2</v>
      </c>
      <c r="B35" s="752" t="s">
        <v>171</v>
      </c>
      <c r="C35" s="753"/>
      <c r="D35" s="753"/>
      <c r="E35" s="753"/>
      <c r="F35" s="753"/>
      <c r="G35" s="753"/>
      <c r="H35" s="753"/>
    </row>
    <row r="36" spans="1:8" ht="3.75" customHeight="1">
      <c r="A36" s="754"/>
      <c r="B36" s="755"/>
      <c r="C36" s="756"/>
      <c r="D36" s="756"/>
      <c r="E36" s="757"/>
      <c r="F36" s="758"/>
      <c r="G36" s="758"/>
      <c r="H36" s="758"/>
    </row>
    <row r="37" spans="1:8" ht="12" customHeight="1">
      <c r="A37" s="995">
        <v>2.1</v>
      </c>
      <c r="B37" s="996" t="s">
        <v>330</v>
      </c>
      <c r="C37" s="997"/>
      <c r="D37" s="997"/>
      <c r="E37" s="997"/>
      <c r="F37" s="998"/>
      <c r="G37" s="998"/>
      <c r="H37" s="998"/>
    </row>
    <row r="38" spans="1:8" s="546" customFormat="1" ht="7.5" customHeight="1">
      <c r="A38" s="995"/>
      <c r="B38" s="999"/>
      <c r="C38" s="997"/>
      <c r="D38" s="997"/>
      <c r="E38" s="997"/>
      <c r="F38" s="998"/>
      <c r="G38" s="998"/>
      <c r="H38" s="998"/>
    </row>
    <row r="39" spans="1:8" s="546" customFormat="1" ht="12" customHeight="1">
      <c r="A39" s="995"/>
      <c r="B39" s="1275" t="s">
        <v>2616</v>
      </c>
      <c r="C39" s="1273"/>
      <c r="D39" s="1273"/>
      <c r="E39" s="1273"/>
      <c r="F39" s="1273"/>
      <c r="G39" s="1273"/>
      <c r="H39" s="1273"/>
    </row>
    <row r="40" spans="1:8" s="546" customFormat="1" ht="12" customHeight="1">
      <c r="A40" s="995"/>
      <c r="B40" s="1273"/>
      <c r="C40" s="1273"/>
      <c r="D40" s="1273"/>
      <c r="E40" s="1273"/>
      <c r="F40" s="1273"/>
      <c r="G40" s="1273"/>
      <c r="H40" s="1273"/>
    </row>
    <row r="41" spans="1:8" s="546" customFormat="1" ht="12" customHeight="1">
      <c r="A41" s="995"/>
      <c r="B41" s="1273"/>
      <c r="C41" s="1273"/>
      <c r="D41" s="1273"/>
      <c r="E41" s="1273"/>
      <c r="F41" s="1273"/>
      <c r="G41" s="1273"/>
      <c r="H41" s="1273"/>
    </row>
    <row r="42" spans="1:8" s="546" customFormat="1" ht="12" customHeight="1">
      <c r="A42" s="995"/>
      <c r="B42" s="1273"/>
      <c r="C42" s="1273"/>
      <c r="D42" s="1273"/>
      <c r="E42" s="1273"/>
      <c r="F42" s="1273"/>
      <c r="G42" s="1273"/>
      <c r="H42" s="1273"/>
    </row>
    <row r="43" spans="1:8" s="546" customFormat="1" ht="12" customHeight="1">
      <c r="A43" s="995"/>
      <c r="B43" s="1273"/>
      <c r="C43" s="1273"/>
      <c r="D43" s="1273"/>
      <c r="E43" s="1273"/>
      <c r="F43" s="1273"/>
      <c r="G43" s="1273"/>
      <c r="H43" s="1273"/>
    </row>
    <row r="44" spans="1:8" s="546" customFormat="1" ht="12" customHeight="1">
      <c r="A44" s="995"/>
      <c r="B44" s="1273"/>
      <c r="C44" s="1273"/>
      <c r="D44" s="1273"/>
      <c r="E44" s="1273"/>
      <c r="F44" s="1273"/>
      <c r="G44" s="1273"/>
      <c r="H44" s="1273"/>
    </row>
    <row r="45" spans="1:8" s="546" customFormat="1" ht="12" customHeight="1">
      <c r="A45" s="995"/>
      <c r="B45" s="1273"/>
      <c r="C45" s="1273"/>
      <c r="D45" s="1273"/>
      <c r="E45" s="1273"/>
      <c r="F45" s="1273"/>
      <c r="G45" s="1273"/>
      <c r="H45" s="1273"/>
    </row>
    <row r="46" spans="1:8" s="546" customFormat="1" ht="12" customHeight="1">
      <c r="A46" s="995"/>
      <c r="B46" s="1273"/>
      <c r="C46" s="1273"/>
      <c r="D46" s="1273"/>
      <c r="E46" s="1273"/>
      <c r="F46" s="1273"/>
      <c r="G46" s="1273"/>
      <c r="H46" s="1273"/>
    </row>
    <row r="47" spans="1:8" s="546" customFormat="1" ht="3" customHeight="1">
      <c r="A47" s="995"/>
      <c r="B47" s="62"/>
      <c r="C47" s="997"/>
      <c r="D47" s="997"/>
      <c r="E47" s="997"/>
      <c r="F47" s="998"/>
      <c r="G47" s="998"/>
      <c r="H47" s="998"/>
    </row>
    <row r="48" spans="1:8" s="546" customFormat="1" ht="12" customHeight="1">
      <c r="A48" s="995" t="s">
        <v>2342</v>
      </c>
      <c r="B48" s="1276" t="s">
        <v>2617</v>
      </c>
      <c r="C48" s="1273"/>
      <c r="D48" s="1273"/>
      <c r="E48" s="1273"/>
      <c r="F48" s="1273"/>
      <c r="G48" s="1273"/>
      <c r="H48" s="1273"/>
    </row>
    <row r="49" spans="1:8" s="546" customFormat="1" ht="12" customHeight="1">
      <c r="A49" s="995"/>
      <c r="B49" s="1273"/>
      <c r="C49" s="1273"/>
      <c r="D49" s="1273"/>
      <c r="E49" s="1273"/>
      <c r="F49" s="1273"/>
      <c r="G49" s="1273"/>
      <c r="H49" s="1273"/>
    </row>
    <row r="50" spans="1:8" s="546" customFormat="1" ht="12" customHeight="1">
      <c r="A50" s="995"/>
      <c r="B50" s="1273"/>
      <c r="C50" s="1273"/>
      <c r="D50" s="1273"/>
      <c r="E50" s="1273"/>
      <c r="F50" s="1273"/>
      <c r="G50" s="1273"/>
      <c r="H50" s="1273"/>
    </row>
    <row r="51" spans="1:8" s="546" customFormat="1" ht="3.75" customHeight="1">
      <c r="A51" s="995"/>
      <c r="B51" s="1051"/>
      <c r="C51" s="997"/>
      <c r="D51" s="997"/>
      <c r="E51" s="997"/>
      <c r="F51" s="998"/>
      <c r="G51" s="998"/>
      <c r="H51" s="998"/>
    </row>
    <row r="52" spans="1:8" s="546" customFormat="1" ht="12" customHeight="1">
      <c r="A52" s="995" t="s">
        <v>2343</v>
      </c>
      <c r="B52" s="1276" t="s">
        <v>2618</v>
      </c>
      <c r="C52" s="1273"/>
      <c r="D52" s="1273"/>
      <c r="E52" s="1273"/>
      <c r="F52" s="1273"/>
      <c r="G52" s="1273"/>
      <c r="H52" s="1273"/>
    </row>
    <row r="53" spans="1:8" s="546" customFormat="1" ht="12" customHeight="1">
      <c r="A53" s="995"/>
      <c r="B53" s="1273"/>
      <c r="C53" s="1273"/>
      <c r="D53" s="1273"/>
      <c r="E53" s="1273"/>
      <c r="F53" s="1273"/>
      <c r="G53" s="1273"/>
      <c r="H53" s="1273"/>
    </row>
    <row r="54" spans="1:8" s="546" customFormat="1">
      <c r="A54" s="995"/>
      <c r="C54" s="997"/>
      <c r="D54" s="997"/>
      <c r="E54" s="997"/>
      <c r="F54" s="998"/>
      <c r="G54" s="998"/>
      <c r="H54" s="998"/>
    </row>
    <row r="55" spans="1:8" s="546" customFormat="1" ht="15">
      <c r="A55" s="751" t="s">
        <v>2568</v>
      </c>
      <c r="B55" s="996" t="s">
        <v>2567</v>
      </c>
      <c r="C55" s="997"/>
      <c r="D55" s="997"/>
      <c r="E55" s="997"/>
      <c r="F55" s="998"/>
      <c r="G55" s="998"/>
      <c r="H55" s="998"/>
    </row>
    <row r="56" spans="1:8" s="546" customFormat="1" ht="15">
      <c r="A56" s="754"/>
      <c r="B56" s="1276" t="s">
        <v>2621</v>
      </c>
      <c r="C56" s="1273"/>
      <c r="D56" s="1273"/>
      <c r="E56" s="1273"/>
      <c r="F56" s="1273"/>
      <c r="G56" s="1273"/>
      <c r="H56" s="1273"/>
    </row>
    <row r="57" spans="1:8" s="546" customFormat="1" ht="15">
      <c r="A57" s="754"/>
      <c r="B57" s="1273"/>
      <c r="C57" s="1273"/>
      <c r="D57" s="1273"/>
      <c r="E57" s="1273"/>
      <c r="F57" s="1273"/>
      <c r="G57" s="1273"/>
      <c r="H57" s="1273"/>
    </row>
    <row r="58" spans="1:8" s="546" customFormat="1" ht="9" customHeight="1">
      <c r="A58" s="754"/>
      <c r="B58" s="1273"/>
      <c r="C58" s="1273"/>
      <c r="D58" s="1273"/>
      <c r="E58" s="1273"/>
      <c r="F58" s="1273"/>
      <c r="G58" s="1273"/>
      <c r="H58" s="1273"/>
    </row>
    <row r="59" spans="1:8" s="546" customFormat="1" ht="6.75" customHeight="1">
      <c r="A59" s="754"/>
      <c r="B59" s="759"/>
      <c r="C59" s="756"/>
      <c r="D59" s="756"/>
      <c r="E59" s="757"/>
      <c r="F59" s="758"/>
      <c r="G59" s="758"/>
      <c r="H59" s="758"/>
    </row>
    <row r="60" spans="1:8" s="546" customFormat="1" ht="15">
      <c r="A60" s="751">
        <v>4</v>
      </c>
      <c r="B60" s="996" t="s">
        <v>2570</v>
      </c>
      <c r="C60" s="756"/>
      <c r="D60" s="756"/>
      <c r="E60" s="757"/>
      <c r="F60" s="758"/>
      <c r="G60" s="758"/>
      <c r="H60" s="758"/>
    </row>
    <row r="61" spans="1:8" s="546" customFormat="1" ht="10.5" customHeight="1">
      <c r="A61" s="754"/>
      <c r="B61" s="1277" t="s">
        <v>2619</v>
      </c>
      <c r="C61" s="1278"/>
      <c r="D61" s="1278"/>
      <c r="E61" s="1278"/>
      <c r="F61" s="1278"/>
      <c r="G61" s="1278"/>
      <c r="H61" s="1278"/>
    </row>
    <row r="62" spans="1:8" s="546" customFormat="1" ht="10.5" customHeight="1">
      <c r="A62" s="754"/>
      <c r="B62" s="1278"/>
      <c r="C62" s="1278"/>
      <c r="D62" s="1278"/>
      <c r="E62" s="1278"/>
      <c r="F62" s="1278"/>
      <c r="G62" s="1278"/>
      <c r="H62" s="1278"/>
    </row>
    <row r="63" spans="1:8" s="546" customFormat="1" ht="19.5" customHeight="1">
      <c r="A63" s="754"/>
      <c r="B63" s="1278"/>
      <c r="C63" s="1278"/>
      <c r="D63" s="1278"/>
      <c r="E63" s="1278"/>
      <c r="F63" s="1278"/>
      <c r="G63" s="1278"/>
      <c r="H63" s="1278"/>
    </row>
    <row r="64" spans="1:8" s="546" customFormat="1" ht="6" customHeight="1">
      <c r="A64" s="754"/>
      <c r="B64" s="1051"/>
      <c r="C64" s="756"/>
      <c r="D64" s="756"/>
      <c r="E64" s="757"/>
      <c r="F64" s="758"/>
      <c r="G64" s="758"/>
      <c r="H64" s="758"/>
    </row>
    <row r="65" spans="1:8" s="546" customFormat="1" ht="11.25" customHeight="1">
      <c r="A65" s="754"/>
      <c r="B65" s="1276" t="s">
        <v>2620</v>
      </c>
      <c r="C65" s="1273"/>
      <c r="D65" s="1273"/>
      <c r="E65" s="1273"/>
      <c r="F65" s="1273"/>
      <c r="G65" s="1273"/>
      <c r="H65" s="1273"/>
    </row>
    <row r="66" spans="1:8" s="546" customFormat="1" ht="11.25" customHeight="1">
      <c r="A66" s="754"/>
      <c r="B66" s="1273"/>
      <c r="C66" s="1273"/>
      <c r="D66" s="1273"/>
      <c r="E66" s="1273"/>
      <c r="F66" s="1273"/>
      <c r="G66" s="1273"/>
      <c r="H66" s="1273"/>
    </row>
    <row r="67" spans="1:8" s="546" customFormat="1" ht="12.75" customHeight="1">
      <c r="A67" s="754"/>
      <c r="B67" s="1273"/>
      <c r="C67" s="1273"/>
      <c r="D67" s="1273"/>
      <c r="E67" s="1273"/>
      <c r="F67" s="1273"/>
      <c r="G67" s="1273"/>
      <c r="H67" s="1273"/>
    </row>
    <row r="68" spans="1:8" s="546" customFormat="1" ht="6" customHeight="1">
      <c r="A68" s="754"/>
      <c r="B68" s="759"/>
      <c r="C68" s="756"/>
      <c r="D68" s="756"/>
      <c r="E68" s="757"/>
      <c r="F68" s="758"/>
      <c r="G68" s="758"/>
      <c r="H68" s="758"/>
    </row>
    <row r="69" spans="1:8" s="546" customFormat="1" ht="13.5" customHeight="1">
      <c r="A69" s="682">
        <v>5</v>
      </c>
      <c r="B69" s="1021" t="s">
        <v>170</v>
      </c>
      <c r="C69" s="343"/>
      <c r="D69" s="343"/>
      <c r="E69" s="1022"/>
      <c r="F69" s="1044" t="s">
        <v>2569</v>
      </c>
      <c r="G69" s="1022"/>
      <c r="H69" s="1023" t="s">
        <v>2546</v>
      </c>
    </row>
    <row r="70" spans="1:8" s="546" customFormat="1" ht="12" customHeight="1">
      <c r="A70" s="682"/>
      <c r="B70" s="1024"/>
      <c r="C70" s="91"/>
      <c r="D70" s="563"/>
      <c r="E70" s="91"/>
      <c r="F70" s="1044" t="s">
        <v>2558</v>
      </c>
      <c r="G70" s="1020"/>
      <c r="H70" s="1023" t="s">
        <v>1993</v>
      </c>
    </row>
    <row r="71" spans="1:8" s="546" customFormat="1" ht="12.75" customHeight="1">
      <c r="A71" s="682"/>
      <c r="B71" s="1024"/>
      <c r="C71" s="91"/>
      <c r="D71" s="563"/>
      <c r="E71" s="91"/>
      <c r="F71" s="20" t="s">
        <v>2547</v>
      </c>
      <c r="G71" s="1020"/>
      <c r="H71" s="238" t="s">
        <v>2359</v>
      </c>
    </row>
    <row r="72" spans="1:8" s="546" customFormat="1" ht="10.5" customHeight="1">
      <c r="A72" s="1022"/>
      <c r="B72" s="1022"/>
      <c r="C72" s="91"/>
      <c r="D72" s="1025"/>
      <c r="E72" s="91"/>
      <c r="F72" s="1268" t="s">
        <v>2548</v>
      </c>
      <c r="G72" s="1268"/>
      <c r="H72" s="1268"/>
    </row>
    <row r="73" spans="1:8" s="546" customFormat="1" ht="2.25" customHeight="1">
      <c r="A73" s="555"/>
      <c r="B73" s="578"/>
      <c r="C73" s="1026"/>
      <c r="D73" s="1026"/>
      <c r="E73" s="1026"/>
      <c r="F73" s="554"/>
      <c r="G73" s="578"/>
      <c r="H73" s="578"/>
    </row>
    <row r="74" spans="1:8" s="546" customFormat="1" ht="15" customHeight="1">
      <c r="A74" s="555"/>
      <c r="B74" s="541" t="s">
        <v>2549</v>
      </c>
      <c r="C74" s="1026"/>
      <c r="D74" s="1026"/>
      <c r="E74" s="1026"/>
      <c r="F74" s="1028">
        <v>1356</v>
      </c>
      <c r="G74" s="1027"/>
      <c r="H74" s="1028">
        <v>13072</v>
      </c>
    </row>
    <row r="75" spans="1:8" s="546" customFormat="1" ht="15" customHeight="1">
      <c r="A75" s="555"/>
      <c r="B75" s="541" t="s">
        <v>2550</v>
      </c>
      <c r="C75" s="1026"/>
      <c r="D75" s="1029" t="s">
        <v>2659</v>
      </c>
      <c r="E75" s="1026"/>
      <c r="F75" s="1028">
        <v>1477004.2523800002</v>
      </c>
      <c r="G75" s="1027"/>
      <c r="H75" s="1028">
        <v>4259317</v>
      </c>
    </row>
    <row r="76" spans="1:8" s="546" customFormat="1" ht="15" customHeight="1" thickBot="1">
      <c r="A76" s="555"/>
      <c r="B76" s="1026"/>
      <c r="C76" s="1026"/>
      <c r="D76" s="1026"/>
      <c r="E76" s="1026"/>
      <c r="F76" s="540">
        <v>1478360.2523800002</v>
      </c>
      <c r="G76" s="1030"/>
      <c r="H76" s="540">
        <v>4272389</v>
      </c>
    </row>
    <row r="77" spans="1:8" s="546" customFormat="1" ht="6" customHeight="1" thickTop="1">
      <c r="A77" s="128"/>
      <c r="B77" s="545"/>
      <c r="C77" s="77"/>
      <c r="D77" s="77"/>
      <c r="E77" s="78"/>
    </row>
    <row r="78" spans="1:8" s="546" customFormat="1" ht="15" customHeight="1">
      <c r="A78" s="555">
        <v>5.0999999999999996</v>
      </c>
      <c r="B78" s="1274" t="s">
        <v>2611</v>
      </c>
      <c r="C78" s="1274"/>
      <c r="D78" s="1274"/>
      <c r="E78" s="1274"/>
      <c r="F78" s="1274"/>
      <c r="G78" s="1274"/>
      <c r="H78" s="1274"/>
    </row>
    <row r="79" spans="1:8" s="546" customFormat="1" ht="9" customHeight="1">
      <c r="A79" s="1031"/>
      <c r="B79" s="1274"/>
      <c r="C79" s="1274"/>
      <c r="D79" s="1274"/>
      <c r="E79" s="1274"/>
      <c r="F79" s="1274"/>
      <c r="G79" s="1274"/>
      <c r="H79" s="1274"/>
    </row>
    <row r="80" spans="1:8" s="546" customFormat="1" ht="9" customHeight="1">
      <c r="A80" s="1031"/>
      <c r="B80" s="1096"/>
      <c r="C80" s="1096"/>
      <c r="D80" s="1096"/>
      <c r="E80" s="1096"/>
      <c r="F80" s="1096"/>
      <c r="G80" s="1096"/>
      <c r="H80" s="1096"/>
    </row>
    <row r="81" spans="1:8">
      <c r="A81" s="128">
        <v>6</v>
      </c>
      <c r="B81" s="13" t="s">
        <v>216</v>
      </c>
      <c r="C81" s="56"/>
      <c r="D81" s="56"/>
      <c r="E81" s="80"/>
      <c r="F81" s="1000" t="s">
        <v>2560</v>
      </c>
      <c r="G81" s="989"/>
      <c r="H81" s="1000" t="s">
        <v>2333</v>
      </c>
    </row>
    <row r="82" spans="1:8">
      <c r="A82" s="549"/>
      <c r="B82" s="543"/>
      <c r="C82" s="750"/>
      <c r="D82" s="56"/>
      <c r="E82" s="80"/>
      <c r="F82" s="20" t="s">
        <v>457</v>
      </c>
      <c r="G82" s="989"/>
      <c r="H82" s="20" t="s">
        <v>458</v>
      </c>
    </row>
    <row r="83" spans="1:8">
      <c r="A83" s="86"/>
      <c r="B83" s="112" t="s">
        <v>219</v>
      </c>
      <c r="C83" s="56"/>
      <c r="D83" s="56"/>
      <c r="E83" s="80"/>
      <c r="F83" s="1268" t="s">
        <v>118</v>
      </c>
      <c r="G83" s="1268"/>
      <c r="H83" s="1268"/>
    </row>
    <row r="84" spans="1:8">
      <c r="A84" s="86"/>
      <c r="B84" s="84" t="s">
        <v>201</v>
      </c>
      <c r="C84" s="56"/>
      <c r="D84" s="56">
        <v>6.1</v>
      </c>
      <c r="E84" s="80"/>
      <c r="F84" s="98">
        <v>2827318</v>
      </c>
      <c r="G84" s="80"/>
      <c r="H84" s="98">
        <v>2886224</v>
      </c>
    </row>
    <row r="85" spans="1:8" ht="3.75" customHeight="1">
      <c r="A85" s="86"/>
      <c r="B85" s="84"/>
      <c r="C85" s="343"/>
      <c r="D85" s="56"/>
      <c r="E85" s="80"/>
      <c r="F85" s="98"/>
      <c r="G85" s="80"/>
      <c r="H85" s="98"/>
    </row>
    <row r="86" spans="1:8">
      <c r="A86" s="86"/>
      <c r="B86" s="113" t="s">
        <v>414</v>
      </c>
      <c r="C86" s="56"/>
      <c r="D86" s="56"/>
      <c r="E86" s="80"/>
      <c r="F86" s="98"/>
      <c r="G86" s="80"/>
      <c r="H86" s="98"/>
    </row>
    <row r="87" spans="1:8">
      <c r="A87" s="86"/>
      <c r="B87" s="84" t="s">
        <v>201</v>
      </c>
      <c r="C87" s="56"/>
      <c r="D87" s="56">
        <v>6.2</v>
      </c>
      <c r="E87" s="80"/>
      <c r="F87" s="135">
        <v>59936671</v>
      </c>
      <c r="G87" s="80"/>
      <c r="H87" s="135">
        <v>67813093</v>
      </c>
    </row>
    <row r="88" spans="1:8">
      <c r="A88" s="86"/>
      <c r="B88" s="84" t="s">
        <v>63</v>
      </c>
      <c r="C88" s="56"/>
      <c r="D88" s="56">
        <v>6.3</v>
      </c>
      <c r="E88" s="80"/>
      <c r="F88" s="137">
        <v>0</v>
      </c>
      <c r="G88" s="80"/>
      <c r="H88" s="137">
        <v>0</v>
      </c>
    </row>
    <row r="89" spans="1:8" ht="12" customHeight="1">
      <c r="A89" s="86"/>
      <c r="B89" s="80"/>
      <c r="C89" s="80"/>
      <c r="D89" s="56"/>
      <c r="E89" s="80"/>
      <c r="F89" s="98">
        <v>59936671</v>
      </c>
      <c r="G89" s="80"/>
      <c r="H89" s="98">
        <v>67813093</v>
      </c>
    </row>
    <row r="90" spans="1:8">
      <c r="A90" s="86"/>
      <c r="B90" s="123" t="s">
        <v>202</v>
      </c>
      <c r="C90" s="56"/>
      <c r="D90" s="56">
        <v>6.4</v>
      </c>
      <c r="E90" s="80"/>
      <c r="F90" s="98"/>
      <c r="G90" s="80"/>
      <c r="H90" s="98"/>
    </row>
    <row r="91" spans="1:8">
      <c r="A91" s="86"/>
      <c r="B91" s="88" t="s">
        <v>183</v>
      </c>
      <c r="C91" s="56"/>
      <c r="D91" s="56"/>
      <c r="E91" s="80"/>
      <c r="F91" s="135">
        <v>54125</v>
      </c>
      <c r="G91" s="80"/>
      <c r="H91" s="135">
        <v>54125</v>
      </c>
    </row>
    <row r="92" spans="1:8">
      <c r="A92" s="86"/>
      <c r="B92" s="124" t="s">
        <v>203</v>
      </c>
      <c r="C92" s="56"/>
      <c r="D92" s="56"/>
      <c r="E92" s="80"/>
      <c r="F92" s="136">
        <v>10500</v>
      </c>
      <c r="G92" s="80"/>
      <c r="H92" s="136">
        <v>10500</v>
      </c>
    </row>
    <row r="93" spans="1:8">
      <c r="A93" s="86"/>
      <c r="B93" s="84" t="s">
        <v>204</v>
      </c>
      <c r="C93" s="56"/>
      <c r="D93" s="56"/>
      <c r="E93" s="80"/>
      <c r="F93" s="137">
        <v>8880</v>
      </c>
      <c r="G93" s="80"/>
      <c r="H93" s="137">
        <v>8880</v>
      </c>
    </row>
    <row r="94" spans="1:8">
      <c r="A94" s="86"/>
      <c r="B94" s="88"/>
      <c r="C94" s="56"/>
      <c r="D94" s="56"/>
      <c r="E94" s="80"/>
      <c r="F94" s="98">
        <v>73505</v>
      </c>
      <c r="G94" s="80"/>
      <c r="H94" s="98">
        <v>73505</v>
      </c>
    </row>
    <row r="95" spans="1:8">
      <c r="A95" s="86"/>
      <c r="B95" s="84" t="s">
        <v>184</v>
      </c>
      <c r="C95" s="56"/>
      <c r="D95" s="56"/>
      <c r="E95" s="80"/>
      <c r="F95" s="138">
        <v>-73505</v>
      </c>
      <c r="G95" s="80"/>
      <c r="H95" s="138">
        <v>-73505</v>
      </c>
    </row>
    <row r="96" spans="1:8">
      <c r="A96" s="80"/>
      <c r="B96" s="80"/>
      <c r="C96" s="80"/>
      <c r="D96" s="56"/>
      <c r="E96" s="80"/>
      <c r="F96" s="85">
        <v>0</v>
      </c>
      <c r="G96" s="80"/>
      <c r="H96" s="85">
        <v>0</v>
      </c>
    </row>
    <row r="97" spans="1:8" ht="12.75" thickBot="1">
      <c r="A97" s="86"/>
      <c r="B97" s="84"/>
      <c r="C97" s="56"/>
      <c r="D97" s="56"/>
      <c r="E97" s="80"/>
      <c r="F97" s="139">
        <v>62763989</v>
      </c>
      <c r="G97" s="80"/>
      <c r="H97" s="139">
        <v>70699317</v>
      </c>
    </row>
    <row r="98" spans="1:8" ht="12.75" thickTop="1"/>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15">
    <mergeCell ref="F83:H83"/>
    <mergeCell ref="B15:H18"/>
    <mergeCell ref="B28:H30"/>
    <mergeCell ref="B25:H26"/>
    <mergeCell ref="B7:H13"/>
    <mergeCell ref="B32:H33"/>
    <mergeCell ref="B20:H23"/>
    <mergeCell ref="F72:H72"/>
    <mergeCell ref="B78:H79"/>
    <mergeCell ref="B39:H46"/>
    <mergeCell ref="B48:H50"/>
    <mergeCell ref="B52:H53"/>
    <mergeCell ref="B61:H63"/>
    <mergeCell ref="B65:H67"/>
    <mergeCell ref="B56:H58"/>
  </mergeCells>
  <phoneticPr fontId="30" type="noConversion"/>
  <printOptions horizontalCentered="1"/>
  <pageMargins left="0.75" right="0.5" top="0.5" bottom="0.25" header="0.17" footer="0.42"/>
  <pageSetup paperSize="9" scale="71" fitToWidth="12" fitToHeight="12" orientation="portrait" r:id="rId2"/>
  <headerFooter alignWithMargins="0">
    <oddFooter>&amp;C7 of 20</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6"/>
  <sheetViews>
    <sheetView view="pageBreakPreview" topLeftCell="J4" zoomScaleSheetLayoutView="100" workbookViewId="0">
      <selection activeCell="AF138" sqref="A1:XFD1048576"/>
    </sheetView>
  </sheetViews>
  <sheetFormatPr defaultRowHeight="12" outlineLevelRow="2"/>
  <cols>
    <col min="1" max="1" width="8" style="548" hidden="1" customWidth="1"/>
    <col min="2" max="2" width="24.375" style="548" hidden="1" customWidth="1"/>
    <col min="3" max="3" width="7.375" style="548" hidden="1" customWidth="1"/>
    <col min="4" max="4" width="33.875" style="548" hidden="1" customWidth="1"/>
    <col min="5" max="6" width="9.5" style="548" hidden="1" customWidth="1"/>
    <col min="7" max="7" width="33.25" style="548" hidden="1" customWidth="1"/>
    <col min="8" max="8" width="31.25" style="548" customWidth="1"/>
    <col min="9" max="9" width="11" style="54" customWidth="1"/>
    <col min="10" max="10" width="10.75" style="54" bestFit="1" customWidth="1"/>
    <col min="11" max="11" width="10.25" style="54" customWidth="1"/>
    <col min="12" max="12" width="11" style="54" customWidth="1"/>
    <col min="13" max="13" width="10.125" style="54" hidden="1" customWidth="1"/>
    <col min="14" max="14" width="12.125" style="54" bestFit="1" customWidth="1"/>
    <col min="15" max="15" width="12.125" style="548" bestFit="1" customWidth="1"/>
    <col min="16" max="16" width="11.5" style="54" bestFit="1" customWidth="1"/>
    <col min="17" max="17" width="10" style="54" customWidth="1"/>
    <col min="18" max="18" width="7.625" style="548" bestFit="1" customWidth="1"/>
    <col min="19" max="19" width="9.25" style="236" customWidth="1"/>
    <col min="20" max="20" width="10.375" style="548" customWidth="1"/>
    <col min="21" max="16384" width="9" style="548"/>
  </cols>
  <sheetData>
    <row r="1" spans="1:20" ht="18" hidden="1" customHeight="1">
      <c r="H1" s="1099" t="s">
        <v>44</v>
      </c>
      <c r="I1" s="1100"/>
      <c r="J1" s="1100"/>
      <c r="K1" s="1100"/>
      <c r="L1" s="1100"/>
      <c r="M1" s="1100"/>
      <c r="N1" s="1100"/>
      <c r="O1" s="1100"/>
      <c r="P1" s="1100"/>
      <c r="Q1" s="1100"/>
      <c r="R1" s="1101"/>
      <c r="S1" s="1102"/>
      <c r="T1" s="1103" t="s">
        <v>1519</v>
      </c>
    </row>
    <row r="2" spans="1:20" ht="18" hidden="1" customHeight="1">
      <c r="H2" s="1099" t="s">
        <v>2449</v>
      </c>
      <c r="I2" s="1100"/>
      <c r="J2" s="1100"/>
      <c r="K2" s="1100"/>
      <c r="L2" s="1100"/>
      <c r="M2" s="1100"/>
      <c r="N2" s="1100"/>
      <c r="O2" s="1100"/>
      <c r="P2" s="1100"/>
      <c r="Q2" s="1100"/>
      <c r="R2" s="1101"/>
      <c r="S2" s="1102"/>
      <c r="T2" s="1104"/>
    </row>
    <row r="3" spans="1:20" ht="18" hidden="1" customHeight="1">
      <c r="H3" s="1099" t="s">
        <v>2019</v>
      </c>
      <c r="I3" s="1100"/>
      <c r="J3" s="1100"/>
      <c r="K3" s="1100"/>
      <c r="L3" s="1100"/>
      <c r="M3" s="1100"/>
      <c r="N3" s="1100"/>
      <c r="O3" s="1100"/>
      <c r="P3" s="1100"/>
      <c r="Q3" s="1100"/>
      <c r="R3" s="1101"/>
    </row>
    <row r="4" spans="1:20" ht="13.5" customHeight="1">
      <c r="D4" s="299"/>
      <c r="E4" s="299"/>
      <c r="F4" s="299"/>
      <c r="G4" s="299"/>
      <c r="H4" s="1099" t="s">
        <v>2019</v>
      </c>
      <c r="I4" s="298"/>
      <c r="J4" s="298"/>
      <c r="K4" s="298"/>
      <c r="L4" s="298"/>
      <c r="M4" s="298"/>
      <c r="N4" s="298"/>
      <c r="O4" s="298"/>
      <c r="P4" s="298"/>
      <c r="Q4" s="298"/>
      <c r="R4" s="299"/>
      <c r="S4" s="299"/>
      <c r="T4" s="1105"/>
    </row>
    <row r="5" spans="1:20" ht="13.5" customHeight="1">
      <c r="D5" s="299"/>
      <c r="E5" s="299"/>
      <c r="F5" s="299"/>
      <c r="G5" s="299"/>
      <c r="H5" s="299" t="s">
        <v>2632</v>
      </c>
      <c r="I5" s="298"/>
      <c r="J5" s="298"/>
      <c r="K5" s="298"/>
      <c r="L5" s="298"/>
      <c r="M5" s="298"/>
      <c r="N5" s="298"/>
      <c r="O5" s="298"/>
      <c r="P5" s="298"/>
      <c r="Q5" s="298"/>
      <c r="R5" s="299"/>
      <c r="S5" s="299"/>
      <c r="T5" s="1105"/>
    </row>
    <row r="6" spans="1:20" ht="72">
      <c r="A6" s="1106" t="s">
        <v>29</v>
      </c>
      <c r="B6" s="1106" t="s">
        <v>2387</v>
      </c>
      <c r="C6" s="1107" t="s">
        <v>29</v>
      </c>
      <c r="D6" s="1107" t="s">
        <v>875</v>
      </c>
      <c r="E6" s="1107" t="s">
        <v>1520</v>
      </c>
      <c r="F6" s="1107" t="s">
        <v>2388</v>
      </c>
      <c r="G6" s="1107"/>
      <c r="H6" s="1108" t="s">
        <v>2020</v>
      </c>
      <c r="I6" s="1109" t="s">
        <v>2389</v>
      </c>
      <c r="J6" s="1110" t="s">
        <v>2022</v>
      </c>
      <c r="K6" s="1110" t="s">
        <v>2023</v>
      </c>
      <c r="L6" s="1110" t="s">
        <v>2024</v>
      </c>
      <c r="M6" s="1111"/>
      <c r="N6" s="1110" t="s">
        <v>2025</v>
      </c>
      <c r="O6" s="1110" t="s">
        <v>2612</v>
      </c>
      <c r="P6" s="1110" t="s">
        <v>2643</v>
      </c>
      <c r="Q6" s="1110" t="s">
        <v>2644</v>
      </c>
      <c r="R6" s="1107" t="s">
        <v>53</v>
      </c>
      <c r="S6" s="1107" t="s">
        <v>2028</v>
      </c>
      <c r="T6" s="1112" t="s">
        <v>2029</v>
      </c>
    </row>
    <row r="7" spans="1:20" outlineLevel="1">
      <c r="A7" s="1113"/>
      <c r="B7" s="1113"/>
      <c r="C7" s="1113"/>
      <c r="D7" s="1113"/>
      <c r="E7" s="1113"/>
      <c r="F7" s="1113"/>
      <c r="G7" s="1113"/>
      <c r="H7" s="1113"/>
      <c r="I7" s="1114" t="s">
        <v>2646</v>
      </c>
      <c r="J7" s="1115"/>
      <c r="K7" s="1115"/>
      <c r="L7" s="1115"/>
      <c r="M7" s="1115"/>
      <c r="N7" s="1115"/>
      <c r="O7" s="1115"/>
      <c r="P7" s="1114" t="s">
        <v>2031</v>
      </c>
      <c r="Q7" s="1115"/>
      <c r="R7" s="1114" t="s">
        <v>2032</v>
      </c>
      <c r="S7" s="1116"/>
      <c r="T7" s="1116"/>
    </row>
    <row r="8" spans="1:20" outlineLevel="1">
      <c r="A8" s="1113"/>
      <c r="B8" s="1113"/>
      <c r="C8" s="1113"/>
      <c r="D8" s="1113"/>
      <c r="E8" s="1113"/>
      <c r="F8" s="1113"/>
      <c r="G8" s="1113"/>
      <c r="H8" s="1117" t="s">
        <v>2391</v>
      </c>
      <c r="I8" s="1114"/>
      <c r="J8" s="1115"/>
      <c r="K8" s="1115"/>
      <c r="L8" s="1115"/>
      <c r="M8" s="1115"/>
      <c r="N8" s="1115"/>
      <c r="O8" s="1115"/>
      <c r="P8" s="1114"/>
      <c r="Q8" s="1115"/>
      <c r="R8" s="1114"/>
      <c r="S8" s="1116"/>
      <c r="T8" s="1116"/>
    </row>
    <row r="9" spans="1:20" outlineLevel="2">
      <c r="A9" s="1118"/>
      <c r="B9" s="764" t="s">
        <v>1022</v>
      </c>
      <c r="C9" s="764">
        <v>1</v>
      </c>
      <c r="D9" s="764" t="s">
        <v>1027</v>
      </c>
      <c r="E9" s="764" t="s">
        <v>1618</v>
      </c>
      <c r="F9" s="764">
        <v>2</v>
      </c>
      <c r="G9" s="764" t="s">
        <v>2391</v>
      </c>
      <c r="H9" s="1119" t="s">
        <v>854</v>
      </c>
      <c r="I9" s="1120">
        <v>37442</v>
      </c>
      <c r="J9" s="1120">
        <v>0</v>
      </c>
      <c r="K9" s="1120">
        <v>0</v>
      </c>
      <c r="L9" s="1120">
        <v>0</v>
      </c>
      <c r="M9" s="1120">
        <v>0</v>
      </c>
      <c r="N9" s="1120">
        <v>0</v>
      </c>
      <c r="O9" s="1120">
        <v>37442</v>
      </c>
      <c r="P9" s="1120">
        <v>1027.7828999999999</v>
      </c>
      <c r="Q9" s="1120">
        <v>838.70080000000007</v>
      </c>
      <c r="R9" s="740">
        <v>1.3190999999999999E-3</v>
      </c>
      <c r="S9" s="740">
        <v>1.3362770957261994E-3</v>
      </c>
      <c r="T9" s="740">
        <v>1.320705E-2</v>
      </c>
    </row>
    <row r="10" spans="1:20" outlineLevel="1">
      <c r="A10" s="1118"/>
      <c r="B10" s="764"/>
      <c r="C10" s="764"/>
      <c r="D10" s="764"/>
      <c r="E10" s="764"/>
      <c r="F10" s="764"/>
      <c r="G10" s="1121" t="s">
        <v>2390</v>
      </c>
      <c r="H10" s="1119"/>
      <c r="I10" s="1122">
        <v>37442</v>
      </c>
      <c r="J10" s="1122">
        <v>0</v>
      </c>
      <c r="K10" s="1122">
        <v>0</v>
      </c>
      <c r="L10" s="1122">
        <v>0</v>
      </c>
      <c r="M10" s="1122">
        <v>0</v>
      </c>
      <c r="N10" s="1122">
        <v>0</v>
      </c>
      <c r="O10" s="1122">
        <v>37442</v>
      </c>
      <c r="P10" s="1122">
        <v>1027.7828999999999</v>
      </c>
      <c r="Q10" s="1122">
        <v>838.70080000000007</v>
      </c>
      <c r="R10" s="1123">
        <v>1.3190999999999999E-3</v>
      </c>
      <c r="S10" s="1123">
        <v>1.3362770957261994E-3</v>
      </c>
      <c r="T10" s="1124"/>
    </row>
    <row r="11" spans="1:20" outlineLevel="1">
      <c r="A11" s="1118"/>
      <c r="B11" s="764"/>
      <c r="C11" s="764"/>
      <c r="D11" s="764"/>
      <c r="E11" s="764"/>
      <c r="F11" s="764"/>
      <c r="G11" s="1121"/>
      <c r="H11" s="1117" t="s">
        <v>2392</v>
      </c>
      <c r="I11" s="1125"/>
      <c r="J11" s="1125"/>
      <c r="K11" s="1125"/>
      <c r="L11" s="1125"/>
      <c r="M11" s="1125"/>
      <c r="N11" s="1125"/>
      <c r="O11" s="1125"/>
      <c r="P11" s="1125"/>
      <c r="Q11" s="1125"/>
      <c r="R11" s="1124"/>
      <c r="S11" s="1124"/>
      <c r="T11" s="1124"/>
    </row>
    <row r="12" spans="1:20" ht="13.5" customHeight="1" outlineLevel="2">
      <c r="A12" s="764"/>
      <c r="B12" s="764" t="s">
        <v>1022</v>
      </c>
      <c r="C12" s="764">
        <v>2</v>
      </c>
      <c r="D12" s="764" t="s">
        <v>1544</v>
      </c>
      <c r="E12" s="764" t="s">
        <v>1612</v>
      </c>
      <c r="F12" s="764">
        <v>3</v>
      </c>
      <c r="G12" s="764" t="s">
        <v>2392</v>
      </c>
      <c r="H12" s="1119" t="s">
        <v>1023</v>
      </c>
      <c r="I12" s="1120">
        <v>663440</v>
      </c>
      <c r="J12" s="1120">
        <v>0</v>
      </c>
      <c r="K12" s="1120">
        <v>0</v>
      </c>
      <c r="L12" s="1120">
        <v>0</v>
      </c>
      <c r="M12" s="1120">
        <v>0</v>
      </c>
      <c r="N12" s="1120">
        <v>55000</v>
      </c>
      <c r="O12" s="1120">
        <v>608440</v>
      </c>
      <c r="P12" s="1120">
        <v>2616.2919999999999</v>
      </c>
      <c r="Q12" s="1120">
        <v>2251.2280000000001</v>
      </c>
      <c r="R12" s="740">
        <v>3.5407199999999998E-3</v>
      </c>
      <c r="S12" s="740">
        <v>3.5868147659540803E-3</v>
      </c>
      <c r="T12" s="740">
        <v>2.8973333299999999</v>
      </c>
    </row>
    <row r="13" spans="1:20" ht="13.5" customHeight="1" outlineLevel="2">
      <c r="A13" s="764"/>
      <c r="B13" s="764" t="s">
        <v>1022</v>
      </c>
      <c r="C13" s="764">
        <v>3</v>
      </c>
      <c r="D13" s="764" t="s">
        <v>1024</v>
      </c>
      <c r="E13" s="764" t="s">
        <v>1613</v>
      </c>
      <c r="F13" s="764">
        <v>3</v>
      </c>
      <c r="G13" s="764" t="s">
        <v>2392</v>
      </c>
      <c r="H13" s="1119" t="s">
        <v>849</v>
      </c>
      <c r="I13" s="1120">
        <v>1864274</v>
      </c>
      <c r="J13" s="1120">
        <v>0</v>
      </c>
      <c r="K13" s="1120">
        <v>0</v>
      </c>
      <c r="L13" s="1120">
        <v>0</v>
      </c>
      <c r="M13" s="1120">
        <v>0</v>
      </c>
      <c r="N13" s="1120">
        <v>40000</v>
      </c>
      <c r="O13" s="1120">
        <v>1824274</v>
      </c>
      <c r="P13" s="1120">
        <v>14101.63802</v>
      </c>
      <c r="Q13" s="1120">
        <v>11894.26648</v>
      </c>
      <c r="R13" s="740">
        <v>1.870722E-2</v>
      </c>
      <c r="S13" s="740">
        <v>1.8950781813595365E-2</v>
      </c>
      <c r="T13" s="740">
        <v>2.3374253500000002</v>
      </c>
    </row>
    <row r="14" spans="1:20" ht="13.5" customHeight="1" outlineLevel="2">
      <c r="A14" s="764"/>
      <c r="B14" s="764" t="s">
        <v>1022</v>
      </c>
      <c r="C14" s="764">
        <v>4</v>
      </c>
      <c r="D14" s="764" t="s">
        <v>1545</v>
      </c>
      <c r="E14" s="764" t="s">
        <v>1614</v>
      </c>
      <c r="F14" s="764">
        <v>3</v>
      </c>
      <c r="G14" s="764" t="s">
        <v>2392</v>
      </c>
      <c r="H14" s="1119" t="s">
        <v>1025</v>
      </c>
      <c r="I14" s="1120">
        <v>395120</v>
      </c>
      <c r="J14" s="1120">
        <v>0</v>
      </c>
      <c r="K14" s="1120">
        <v>0</v>
      </c>
      <c r="L14" s="1120">
        <v>0</v>
      </c>
      <c r="M14" s="1120">
        <v>0</v>
      </c>
      <c r="N14" s="1120">
        <v>2500</v>
      </c>
      <c r="O14" s="1120">
        <v>392620</v>
      </c>
      <c r="P14" s="1120">
        <v>1641.1516000000001</v>
      </c>
      <c r="Q14" s="1120">
        <v>1570.48</v>
      </c>
      <c r="R14" s="740">
        <v>2.4700400000000002E-3</v>
      </c>
      <c r="S14" s="740">
        <v>2.5021991791304853E-3</v>
      </c>
      <c r="T14" s="740">
        <v>3.4622575000000002</v>
      </c>
    </row>
    <row r="15" spans="1:20" ht="13.5" customHeight="1" outlineLevel="2">
      <c r="A15" s="764"/>
      <c r="B15" s="764" t="s">
        <v>1022</v>
      </c>
      <c r="C15" s="764">
        <v>5</v>
      </c>
      <c r="D15" s="764" t="s">
        <v>1546</v>
      </c>
      <c r="E15" s="764" t="s">
        <v>1615</v>
      </c>
      <c r="F15" s="764">
        <v>3</v>
      </c>
      <c r="G15" s="764" t="s">
        <v>2392</v>
      </c>
      <c r="H15" s="1119" t="s">
        <v>866</v>
      </c>
      <c r="I15" s="1120">
        <v>495078</v>
      </c>
      <c r="J15" s="1120">
        <v>0</v>
      </c>
      <c r="K15" s="1120">
        <v>0</v>
      </c>
      <c r="L15" s="1120">
        <v>0</v>
      </c>
      <c r="M15" s="1120">
        <v>0</v>
      </c>
      <c r="N15" s="1120">
        <v>0</v>
      </c>
      <c r="O15" s="1120">
        <v>495078</v>
      </c>
      <c r="P15" s="1120">
        <v>1475.3324399999999</v>
      </c>
      <c r="Q15" s="1120">
        <v>1237.6949999999999</v>
      </c>
      <c r="R15" s="740">
        <v>1.9466399999999999E-3</v>
      </c>
      <c r="S15" s="740">
        <v>1.971982714210882E-3</v>
      </c>
      <c r="T15" s="740">
        <v>1.8743156999999999</v>
      </c>
    </row>
    <row r="16" spans="1:20" ht="13.5" customHeight="1" outlineLevel="2">
      <c r="A16" s="764"/>
      <c r="B16" s="764" t="s">
        <v>1022</v>
      </c>
      <c r="C16" s="764">
        <v>6</v>
      </c>
      <c r="D16" s="764" t="s">
        <v>1547</v>
      </c>
      <c r="E16" s="764" t="s">
        <v>1616</v>
      </c>
      <c r="F16" s="764">
        <v>3</v>
      </c>
      <c r="G16" s="764" t="s">
        <v>2392</v>
      </c>
      <c r="H16" s="1119" t="s">
        <v>1026</v>
      </c>
      <c r="I16" s="1120">
        <v>1078774</v>
      </c>
      <c r="J16" s="1120">
        <v>0</v>
      </c>
      <c r="K16" s="1120">
        <v>0</v>
      </c>
      <c r="L16" s="1120">
        <v>0</v>
      </c>
      <c r="M16" s="1120">
        <v>0</v>
      </c>
      <c r="N16" s="1120">
        <v>0</v>
      </c>
      <c r="O16" s="1120">
        <v>1078774</v>
      </c>
      <c r="P16" s="1120">
        <v>2815.60014</v>
      </c>
      <c r="Q16" s="1120">
        <v>4099.3411999999998</v>
      </c>
      <c r="R16" s="740">
        <v>6.4474199999999997E-3</v>
      </c>
      <c r="S16" s="740">
        <v>6.5313586837245797E-3</v>
      </c>
      <c r="T16" s="740">
        <v>5.3437721399999996</v>
      </c>
    </row>
    <row r="17" spans="1:20" ht="13.5" customHeight="1" outlineLevel="2">
      <c r="A17" s="764"/>
      <c r="B17" s="764" t="s">
        <v>1022</v>
      </c>
      <c r="C17" s="764">
        <v>7</v>
      </c>
      <c r="D17" s="764" t="s">
        <v>1548</v>
      </c>
      <c r="E17" s="764" t="s">
        <v>1617</v>
      </c>
      <c r="F17" s="764">
        <v>3</v>
      </c>
      <c r="G17" s="764" t="s">
        <v>2392</v>
      </c>
      <c r="H17" s="1119" t="s">
        <v>867</v>
      </c>
      <c r="I17" s="1120">
        <v>392245</v>
      </c>
      <c r="J17" s="1120">
        <v>0</v>
      </c>
      <c r="K17" s="1120">
        <v>0</v>
      </c>
      <c r="L17" s="1120">
        <v>0</v>
      </c>
      <c r="M17" s="1120">
        <v>0</v>
      </c>
      <c r="N17" s="1120">
        <v>0</v>
      </c>
      <c r="O17" s="1120">
        <v>392245</v>
      </c>
      <c r="P17" s="1120">
        <v>1290.48605</v>
      </c>
      <c r="Q17" s="1120">
        <v>972.76760000000002</v>
      </c>
      <c r="R17" s="740">
        <v>1.5299599999999999E-3</v>
      </c>
      <c r="S17" s="740">
        <v>1.5498817496591693E-3</v>
      </c>
      <c r="T17" s="740">
        <v>1.3872796599999999</v>
      </c>
    </row>
    <row r="18" spans="1:20" ht="13.5" customHeight="1" outlineLevel="2">
      <c r="A18" s="764"/>
      <c r="B18" s="764" t="s">
        <v>1022</v>
      </c>
      <c r="C18" s="764">
        <v>8</v>
      </c>
      <c r="D18" s="764" t="s">
        <v>1028</v>
      </c>
      <c r="E18" s="764" t="s">
        <v>1619</v>
      </c>
      <c r="F18" s="764">
        <v>3</v>
      </c>
      <c r="G18" s="764" t="s">
        <v>2392</v>
      </c>
      <c r="H18" s="1119" t="s">
        <v>856</v>
      </c>
      <c r="I18" s="1120">
        <v>1955098</v>
      </c>
      <c r="J18" s="1120">
        <v>0</v>
      </c>
      <c r="K18" s="1120">
        <v>0</v>
      </c>
      <c r="L18" s="1120">
        <v>0</v>
      </c>
      <c r="M18" s="1120">
        <v>0</v>
      </c>
      <c r="N18" s="1120">
        <v>146500</v>
      </c>
      <c r="O18" s="1120">
        <v>1808598</v>
      </c>
      <c r="P18" s="1120">
        <v>54257.94</v>
      </c>
      <c r="Q18" s="1120">
        <v>45938.389200000005</v>
      </c>
      <c r="R18" s="740">
        <v>7.2251590000000004E-2</v>
      </c>
      <c r="S18" s="740">
        <v>7.3192272265050665E-2</v>
      </c>
      <c r="T18" s="740">
        <v>3.9851443799999999</v>
      </c>
    </row>
    <row r="19" spans="1:20" ht="13.5" customHeight="1" outlineLevel="2">
      <c r="A19" s="764"/>
      <c r="B19" s="764" t="s">
        <v>1022</v>
      </c>
      <c r="C19" s="764">
        <v>9</v>
      </c>
      <c r="D19" s="764" t="s">
        <v>1552</v>
      </c>
      <c r="E19" s="764" t="s">
        <v>1620</v>
      </c>
      <c r="F19" s="764">
        <v>3</v>
      </c>
      <c r="G19" s="764" t="s">
        <v>2392</v>
      </c>
      <c r="H19" s="1119" t="s">
        <v>1029</v>
      </c>
      <c r="I19" s="1120">
        <v>808125</v>
      </c>
      <c r="J19" s="1120">
        <v>0</v>
      </c>
      <c r="K19" s="1120">
        <v>0</v>
      </c>
      <c r="L19" s="1120">
        <v>0</v>
      </c>
      <c r="M19" s="1120">
        <v>0</v>
      </c>
      <c r="N19" s="1120">
        <v>52500</v>
      </c>
      <c r="O19" s="1120">
        <v>755625</v>
      </c>
      <c r="P19" s="1120">
        <v>18724.387500000001</v>
      </c>
      <c r="Q19" s="1120">
        <v>13926.168750000001</v>
      </c>
      <c r="R19" s="740">
        <v>2.1902979999999999E-2</v>
      </c>
      <c r="S19" s="740">
        <v>2.2188151402553754E-2</v>
      </c>
      <c r="T19" s="740">
        <v>2.8636694399999998</v>
      </c>
    </row>
    <row r="20" spans="1:20" ht="13.5" customHeight="1" outlineLevel="1">
      <c r="A20" s="764"/>
      <c r="B20" s="764"/>
      <c r="C20" s="764"/>
      <c r="D20" s="764"/>
      <c r="E20" s="764"/>
      <c r="F20" s="764"/>
      <c r="G20" s="1126" t="s">
        <v>2393</v>
      </c>
      <c r="H20" s="1119"/>
      <c r="I20" s="1122">
        <v>7652154</v>
      </c>
      <c r="J20" s="1122">
        <v>0</v>
      </c>
      <c r="K20" s="1122">
        <v>0</v>
      </c>
      <c r="L20" s="1122">
        <v>0</v>
      </c>
      <c r="M20" s="1122">
        <v>0</v>
      </c>
      <c r="N20" s="1122">
        <v>296500</v>
      </c>
      <c r="O20" s="1122">
        <v>7355654</v>
      </c>
      <c r="P20" s="1122">
        <v>96922.827749999997</v>
      </c>
      <c r="Q20" s="1122">
        <v>81890.336230000001</v>
      </c>
      <c r="R20" s="1123">
        <v>0.12879657</v>
      </c>
      <c r="S20" s="1123">
        <v>0.13047344257387897</v>
      </c>
      <c r="T20" s="1124"/>
    </row>
    <row r="21" spans="1:20" ht="13.5" customHeight="1" outlineLevel="1">
      <c r="A21" s="764"/>
      <c r="B21" s="764"/>
      <c r="C21" s="764"/>
      <c r="D21" s="764"/>
      <c r="E21" s="764"/>
      <c r="F21" s="764"/>
      <c r="G21" s="1126"/>
      <c r="H21" s="1127" t="s">
        <v>2394</v>
      </c>
      <c r="I21" s="1125"/>
      <c r="J21" s="1125"/>
      <c r="K21" s="1125"/>
      <c r="L21" s="1125"/>
      <c r="M21" s="1125"/>
      <c r="N21" s="1125"/>
      <c r="O21" s="1125"/>
      <c r="P21" s="1125"/>
      <c r="Q21" s="1125"/>
      <c r="R21" s="1124"/>
      <c r="S21" s="1124"/>
      <c r="T21" s="1124"/>
    </row>
    <row r="22" spans="1:20" ht="13.5" customHeight="1" outlineLevel="2">
      <c r="A22" s="764"/>
      <c r="B22" s="764" t="s">
        <v>1013</v>
      </c>
      <c r="C22" s="764">
        <v>10</v>
      </c>
      <c r="D22" s="764" t="s">
        <v>1541</v>
      </c>
      <c r="E22" s="764" t="s">
        <v>1608</v>
      </c>
      <c r="F22" s="764">
        <v>4</v>
      </c>
      <c r="G22" s="764" t="s">
        <v>2394</v>
      </c>
      <c r="H22" s="1119" t="s">
        <v>1014</v>
      </c>
      <c r="I22" s="1120">
        <v>707261</v>
      </c>
      <c r="J22" s="1120">
        <v>0</v>
      </c>
      <c r="K22" s="1120">
        <v>0</v>
      </c>
      <c r="L22" s="1120">
        <v>0</v>
      </c>
      <c r="M22" s="1120">
        <v>0</v>
      </c>
      <c r="N22" s="1120">
        <v>0</v>
      </c>
      <c r="O22" s="1120">
        <v>707261</v>
      </c>
      <c r="P22" s="1120">
        <v>459.71965</v>
      </c>
      <c r="Q22" s="1120">
        <v>459.71965</v>
      </c>
      <c r="R22" s="740">
        <v>7.2303999999999999E-4</v>
      </c>
      <c r="S22" s="740">
        <v>7.324576759081007E-4</v>
      </c>
      <c r="T22" s="740">
        <v>8.8407625000000003</v>
      </c>
    </row>
    <row r="23" spans="1:20" ht="13.5" customHeight="1" outlineLevel="2">
      <c r="A23" s="764"/>
      <c r="B23" s="764" t="s">
        <v>1013</v>
      </c>
      <c r="C23" s="764">
        <v>11</v>
      </c>
      <c r="D23" s="764" t="s">
        <v>1542</v>
      </c>
      <c r="E23" s="764" t="s">
        <v>1610</v>
      </c>
      <c r="F23" s="764">
        <v>4</v>
      </c>
      <c r="G23" s="764" t="s">
        <v>2394</v>
      </c>
      <c r="H23" s="1119" t="s">
        <v>1017</v>
      </c>
      <c r="I23" s="1120">
        <v>265013</v>
      </c>
      <c r="J23" s="1120">
        <v>0</v>
      </c>
      <c r="K23" s="1120">
        <v>0</v>
      </c>
      <c r="L23" s="1120">
        <v>0</v>
      </c>
      <c r="M23" s="1120">
        <v>0</v>
      </c>
      <c r="N23" s="1120">
        <v>0</v>
      </c>
      <c r="O23" s="1120">
        <v>265013</v>
      </c>
      <c r="P23" s="1120">
        <v>26.501300000000001</v>
      </c>
      <c r="Q23" s="1120">
        <v>26.501300000000001</v>
      </c>
      <c r="R23" s="740">
        <v>4.1680000000000001E-5</v>
      </c>
      <c r="S23" s="740">
        <v>4.2223734849148497E-5</v>
      </c>
      <c r="T23" s="740">
        <v>2.7788461500000001</v>
      </c>
    </row>
    <row r="24" spans="1:20" ht="13.5" customHeight="1" outlineLevel="2">
      <c r="A24" s="764"/>
      <c r="B24" s="764" t="s">
        <v>1013</v>
      </c>
      <c r="C24" s="764">
        <v>12</v>
      </c>
      <c r="D24" s="764" t="s">
        <v>1543</v>
      </c>
      <c r="E24" s="764" t="s">
        <v>1611</v>
      </c>
      <c r="F24" s="764">
        <v>4</v>
      </c>
      <c r="G24" s="764" t="s">
        <v>2394</v>
      </c>
      <c r="H24" s="1119" t="s">
        <v>1018</v>
      </c>
      <c r="I24" s="1120">
        <v>729349</v>
      </c>
      <c r="J24" s="1120">
        <v>0</v>
      </c>
      <c r="K24" s="1120">
        <v>0</v>
      </c>
      <c r="L24" s="1120">
        <v>0</v>
      </c>
      <c r="M24" s="1120">
        <v>0</v>
      </c>
      <c r="N24" s="1120">
        <v>0</v>
      </c>
      <c r="O24" s="1120">
        <v>729349</v>
      </c>
      <c r="P24" s="1120">
        <v>0</v>
      </c>
      <c r="Q24" s="1120">
        <v>0</v>
      </c>
      <c r="R24" s="740">
        <v>0</v>
      </c>
      <c r="S24" s="740">
        <v>0</v>
      </c>
      <c r="T24" s="740">
        <v>8.3116695200000006</v>
      </c>
    </row>
    <row r="25" spans="1:20" ht="13.5" customHeight="1" outlineLevel="1">
      <c r="A25" s="764"/>
      <c r="B25" s="764"/>
      <c r="C25" s="764"/>
      <c r="D25" s="764"/>
      <c r="E25" s="764"/>
      <c r="F25" s="764"/>
      <c r="G25" s="1126" t="s">
        <v>2395</v>
      </c>
      <c r="H25" s="1119"/>
      <c r="I25" s="1122">
        <v>1701623</v>
      </c>
      <c r="J25" s="1122">
        <v>0</v>
      </c>
      <c r="K25" s="1122">
        <v>0</v>
      </c>
      <c r="L25" s="1122">
        <v>0</v>
      </c>
      <c r="M25" s="1122">
        <v>0</v>
      </c>
      <c r="N25" s="1122">
        <v>0</v>
      </c>
      <c r="O25" s="1122">
        <v>1701623</v>
      </c>
      <c r="P25" s="1122">
        <v>486.22095000000002</v>
      </c>
      <c r="Q25" s="1122">
        <v>486.22095000000002</v>
      </c>
      <c r="R25" s="1123">
        <v>7.6471999999999998E-4</v>
      </c>
      <c r="S25" s="1123">
        <v>7.7468141075724922E-4</v>
      </c>
      <c r="T25" s="1124"/>
    </row>
    <row r="26" spans="1:20" ht="13.5" customHeight="1" outlineLevel="1">
      <c r="A26" s="764"/>
      <c r="B26" s="764"/>
      <c r="C26" s="764"/>
      <c r="D26" s="764"/>
      <c r="E26" s="764"/>
      <c r="F26" s="764"/>
      <c r="G26" s="1126"/>
      <c r="H26" s="1117" t="s">
        <v>2397</v>
      </c>
      <c r="I26" s="1125"/>
      <c r="J26" s="1125"/>
      <c r="K26" s="1125"/>
      <c r="L26" s="1125"/>
      <c r="M26" s="1125"/>
      <c r="N26" s="1125"/>
      <c r="O26" s="1125"/>
      <c r="P26" s="1125"/>
      <c r="Q26" s="1125"/>
      <c r="R26" s="1124"/>
      <c r="S26" s="1124"/>
      <c r="T26" s="1124"/>
    </row>
    <row r="27" spans="1:20" outlineLevel="2">
      <c r="A27" s="764"/>
      <c r="B27" s="764" t="s">
        <v>1013</v>
      </c>
      <c r="C27" s="764">
        <v>13</v>
      </c>
      <c r="D27" s="764" t="s">
        <v>1016</v>
      </c>
      <c r="E27" s="764" t="s">
        <v>1609</v>
      </c>
      <c r="F27" s="764">
        <v>5</v>
      </c>
      <c r="G27" s="764" t="s">
        <v>2397</v>
      </c>
      <c r="H27" s="1119" t="s">
        <v>2058</v>
      </c>
      <c r="I27" s="1120">
        <v>1438138</v>
      </c>
      <c r="J27" s="1120">
        <v>0</v>
      </c>
      <c r="K27" s="1120">
        <v>0</v>
      </c>
      <c r="L27" s="1120">
        <v>0</v>
      </c>
      <c r="M27" s="1120">
        <v>0</v>
      </c>
      <c r="N27" s="1120">
        <v>100000</v>
      </c>
      <c r="O27" s="1120">
        <v>1338138</v>
      </c>
      <c r="P27" s="1120">
        <v>1940.3001000000002</v>
      </c>
      <c r="Q27" s="1120">
        <v>1378.2821399999998</v>
      </c>
      <c r="R27" s="740">
        <v>2.16775E-3</v>
      </c>
      <c r="S27" s="740">
        <v>2.1959760323711276E-3</v>
      </c>
      <c r="T27" s="740">
        <v>0.46974147999999999</v>
      </c>
    </row>
    <row r="28" spans="1:20" outlineLevel="1">
      <c r="A28" s="764"/>
      <c r="B28" s="764"/>
      <c r="C28" s="764"/>
      <c r="D28" s="764"/>
      <c r="E28" s="764"/>
      <c r="F28" s="764"/>
      <c r="G28" s="1126" t="s">
        <v>2396</v>
      </c>
      <c r="H28" s="1119"/>
      <c r="I28" s="1122">
        <v>1438138</v>
      </c>
      <c r="J28" s="1122">
        <v>0</v>
      </c>
      <c r="K28" s="1122">
        <v>0</v>
      </c>
      <c r="L28" s="1122">
        <v>0</v>
      </c>
      <c r="M28" s="1122">
        <v>0</v>
      </c>
      <c r="N28" s="1122">
        <v>100000</v>
      </c>
      <c r="O28" s="1122">
        <v>1338138</v>
      </c>
      <c r="P28" s="1122">
        <v>1940.3001000000002</v>
      </c>
      <c r="Q28" s="1122">
        <v>1378.2821399999998</v>
      </c>
      <c r="R28" s="1123">
        <v>2.16775E-3</v>
      </c>
      <c r="S28" s="1123">
        <v>2.1959760323711276E-3</v>
      </c>
      <c r="T28" s="1124"/>
    </row>
    <row r="29" spans="1:20" outlineLevel="1">
      <c r="A29" s="764"/>
      <c r="B29" s="764"/>
      <c r="C29" s="764"/>
      <c r="D29" s="764"/>
      <c r="E29" s="764"/>
      <c r="F29" s="764"/>
      <c r="G29" s="1126"/>
      <c r="H29" s="1117" t="s">
        <v>2398</v>
      </c>
      <c r="I29" s="1125"/>
      <c r="J29" s="1125"/>
      <c r="K29" s="1125"/>
      <c r="L29" s="1125"/>
      <c r="M29" s="1125"/>
      <c r="N29" s="1125"/>
      <c r="O29" s="1125"/>
      <c r="P29" s="1125"/>
      <c r="Q29" s="1125"/>
      <c r="R29" s="1124"/>
      <c r="S29" s="1124"/>
      <c r="T29" s="1124"/>
    </row>
    <row r="30" spans="1:20" ht="13.5" customHeight="1" outlineLevel="2">
      <c r="A30" s="764"/>
      <c r="B30" s="764" t="s">
        <v>996</v>
      </c>
      <c r="C30" s="764">
        <v>14</v>
      </c>
      <c r="D30" s="1128" t="s">
        <v>997</v>
      </c>
      <c r="E30" s="764" t="s">
        <v>1603</v>
      </c>
      <c r="F30" s="764">
        <v>6</v>
      </c>
      <c r="G30" s="764" t="s">
        <v>2398</v>
      </c>
      <c r="H30" s="1119" t="s">
        <v>828</v>
      </c>
      <c r="I30" s="25">
        <v>0</v>
      </c>
      <c r="J30" s="25">
        <v>15000</v>
      </c>
      <c r="K30" s="25">
        <v>0</v>
      </c>
      <c r="L30" s="25">
        <v>0</v>
      </c>
      <c r="M30" s="25">
        <v>0</v>
      </c>
      <c r="N30" s="25">
        <v>15000</v>
      </c>
      <c r="O30" s="25">
        <v>0</v>
      </c>
      <c r="P30" s="25">
        <v>0</v>
      </c>
      <c r="Q30" s="25">
        <v>0</v>
      </c>
      <c r="R30" s="583">
        <v>0</v>
      </c>
      <c r="S30" s="583">
        <v>0</v>
      </c>
      <c r="T30" s="583">
        <v>0</v>
      </c>
    </row>
    <row r="31" spans="1:20" ht="13.5" customHeight="1" outlineLevel="2">
      <c r="A31" s="764"/>
      <c r="B31" s="764" t="s">
        <v>996</v>
      </c>
      <c r="C31" s="764">
        <v>15</v>
      </c>
      <c r="D31" s="1128" t="s">
        <v>1002</v>
      </c>
      <c r="E31" s="764" t="s">
        <v>1604</v>
      </c>
      <c r="F31" s="764">
        <v>6</v>
      </c>
      <c r="G31" s="764" t="s">
        <v>2398</v>
      </c>
      <c r="H31" s="1119" t="s">
        <v>831</v>
      </c>
      <c r="I31" s="1120">
        <v>0</v>
      </c>
      <c r="J31" s="1120">
        <v>15000</v>
      </c>
      <c r="K31" s="1120">
        <v>0</v>
      </c>
      <c r="L31" s="1120">
        <v>0</v>
      </c>
      <c r="M31" s="1120">
        <v>0</v>
      </c>
      <c r="N31" s="1120">
        <v>15000</v>
      </c>
      <c r="O31" s="1120">
        <v>0</v>
      </c>
      <c r="P31" s="1120">
        <v>0</v>
      </c>
      <c r="Q31" s="1120">
        <v>0</v>
      </c>
      <c r="R31" s="740">
        <v>0</v>
      </c>
      <c r="S31" s="740">
        <v>0</v>
      </c>
      <c r="T31" s="740">
        <v>0</v>
      </c>
    </row>
    <row r="32" spans="1:20" ht="13.5" customHeight="1" outlineLevel="2">
      <c r="A32" s="764"/>
      <c r="B32" s="764" t="s">
        <v>996</v>
      </c>
      <c r="C32" s="764">
        <v>16</v>
      </c>
      <c r="D32" s="1128" t="s">
        <v>1356</v>
      </c>
      <c r="E32" s="764" t="s">
        <v>1605</v>
      </c>
      <c r="F32" s="764">
        <v>6</v>
      </c>
      <c r="G32" s="764" t="s">
        <v>2398</v>
      </c>
      <c r="H32" s="1119" t="s">
        <v>835</v>
      </c>
      <c r="I32" s="1120">
        <v>0</v>
      </c>
      <c r="J32" s="1120">
        <v>29800</v>
      </c>
      <c r="K32" s="1120">
        <v>0</v>
      </c>
      <c r="L32" s="1120">
        <v>0</v>
      </c>
      <c r="M32" s="1120">
        <v>0</v>
      </c>
      <c r="N32" s="1120">
        <v>0</v>
      </c>
      <c r="O32" s="1120">
        <v>29800</v>
      </c>
      <c r="P32" s="1120">
        <v>7696.9269999999997</v>
      </c>
      <c r="Q32" s="1120">
        <v>6139.6940000000004</v>
      </c>
      <c r="R32" s="740">
        <v>9.6564700000000003E-3</v>
      </c>
      <c r="S32" s="740">
        <v>9.7821922513577804E-3</v>
      </c>
      <c r="T32" s="740">
        <v>2.6773700000000001E-3</v>
      </c>
    </row>
    <row r="33" spans="1:20" ht="13.5" customHeight="1" outlineLevel="1">
      <c r="A33" s="764"/>
      <c r="B33" s="764"/>
      <c r="C33" s="764"/>
      <c r="D33" s="1128"/>
      <c r="E33" s="764"/>
      <c r="F33" s="764"/>
      <c r="G33" s="1126" t="s">
        <v>2399</v>
      </c>
      <c r="H33" s="1119"/>
      <c r="I33" s="1122">
        <v>0</v>
      </c>
      <c r="J33" s="1122">
        <v>59800</v>
      </c>
      <c r="K33" s="1122">
        <v>0</v>
      </c>
      <c r="L33" s="1122">
        <v>0</v>
      </c>
      <c r="M33" s="1122">
        <v>0</v>
      </c>
      <c r="N33" s="1122">
        <v>30000</v>
      </c>
      <c r="O33" s="1122">
        <v>29800</v>
      </c>
      <c r="P33" s="1122">
        <v>7696.9269999999997</v>
      </c>
      <c r="Q33" s="1122">
        <v>6139.6940000000004</v>
      </c>
      <c r="R33" s="1123">
        <v>9.6564700000000003E-3</v>
      </c>
      <c r="S33" s="1123">
        <v>9.7821922513577804E-3</v>
      </c>
      <c r="T33" s="1124"/>
    </row>
    <row r="34" spans="1:20" ht="13.5" customHeight="1" outlineLevel="1">
      <c r="A34" s="764"/>
      <c r="B34" s="764"/>
      <c r="C34" s="764"/>
      <c r="D34" s="1128"/>
      <c r="E34" s="764"/>
      <c r="F34" s="764"/>
      <c r="G34" s="1126"/>
      <c r="H34" s="1117" t="s">
        <v>2400</v>
      </c>
      <c r="I34" s="1125"/>
      <c r="J34" s="1125"/>
      <c r="K34" s="1125"/>
      <c r="L34" s="1125"/>
      <c r="M34" s="1125"/>
      <c r="N34" s="1125"/>
      <c r="O34" s="1125"/>
      <c r="P34" s="1125"/>
      <c r="Q34" s="1125"/>
      <c r="R34" s="1124"/>
      <c r="S34" s="1124"/>
      <c r="T34" s="1124"/>
    </row>
    <row r="35" spans="1:20" ht="13.5" customHeight="1" outlineLevel="2">
      <c r="A35" s="764"/>
      <c r="B35" s="764" t="s">
        <v>941</v>
      </c>
      <c r="C35" s="764">
        <v>17</v>
      </c>
      <c r="D35" s="764" t="s">
        <v>944</v>
      </c>
      <c r="E35" s="764" t="s">
        <v>1581</v>
      </c>
      <c r="F35" s="764">
        <v>8</v>
      </c>
      <c r="G35" s="764" t="s">
        <v>2400</v>
      </c>
      <c r="H35" s="1119" t="s">
        <v>2044</v>
      </c>
      <c r="I35" s="1120">
        <v>335102</v>
      </c>
      <c r="J35" s="1120">
        <v>0</v>
      </c>
      <c r="K35" s="1120">
        <v>0</v>
      </c>
      <c r="L35" s="1120">
        <v>0</v>
      </c>
      <c r="M35" s="1120">
        <v>0</v>
      </c>
      <c r="N35" s="1120">
        <v>35000</v>
      </c>
      <c r="O35" s="1120">
        <v>300102</v>
      </c>
      <c r="P35" s="1120">
        <v>1206.41004</v>
      </c>
      <c r="Q35" s="1120">
        <v>756.25704000000007</v>
      </c>
      <c r="R35" s="740">
        <v>1.1894399999999999E-3</v>
      </c>
      <c r="S35" s="740">
        <v>1.2049218994827384E-3</v>
      </c>
      <c r="T35" s="740">
        <v>0.50017</v>
      </c>
    </row>
    <row r="36" spans="1:20" ht="13.5" customHeight="1" outlineLevel="2">
      <c r="A36" s="764"/>
      <c r="B36" s="764" t="s">
        <v>941</v>
      </c>
      <c r="C36" s="764">
        <v>18</v>
      </c>
      <c r="D36" s="764" t="s">
        <v>946</v>
      </c>
      <c r="E36" s="764" t="s">
        <v>1582</v>
      </c>
      <c r="F36" s="764">
        <v>8</v>
      </c>
      <c r="G36" s="764" t="s">
        <v>2400</v>
      </c>
      <c r="H36" s="1119" t="s">
        <v>735</v>
      </c>
      <c r="I36" s="1120">
        <v>22920</v>
      </c>
      <c r="J36" s="1120">
        <v>0</v>
      </c>
      <c r="K36" s="1120">
        <v>0</v>
      </c>
      <c r="L36" s="1120">
        <v>0</v>
      </c>
      <c r="M36" s="1120">
        <v>0</v>
      </c>
      <c r="N36" s="1120">
        <v>0</v>
      </c>
      <c r="O36" s="1120">
        <v>22920</v>
      </c>
      <c r="P36" s="1120">
        <v>3008.25</v>
      </c>
      <c r="Q36" s="1120">
        <v>2624.34</v>
      </c>
      <c r="R36" s="740">
        <v>4.1275399999999999E-3</v>
      </c>
      <c r="S36" s="740">
        <v>4.1812830432474777E-3</v>
      </c>
      <c r="T36" s="740">
        <v>0.10222272</v>
      </c>
    </row>
    <row r="37" spans="1:20" ht="13.5" customHeight="1" outlineLevel="2">
      <c r="A37" s="764"/>
      <c r="B37" s="764" t="s">
        <v>941</v>
      </c>
      <c r="C37" s="764">
        <v>19</v>
      </c>
      <c r="D37" s="764" t="s">
        <v>954</v>
      </c>
      <c r="E37" s="764" t="s">
        <v>1586</v>
      </c>
      <c r="F37" s="764">
        <v>8</v>
      </c>
      <c r="G37" s="764" t="s">
        <v>2400</v>
      </c>
      <c r="H37" s="1119" t="s">
        <v>1265</v>
      </c>
      <c r="I37" s="1120">
        <v>245873</v>
      </c>
      <c r="J37" s="1120">
        <v>0</v>
      </c>
      <c r="K37" s="1120">
        <v>0</v>
      </c>
      <c r="L37" s="1120">
        <v>0</v>
      </c>
      <c r="M37" s="1120">
        <v>0</v>
      </c>
      <c r="N37" s="1120">
        <v>0</v>
      </c>
      <c r="O37" s="1120">
        <v>245873</v>
      </c>
      <c r="P37" s="1120">
        <v>4769.9362000000001</v>
      </c>
      <c r="Q37" s="1120">
        <v>3589.7457999999997</v>
      </c>
      <c r="R37" s="740">
        <v>5.6459300000000004E-3</v>
      </c>
      <c r="S37" s="740">
        <v>5.7194354554321652E-3</v>
      </c>
      <c r="T37" s="740">
        <v>1.4635297599999999</v>
      </c>
    </row>
    <row r="38" spans="1:20" ht="13.5" customHeight="1" outlineLevel="2">
      <c r="A38" s="764"/>
      <c r="B38" s="764" t="s">
        <v>941</v>
      </c>
      <c r="C38" s="764">
        <v>20</v>
      </c>
      <c r="D38" s="764" t="s">
        <v>957</v>
      </c>
      <c r="E38" s="764" t="s">
        <v>1589</v>
      </c>
      <c r="F38" s="764">
        <v>8</v>
      </c>
      <c r="G38" s="764" t="s">
        <v>2400</v>
      </c>
      <c r="H38" s="1119" t="s">
        <v>2047</v>
      </c>
      <c r="I38" s="1120">
        <v>2016</v>
      </c>
      <c r="J38" s="1120">
        <v>0</v>
      </c>
      <c r="K38" s="1120">
        <v>0</v>
      </c>
      <c r="L38" s="1120">
        <v>0</v>
      </c>
      <c r="M38" s="1120">
        <v>0</v>
      </c>
      <c r="N38" s="1120">
        <v>0</v>
      </c>
      <c r="O38" s="1120">
        <v>2016</v>
      </c>
      <c r="P38" s="1120">
        <v>200.75327999999999</v>
      </c>
      <c r="Q38" s="1120">
        <v>146.16</v>
      </c>
      <c r="R38" s="740">
        <v>2.2987999999999999E-4</v>
      </c>
      <c r="S38" s="740">
        <v>2.328723906205184E-4</v>
      </c>
      <c r="T38" s="740">
        <v>3.2711339999999998E-2</v>
      </c>
    </row>
    <row r="39" spans="1:20" ht="13.5" customHeight="1" outlineLevel="1">
      <c r="A39" s="764"/>
      <c r="B39" s="764"/>
      <c r="C39" s="764"/>
      <c r="D39" s="764"/>
      <c r="E39" s="764"/>
      <c r="F39" s="764"/>
      <c r="G39" s="1126" t="s">
        <v>2401</v>
      </c>
      <c r="H39" s="1119"/>
      <c r="I39" s="1122">
        <v>605911</v>
      </c>
      <c r="J39" s="1122">
        <v>0</v>
      </c>
      <c r="K39" s="1122">
        <v>0</v>
      </c>
      <c r="L39" s="1122">
        <v>0</v>
      </c>
      <c r="M39" s="1122">
        <v>0</v>
      </c>
      <c r="N39" s="1122">
        <v>35000</v>
      </c>
      <c r="O39" s="1122">
        <v>570911</v>
      </c>
      <c r="P39" s="1122">
        <v>9185.3495199999998</v>
      </c>
      <c r="Q39" s="1122">
        <v>7116.5028399999992</v>
      </c>
      <c r="R39" s="1123">
        <v>1.1192789999999999E-2</v>
      </c>
      <c r="S39" s="1123">
        <v>1.13385127887829E-2</v>
      </c>
      <c r="T39" s="1124"/>
    </row>
    <row r="40" spans="1:20" ht="13.5" customHeight="1" outlineLevel="1">
      <c r="A40" s="764"/>
      <c r="B40" s="764"/>
      <c r="C40" s="764"/>
      <c r="D40" s="764"/>
      <c r="E40" s="764"/>
      <c r="F40" s="764"/>
      <c r="G40" s="1126"/>
      <c r="H40" s="1117" t="s">
        <v>2402</v>
      </c>
      <c r="I40" s="1125"/>
      <c r="J40" s="1125"/>
      <c r="K40" s="1125"/>
      <c r="L40" s="1125"/>
      <c r="M40" s="1125"/>
      <c r="N40" s="1125"/>
      <c r="O40" s="1125"/>
      <c r="P40" s="1125"/>
      <c r="Q40" s="1125"/>
      <c r="R40" s="1124"/>
      <c r="S40" s="1124"/>
      <c r="T40" s="1124"/>
    </row>
    <row r="41" spans="1:20" ht="13.5" customHeight="1" outlineLevel="2">
      <c r="A41" s="764"/>
      <c r="B41" s="764" t="s">
        <v>941</v>
      </c>
      <c r="C41" s="764">
        <v>21</v>
      </c>
      <c r="D41" s="764" t="s">
        <v>943</v>
      </c>
      <c r="E41" s="764" t="s">
        <v>1580</v>
      </c>
      <c r="F41" s="764">
        <v>10</v>
      </c>
      <c r="G41" s="764" t="s">
        <v>2402</v>
      </c>
      <c r="H41" s="1119" t="s">
        <v>2042</v>
      </c>
      <c r="I41" s="1120">
        <v>237572</v>
      </c>
      <c r="J41" s="1120">
        <v>0</v>
      </c>
      <c r="K41" s="1120">
        <v>0</v>
      </c>
      <c r="L41" s="1120">
        <v>56975</v>
      </c>
      <c r="M41" s="1120">
        <v>0</v>
      </c>
      <c r="N41" s="1120">
        <v>187000</v>
      </c>
      <c r="O41" s="1120">
        <v>107547</v>
      </c>
      <c r="P41" s="1120">
        <v>2157.2446505999997</v>
      </c>
      <c r="Q41" s="1120">
        <v>2005.75155</v>
      </c>
      <c r="R41" s="740">
        <v>3.1546299999999998E-3</v>
      </c>
      <c r="S41" s="583">
        <v>3.1957044228195829E-3</v>
      </c>
      <c r="T41" s="583">
        <v>0.17483792000000001</v>
      </c>
    </row>
    <row r="42" spans="1:20" ht="13.5" customHeight="1" outlineLevel="2">
      <c r="A42" s="764"/>
      <c r="B42" s="764"/>
      <c r="C42" s="764">
        <v>22</v>
      </c>
      <c r="D42" s="764" t="s">
        <v>2450</v>
      </c>
      <c r="E42" s="764" t="s">
        <v>2451</v>
      </c>
      <c r="F42" s="462">
        <v>10</v>
      </c>
      <c r="G42" s="764" t="s">
        <v>2402</v>
      </c>
      <c r="H42" s="1119" t="s">
        <v>2043</v>
      </c>
      <c r="I42" s="1120">
        <v>0</v>
      </c>
      <c r="J42" s="1120">
        <v>0</v>
      </c>
      <c r="K42" s="1120">
        <v>0</v>
      </c>
      <c r="L42" s="1120">
        <v>1</v>
      </c>
      <c r="M42" s="1120">
        <v>0</v>
      </c>
      <c r="N42" s="1120">
        <v>0</v>
      </c>
      <c r="O42" s="1120">
        <v>1</v>
      </c>
      <c r="P42" s="1120">
        <v>0</v>
      </c>
      <c r="Q42" s="1120">
        <v>1.15E-3</v>
      </c>
      <c r="R42" s="740">
        <v>0</v>
      </c>
      <c r="S42" s="583">
        <v>1.8322608731088955E-9</v>
      </c>
      <c r="T42" s="583">
        <v>8.1300000000000001E-6</v>
      </c>
    </row>
    <row r="43" spans="1:20" ht="13.5" customHeight="1" outlineLevel="2">
      <c r="A43" s="764"/>
      <c r="B43" s="764" t="s">
        <v>941</v>
      </c>
      <c r="C43" s="764">
        <v>23</v>
      </c>
      <c r="D43" s="764" t="s">
        <v>947</v>
      </c>
      <c r="E43" s="764" t="s">
        <v>1583</v>
      </c>
      <c r="F43" s="764">
        <v>10</v>
      </c>
      <c r="G43" s="764" t="s">
        <v>2402</v>
      </c>
      <c r="H43" s="1119" t="s">
        <v>948</v>
      </c>
      <c r="I43" s="1120">
        <v>58125</v>
      </c>
      <c r="J43" s="1120">
        <v>0</v>
      </c>
      <c r="K43" s="1120">
        <v>0</v>
      </c>
      <c r="L43" s="1120">
        <v>0</v>
      </c>
      <c r="M43" s="1120">
        <v>0</v>
      </c>
      <c r="N43" s="1120">
        <v>0</v>
      </c>
      <c r="O43" s="1120">
        <v>58125</v>
      </c>
      <c r="P43" s="1120">
        <v>0</v>
      </c>
      <c r="Q43" s="1120">
        <v>0</v>
      </c>
      <c r="R43" s="740">
        <v>0</v>
      </c>
      <c r="S43" s="740">
        <v>0</v>
      </c>
      <c r="T43" s="740">
        <v>4.6500000000000004</v>
      </c>
    </row>
    <row r="44" spans="1:20" ht="13.5" customHeight="1" outlineLevel="2">
      <c r="A44" s="764"/>
      <c r="B44" s="764" t="s">
        <v>941</v>
      </c>
      <c r="C44" s="764">
        <v>24</v>
      </c>
      <c r="D44" s="764" t="s">
        <v>949</v>
      </c>
      <c r="E44" s="764" t="s">
        <v>1584</v>
      </c>
      <c r="F44" s="764">
        <v>10</v>
      </c>
      <c r="G44" s="764" t="s">
        <v>2402</v>
      </c>
      <c r="H44" s="1119" t="s">
        <v>2045</v>
      </c>
      <c r="I44" s="1120">
        <v>3073622</v>
      </c>
      <c r="J44" s="1120">
        <v>0</v>
      </c>
      <c r="K44" s="1120">
        <v>0</v>
      </c>
      <c r="L44" s="1120">
        <v>0</v>
      </c>
      <c r="M44" s="1120">
        <v>0</v>
      </c>
      <c r="N44" s="1120">
        <v>185000</v>
      </c>
      <c r="O44" s="1120">
        <v>2888622</v>
      </c>
      <c r="P44" s="1120">
        <v>141686.90909999999</v>
      </c>
      <c r="Q44" s="1120">
        <v>101130.65622</v>
      </c>
      <c r="R44" s="740">
        <v>0.15905760999999999</v>
      </c>
      <c r="S44" s="740">
        <v>0.16112847344672412</v>
      </c>
      <c r="T44" s="740">
        <v>1.2640382800000001</v>
      </c>
    </row>
    <row r="45" spans="1:20" outlineLevel="2">
      <c r="A45" s="764"/>
      <c r="B45" s="764" t="s">
        <v>941</v>
      </c>
      <c r="C45" s="764">
        <v>25</v>
      </c>
      <c r="D45" s="764" t="s">
        <v>951</v>
      </c>
      <c r="E45" s="764" t="s">
        <v>1585</v>
      </c>
      <c r="F45" s="764">
        <v>10</v>
      </c>
      <c r="G45" s="764" t="s">
        <v>2402</v>
      </c>
      <c r="H45" s="1119" t="s">
        <v>2641</v>
      </c>
      <c r="I45" s="1120">
        <v>0</v>
      </c>
      <c r="J45" s="1120">
        <v>0</v>
      </c>
      <c r="K45" s="1120">
        <v>0</v>
      </c>
      <c r="L45" s="1120">
        <v>869586</v>
      </c>
      <c r="M45" s="1120">
        <v>0</v>
      </c>
      <c r="N45" s="1120">
        <v>0</v>
      </c>
      <c r="O45" s="1120">
        <v>869586</v>
      </c>
      <c r="P45" s="1120">
        <v>0</v>
      </c>
      <c r="Q45" s="1120">
        <v>15139.492259999999</v>
      </c>
      <c r="R45" s="740">
        <v>2.3811289999999999E-2</v>
      </c>
      <c r="S45" s="740">
        <v>2.4121303744985185E-2</v>
      </c>
      <c r="T45" s="740">
        <v>1.5753740599999999</v>
      </c>
    </row>
    <row r="46" spans="1:20" ht="13.5" customHeight="1" outlineLevel="2">
      <c r="A46" s="764"/>
      <c r="B46" s="764" t="s">
        <v>941</v>
      </c>
      <c r="C46" s="764">
        <v>26</v>
      </c>
      <c r="D46" s="764" t="s">
        <v>1535</v>
      </c>
      <c r="E46" s="764" t="s">
        <v>1587</v>
      </c>
      <c r="F46" s="764">
        <v>10</v>
      </c>
      <c r="G46" s="764" t="s">
        <v>2402</v>
      </c>
      <c r="H46" s="1119" t="s">
        <v>952</v>
      </c>
      <c r="I46" s="1120">
        <v>1485229</v>
      </c>
      <c r="J46" s="1120">
        <v>0</v>
      </c>
      <c r="K46" s="1120">
        <v>0</v>
      </c>
      <c r="L46" s="1120">
        <v>0</v>
      </c>
      <c r="M46" s="1120">
        <v>0</v>
      </c>
      <c r="N46" s="1120">
        <v>371500</v>
      </c>
      <c r="O46" s="1120">
        <v>1113729</v>
      </c>
      <c r="P46" s="1120">
        <v>19267.511699999999</v>
      </c>
      <c r="Q46" s="1120">
        <v>21550.656149999999</v>
      </c>
      <c r="R46" s="740">
        <v>3.3894729999999998E-2</v>
      </c>
      <c r="S46" s="740">
        <v>3.433602091605964E-2</v>
      </c>
      <c r="T46" s="740">
        <v>2.1875999300000002</v>
      </c>
    </row>
    <row r="47" spans="1:20" ht="13.5" customHeight="1" outlineLevel="2">
      <c r="A47" s="764"/>
      <c r="B47" s="764" t="s">
        <v>941</v>
      </c>
      <c r="C47" s="764">
        <v>27</v>
      </c>
      <c r="D47" s="764" t="s">
        <v>960</v>
      </c>
      <c r="E47" s="764" t="s">
        <v>1590</v>
      </c>
      <c r="F47" s="764">
        <v>10</v>
      </c>
      <c r="G47" s="764" t="s">
        <v>2402</v>
      </c>
      <c r="H47" s="1119" t="s">
        <v>861</v>
      </c>
      <c r="I47" s="1120">
        <v>128063</v>
      </c>
      <c r="J47" s="1120">
        <v>0</v>
      </c>
      <c r="K47" s="1120">
        <v>0</v>
      </c>
      <c r="L47" s="1120">
        <v>0</v>
      </c>
      <c r="M47" s="1120">
        <v>0</v>
      </c>
      <c r="N47" s="1120">
        <v>0</v>
      </c>
      <c r="O47" s="1120">
        <v>128063</v>
      </c>
      <c r="P47" s="1120">
        <v>40137.50546</v>
      </c>
      <c r="Q47" s="1120">
        <v>21386.521000000001</v>
      </c>
      <c r="R47" s="740">
        <v>3.3636569999999998E-2</v>
      </c>
      <c r="S47" s="740">
        <v>3.4074509252366721E-2</v>
      </c>
      <c r="T47" s="740">
        <v>0.85375332999999998</v>
      </c>
    </row>
    <row r="48" spans="1:20" ht="13.5" customHeight="1" outlineLevel="2">
      <c r="A48" s="764"/>
      <c r="B48" s="764" t="s">
        <v>941</v>
      </c>
      <c r="C48" s="764">
        <v>28</v>
      </c>
      <c r="D48" s="764" t="s">
        <v>961</v>
      </c>
      <c r="E48" s="764" t="s">
        <v>1591</v>
      </c>
      <c r="F48" s="764">
        <v>10</v>
      </c>
      <c r="G48" s="764" t="s">
        <v>2402</v>
      </c>
      <c r="H48" s="1119" t="s">
        <v>2048</v>
      </c>
      <c r="I48" s="1120">
        <v>362871</v>
      </c>
      <c r="J48" s="1120">
        <v>0</v>
      </c>
      <c r="K48" s="1120">
        <v>0</v>
      </c>
      <c r="L48" s="1120">
        <v>0</v>
      </c>
      <c r="M48" s="1120">
        <v>0</v>
      </c>
      <c r="N48" s="1120">
        <v>0</v>
      </c>
      <c r="O48" s="1120">
        <v>362871</v>
      </c>
      <c r="P48" s="1120">
        <v>214093.89</v>
      </c>
      <c r="Q48" s="1120">
        <v>204985.8279</v>
      </c>
      <c r="R48" s="740">
        <v>0.32240032000000002</v>
      </c>
      <c r="S48" s="740">
        <v>0.32659783652435115</v>
      </c>
      <c r="T48" s="740">
        <v>1.84315429</v>
      </c>
    </row>
    <row r="49" spans="1:20" ht="13.5" customHeight="1" outlineLevel="1">
      <c r="A49" s="764"/>
      <c r="B49" s="764"/>
      <c r="C49" s="764"/>
      <c r="D49" s="764"/>
      <c r="E49" s="764"/>
      <c r="F49" s="764"/>
      <c r="G49" s="1126" t="s">
        <v>2403</v>
      </c>
      <c r="H49" s="1119" t="s">
        <v>2049</v>
      </c>
      <c r="I49" s="1120">
        <v>571112</v>
      </c>
      <c r="J49" s="1120">
        <v>0</v>
      </c>
      <c r="K49" s="1120">
        <v>0</v>
      </c>
      <c r="L49" s="1120">
        <v>0</v>
      </c>
      <c r="M49" s="1120">
        <v>0</v>
      </c>
      <c r="N49" s="1120">
        <v>0</v>
      </c>
      <c r="O49" s="1120">
        <v>571112</v>
      </c>
      <c r="P49" s="1120">
        <v>326676.06400000001</v>
      </c>
      <c r="Q49" s="1120">
        <v>458033.59444720001</v>
      </c>
      <c r="R49" s="740">
        <v>0.72039213000000002</v>
      </c>
      <c r="S49" s="740">
        <v>0.72977133363046298</v>
      </c>
      <c r="T49" s="740">
        <v>2.8437442399999999</v>
      </c>
    </row>
    <row r="50" spans="1:20" ht="13.5" customHeight="1" outlineLevel="1">
      <c r="A50" s="764"/>
      <c r="B50" s="764"/>
      <c r="C50" s="764"/>
      <c r="D50" s="764"/>
      <c r="E50" s="764"/>
      <c r="F50" s="764"/>
      <c r="G50" s="1126"/>
      <c r="H50" s="1119"/>
      <c r="I50" s="1122">
        <v>5916594</v>
      </c>
      <c r="J50" s="1122">
        <v>0</v>
      </c>
      <c r="K50" s="1122">
        <v>0</v>
      </c>
      <c r="L50" s="1122">
        <v>926562</v>
      </c>
      <c r="M50" s="1122">
        <v>0</v>
      </c>
      <c r="N50" s="1122">
        <v>743500</v>
      </c>
      <c r="O50" s="1122">
        <v>6099656</v>
      </c>
      <c r="P50" s="1122">
        <v>744019.12491060002</v>
      </c>
      <c r="Q50" s="1122">
        <v>824232.50067720003</v>
      </c>
      <c r="R50" s="1123">
        <v>1.29634728</v>
      </c>
      <c r="S50" s="1123">
        <v>1.3132251837700304</v>
      </c>
      <c r="T50" s="1124"/>
    </row>
    <row r="51" spans="1:20" ht="13.5" customHeight="1" outlineLevel="2">
      <c r="A51" s="764"/>
      <c r="B51" s="764" t="s">
        <v>941</v>
      </c>
      <c r="C51" s="764">
        <v>29</v>
      </c>
      <c r="D51" s="764" t="s">
        <v>1534</v>
      </c>
      <c r="E51" s="764" t="s">
        <v>1579</v>
      </c>
      <c r="F51" s="764">
        <v>11</v>
      </c>
      <c r="G51" s="764" t="s">
        <v>2404</v>
      </c>
      <c r="H51" s="1117" t="s">
        <v>2405</v>
      </c>
      <c r="I51" s="1125"/>
      <c r="J51" s="1125"/>
      <c r="K51" s="1125"/>
      <c r="L51" s="1125"/>
      <c r="M51" s="1125"/>
      <c r="N51" s="1125"/>
      <c r="O51" s="1125"/>
      <c r="P51" s="1125"/>
      <c r="Q51" s="1125"/>
      <c r="R51" s="1124"/>
      <c r="S51" s="1124"/>
      <c r="T51" s="1124"/>
    </row>
    <row r="52" spans="1:20" ht="13.5" customHeight="1" outlineLevel="1">
      <c r="A52" s="764"/>
      <c r="B52" s="764"/>
      <c r="C52" s="764"/>
      <c r="D52" s="764"/>
      <c r="E52" s="764"/>
      <c r="F52" s="764"/>
      <c r="G52" s="1126" t="s">
        <v>2405</v>
      </c>
      <c r="H52" s="1119" t="s">
        <v>859</v>
      </c>
      <c r="I52" s="1120">
        <v>468137</v>
      </c>
      <c r="J52" s="1120">
        <v>0</v>
      </c>
      <c r="K52" s="1120">
        <v>0</v>
      </c>
      <c r="L52" s="1120">
        <v>0</v>
      </c>
      <c r="M52" s="1120">
        <v>0</v>
      </c>
      <c r="N52" s="1120">
        <v>34000</v>
      </c>
      <c r="O52" s="1120">
        <v>434137</v>
      </c>
      <c r="P52" s="1120">
        <v>22093.231929999998</v>
      </c>
      <c r="Q52" s="1120">
        <v>18941.39731</v>
      </c>
      <c r="R52" s="740">
        <v>2.9790899999999999E-2</v>
      </c>
      <c r="S52" s="740">
        <v>3.0178766237498333E-2</v>
      </c>
      <c r="T52" s="740">
        <v>4.56688267</v>
      </c>
    </row>
    <row r="53" spans="1:20" ht="13.5" customHeight="1" outlineLevel="1">
      <c r="A53" s="764"/>
      <c r="B53" s="764"/>
      <c r="C53" s="764"/>
      <c r="D53" s="764"/>
      <c r="E53" s="764"/>
      <c r="F53" s="764"/>
      <c r="G53" s="1126"/>
      <c r="H53" s="1119"/>
      <c r="I53" s="1122">
        <v>468137</v>
      </c>
      <c r="J53" s="1122">
        <v>0</v>
      </c>
      <c r="K53" s="1122">
        <v>0</v>
      </c>
      <c r="L53" s="1122">
        <v>0</v>
      </c>
      <c r="M53" s="1122">
        <v>0</v>
      </c>
      <c r="N53" s="1122">
        <v>34000</v>
      </c>
      <c r="O53" s="1122">
        <v>434137</v>
      </c>
      <c r="P53" s="1122">
        <v>22093.231929999998</v>
      </c>
      <c r="Q53" s="1122">
        <v>18941.39731</v>
      </c>
      <c r="R53" s="1123">
        <v>2.9790899999999999E-2</v>
      </c>
      <c r="S53" s="1123">
        <v>3.0178766237498333E-2</v>
      </c>
      <c r="T53" s="1124"/>
    </row>
    <row r="54" spans="1:20" ht="13.5" customHeight="1" outlineLevel="2">
      <c r="A54" s="764"/>
      <c r="B54" s="764" t="s">
        <v>941</v>
      </c>
      <c r="C54" s="764">
        <v>30</v>
      </c>
      <c r="D54" s="764" t="s">
        <v>1536</v>
      </c>
      <c r="E54" s="764" t="s">
        <v>1588</v>
      </c>
      <c r="F54" s="764">
        <v>12</v>
      </c>
      <c r="G54" s="764" t="s">
        <v>2406</v>
      </c>
      <c r="H54" s="1117" t="s">
        <v>2407</v>
      </c>
      <c r="I54" s="1125"/>
      <c r="J54" s="1125"/>
      <c r="K54" s="1125"/>
      <c r="L54" s="1125"/>
      <c r="M54" s="1125"/>
      <c r="N54" s="1125"/>
      <c r="O54" s="1125"/>
      <c r="P54" s="1125"/>
      <c r="Q54" s="1125"/>
      <c r="R54" s="1124"/>
      <c r="S54" s="1124"/>
      <c r="T54" s="1124"/>
    </row>
    <row r="55" spans="1:20" ht="13.5" customHeight="1" outlineLevel="1">
      <c r="A55" s="764"/>
      <c r="B55" s="764"/>
      <c r="C55" s="764"/>
      <c r="D55" s="764"/>
      <c r="E55" s="764"/>
      <c r="F55" s="764"/>
      <c r="G55" s="1126" t="s">
        <v>2407</v>
      </c>
      <c r="H55" s="1119" t="s">
        <v>2046</v>
      </c>
      <c r="I55" s="1120">
        <v>2484783</v>
      </c>
      <c r="J55" s="1120">
        <v>0</v>
      </c>
      <c r="K55" s="1120">
        <v>0</v>
      </c>
      <c r="L55" s="1120">
        <v>0</v>
      </c>
      <c r="M55" s="1120">
        <v>0</v>
      </c>
      <c r="N55" s="1120">
        <v>353000</v>
      </c>
      <c r="O55" s="1120">
        <v>2131783</v>
      </c>
      <c r="P55" s="1120">
        <v>37029.07071</v>
      </c>
      <c r="Q55" s="1120">
        <v>36517.442790000001</v>
      </c>
      <c r="R55" s="740">
        <v>5.7434390000000002E-2</v>
      </c>
      <c r="S55" s="740">
        <v>5.8182157921834385E-2</v>
      </c>
      <c r="T55" s="740">
        <v>3.80403819</v>
      </c>
    </row>
    <row r="56" spans="1:20" ht="13.5" customHeight="1" outlineLevel="1">
      <c r="A56" s="764"/>
      <c r="B56" s="764"/>
      <c r="C56" s="764"/>
      <c r="D56" s="764"/>
      <c r="E56" s="764"/>
      <c r="F56" s="764"/>
      <c r="G56" s="1126"/>
      <c r="H56" s="1119"/>
      <c r="I56" s="1122">
        <v>2484783</v>
      </c>
      <c r="J56" s="1122">
        <v>0</v>
      </c>
      <c r="K56" s="1122">
        <v>0</v>
      </c>
      <c r="L56" s="1122">
        <v>0</v>
      </c>
      <c r="M56" s="1122">
        <v>0</v>
      </c>
      <c r="N56" s="1122">
        <v>353000</v>
      </c>
      <c r="O56" s="1122">
        <v>2131783</v>
      </c>
      <c r="P56" s="1122">
        <v>37029.07071</v>
      </c>
      <c r="Q56" s="1122">
        <v>36517.442790000001</v>
      </c>
      <c r="R56" s="1123">
        <v>5.7434390000000002E-2</v>
      </c>
      <c r="S56" s="1123">
        <v>5.8182157921834385E-2</v>
      </c>
      <c r="T56" s="1124"/>
    </row>
    <row r="57" spans="1:20" ht="13.5" customHeight="1" outlineLevel="2">
      <c r="A57" s="764"/>
      <c r="B57" s="1128" t="s">
        <v>909</v>
      </c>
      <c r="C57" s="764">
        <v>31</v>
      </c>
      <c r="D57" s="1128" t="s">
        <v>911</v>
      </c>
      <c r="E57" s="764" t="s">
        <v>1568</v>
      </c>
      <c r="F57" s="764">
        <v>15</v>
      </c>
      <c r="G57" s="764" t="s">
        <v>2408</v>
      </c>
      <c r="H57" s="1117" t="s">
        <v>2408</v>
      </c>
      <c r="I57" s="1125"/>
      <c r="J57" s="1125"/>
      <c r="K57" s="1125"/>
      <c r="L57" s="1125"/>
      <c r="M57" s="1125"/>
      <c r="N57" s="1125"/>
      <c r="O57" s="1125"/>
      <c r="P57" s="1125"/>
      <c r="Q57" s="1125"/>
      <c r="R57" s="1124"/>
      <c r="S57" s="1124"/>
      <c r="T57" s="1124"/>
    </row>
    <row r="58" spans="1:20" ht="13.5" customHeight="1" outlineLevel="2">
      <c r="A58" s="764"/>
      <c r="B58" s="1128" t="s">
        <v>909</v>
      </c>
      <c r="C58" s="764">
        <v>32</v>
      </c>
      <c r="D58" s="1128" t="s">
        <v>1082</v>
      </c>
      <c r="E58" s="764" t="s">
        <v>1569</v>
      </c>
      <c r="F58" s="764">
        <v>15</v>
      </c>
      <c r="G58" s="764" t="s">
        <v>2408</v>
      </c>
      <c r="H58" s="1119" t="s">
        <v>912</v>
      </c>
      <c r="I58" s="1120">
        <v>0</v>
      </c>
      <c r="J58" s="1120">
        <v>30000</v>
      </c>
      <c r="K58" s="1120">
        <v>0</v>
      </c>
      <c r="L58" s="1120">
        <v>0</v>
      </c>
      <c r="M58" s="1120">
        <v>0</v>
      </c>
      <c r="N58" s="1120">
        <v>30000</v>
      </c>
      <c r="O58" s="1120">
        <v>0</v>
      </c>
      <c r="P58" s="1120">
        <v>0</v>
      </c>
      <c r="Q58" s="1120">
        <v>0</v>
      </c>
      <c r="R58" s="740">
        <v>0</v>
      </c>
      <c r="S58" s="740">
        <v>0</v>
      </c>
      <c r="T58" s="740">
        <v>0</v>
      </c>
    </row>
    <row r="59" spans="1:20" ht="13.5" customHeight="1" outlineLevel="2">
      <c r="A59" s="764"/>
      <c r="B59" s="1128" t="s">
        <v>909</v>
      </c>
      <c r="C59" s="764">
        <v>33</v>
      </c>
      <c r="D59" s="1128" t="s">
        <v>913</v>
      </c>
      <c r="E59" s="764" t="s">
        <v>1571</v>
      </c>
      <c r="F59" s="764">
        <v>15</v>
      </c>
      <c r="G59" s="764" t="s">
        <v>2408</v>
      </c>
      <c r="H59" s="1119" t="s">
        <v>1570</v>
      </c>
      <c r="I59" s="1120">
        <v>0</v>
      </c>
      <c r="J59" s="1120">
        <v>500000</v>
      </c>
      <c r="K59" s="1120">
        <v>0</v>
      </c>
      <c r="L59" s="1120">
        <v>0</v>
      </c>
      <c r="M59" s="1120">
        <v>0</v>
      </c>
      <c r="N59" s="1120">
        <v>500000</v>
      </c>
      <c r="O59" s="1120">
        <v>0</v>
      </c>
      <c r="P59" s="1120">
        <v>0</v>
      </c>
      <c r="Q59" s="1120">
        <v>0</v>
      </c>
      <c r="R59" s="740">
        <v>0</v>
      </c>
      <c r="S59" s="1124">
        <v>0</v>
      </c>
      <c r="T59" s="1124"/>
    </row>
    <row r="60" spans="1:20" ht="13.5" customHeight="1" outlineLevel="1">
      <c r="A60" s="764"/>
      <c r="B60" s="1128"/>
      <c r="C60" s="764"/>
      <c r="D60" s="1128"/>
      <c r="E60" s="764"/>
      <c r="F60" s="764"/>
      <c r="G60" s="1126" t="s">
        <v>2409</v>
      </c>
      <c r="H60" s="1119" t="s">
        <v>651</v>
      </c>
      <c r="I60" s="1120">
        <v>0</v>
      </c>
      <c r="J60" s="1120">
        <v>50000</v>
      </c>
      <c r="K60" s="1120">
        <v>0</v>
      </c>
      <c r="L60" s="1120">
        <v>0</v>
      </c>
      <c r="M60" s="1120">
        <v>0</v>
      </c>
      <c r="N60" s="1120">
        <v>50000</v>
      </c>
      <c r="O60" s="1120">
        <v>0</v>
      </c>
      <c r="P60" s="1120">
        <v>0</v>
      </c>
      <c r="Q60" s="1120">
        <v>0</v>
      </c>
      <c r="R60" s="740">
        <v>0</v>
      </c>
      <c r="S60" s="740">
        <v>0</v>
      </c>
      <c r="T60" s="740">
        <v>0</v>
      </c>
    </row>
    <row r="61" spans="1:20" ht="13.5" customHeight="1" outlineLevel="1">
      <c r="A61" s="764"/>
      <c r="B61" s="1128"/>
      <c r="C61" s="764"/>
      <c r="D61" s="1128"/>
      <c r="E61" s="764"/>
      <c r="F61" s="764"/>
      <c r="G61" s="1126"/>
      <c r="H61" s="1119"/>
      <c r="I61" s="1122">
        <v>0</v>
      </c>
      <c r="J61" s="1122">
        <v>580000</v>
      </c>
      <c r="K61" s="1122">
        <v>0</v>
      </c>
      <c r="L61" s="1122">
        <v>0</v>
      </c>
      <c r="M61" s="1122">
        <v>0</v>
      </c>
      <c r="N61" s="1122">
        <v>580000</v>
      </c>
      <c r="O61" s="1122">
        <v>0</v>
      </c>
      <c r="P61" s="1122">
        <v>0</v>
      </c>
      <c r="Q61" s="1122">
        <v>0</v>
      </c>
      <c r="R61" s="1123">
        <v>0</v>
      </c>
      <c r="S61" s="1123">
        <v>0</v>
      </c>
      <c r="T61" s="1124"/>
    </row>
    <row r="62" spans="1:20" ht="13.5" customHeight="1" outlineLevel="2">
      <c r="A62" s="764"/>
      <c r="B62" s="764" t="s">
        <v>964</v>
      </c>
      <c r="C62" s="764">
        <v>34</v>
      </c>
      <c r="D62" s="764" t="s">
        <v>965</v>
      </c>
      <c r="E62" s="764" t="s">
        <v>1594</v>
      </c>
      <c r="F62" s="764">
        <v>16</v>
      </c>
      <c r="G62" s="764" t="s">
        <v>964</v>
      </c>
      <c r="H62" s="1117" t="s">
        <v>967</v>
      </c>
      <c r="I62" s="1125"/>
      <c r="J62" s="1125"/>
      <c r="K62" s="1125"/>
      <c r="L62" s="1125"/>
      <c r="M62" s="1125"/>
      <c r="N62" s="1125"/>
      <c r="O62" s="1125"/>
      <c r="P62" s="1125"/>
      <c r="Q62" s="1125"/>
      <c r="R62" s="1124"/>
      <c r="S62" s="1124"/>
      <c r="T62" s="1124"/>
    </row>
    <row r="63" spans="1:20" ht="13.5" customHeight="1" outlineLevel="1">
      <c r="A63" s="764"/>
      <c r="B63" s="764"/>
      <c r="C63" s="764"/>
      <c r="D63" s="764"/>
      <c r="E63" s="764"/>
      <c r="F63" s="764"/>
      <c r="G63" s="1126" t="s">
        <v>967</v>
      </c>
      <c r="H63" s="1119" t="s">
        <v>2052</v>
      </c>
      <c r="I63" s="1120">
        <v>29714</v>
      </c>
      <c r="J63" s="1120">
        <v>0</v>
      </c>
      <c r="K63" s="1120">
        <v>0</v>
      </c>
      <c r="L63" s="1120">
        <v>0</v>
      </c>
      <c r="M63" s="1120">
        <v>0</v>
      </c>
      <c r="N63" s="1120">
        <v>11550</v>
      </c>
      <c r="O63" s="1120">
        <v>18164</v>
      </c>
      <c r="P63" s="1120">
        <v>16419.3478</v>
      </c>
      <c r="Q63" s="1120">
        <v>23970.849160000002</v>
      </c>
      <c r="R63" s="740">
        <v>3.7701190000000002E-2</v>
      </c>
      <c r="S63" s="740">
        <v>3.8192042618315859E-2</v>
      </c>
      <c r="T63" s="740">
        <v>7.1093700000000003E-3</v>
      </c>
    </row>
    <row r="64" spans="1:20" ht="13.5" customHeight="1" outlineLevel="1">
      <c r="A64" s="764"/>
      <c r="B64" s="764"/>
      <c r="C64" s="764"/>
      <c r="D64" s="764"/>
      <c r="E64" s="764"/>
      <c r="F64" s="764"/>
      <c r="G64" s="1126"/>
      <c r="H64" s="1119"/>
      <c r="I64" s="1122">
        <v>29714</v>
      </c>
      <c r="J64" s="1122">
        <v>0</v>
      </c>
      <c r="K64" s="1122">
        <v>0</v>
      </c>
      <c r="L64" s="1122">
        <v>0</v>
      </c>
      <c r="M64" s="1122">
        <v>0</v>
      </c>
      <c r="N64" s="1122">
        <v>11550</v>
      </c>
      <c r="O64" s="1122">
        <v>18164</v>
      </c>
      <c r="P64" s="1122">
        <v>16419.3478</v>
      </c>
      <c r="Q64" s="1122">
        <v>23970.849160000002</v>
      </c>
      <c r="R64" s="1123">
        <v>3.7701190000000002E-2</v>
      </c>
      <c r="S64" s="1123">
        <v>3.8192042618315859E-2</v>
      </c>
      <c r="T64" s="1124"/>
    </row>
    <row r="65" spans="1:20" ht="13.5" customHeight="1" outlineLevel="2">
      <c r="A65" s="764"/>
      <c r="B65" s="764"/>
      <c r="C65" s="764">
        <v>35</v>
      </c>
      <c r="D65" s="1128" t="s">
        <v>884</v>
      </c>
      <c r="E65" s="764" t="s">
        <v>1560</v>
      </c>
      <c r="F65" s="764">
        <v>17</v>
      </c>
      <c r="G65" s="764" t="s">
        <v>2410</v>
      </c>
      <c r="H65" s="1117" t="s">
        <v>2410</v>
      </c>
      <c r="I65" s="1125"/>
      <c r="J65" s="1125"/>
      <c r="K65" s="1125"/>
      <c r="L65" s="1125"/>
      <c r="M65" s="1125"/>
      <c r="N65" s="1125"/>
      <c r="O65" s="1125"/>
      <c r="P65" s="1125"/>
      <c r="Q65" s="1125"/>
      <c r="R65" s="1124"/>
      <c r="S65" s="1124"/>
      <c r="T65" s="1124"/>
    </row>
    <row r="66" spans="1:20" ht="13.5" customHeight="1" outlineLevel="1">
      <c r="A66" s="764"/>
      <c r="B66" s="764"/>
      <c r="C66" s="764"/>
      <c r="D66" s="1128"/>
      <c r="E66" s="764"/>
      <c r="F66" s="764"/>
      <c r="G66" s="1126" t="s">
        <v>2411</v>
      </c>
      <c r="H66" s="1119" t="s">
        <v>1561</v>
      </c>
      <c r="I66" s="1120">
        <v>104928</v>
      </c>
      <c r="J66" s="1120">
        <v>0</v>
      </c>
      <c r="K66" s="1120">
        <v>0</v>
      </c>
      <c r="L66" s="1120">
        <v>0</v>
      </c>
      <c r="M66" s="1120">
        <v>0</v>
      </c>
      <c r="N66" s="1120">
        <v>104928</v>
      </c>
      <c r="O66" s="1120">
        <v>0</v>
      </c>
      <c r="P66" s="1120">
        <v>0</v>
      </c>
      <c r="Q66" s="1120">
        <v>0</v>
      </c>
      <c r="R66" s="740">
        <v>0</v>
      </c>
      <c r="S66" s="740">
        <v>0</v>
      </c>
      <c r="T66" s="740">
        <v>0</v>
      </c>
    </row>
    <row r="67" spans="1:20" ht="13.5" customHeight="1" outlineLevel="1">
      <c r="A67" s="764"/>
      <c r="B67" s="764"/>
      <c r="C67" s="764"/>
      <c r="D67" s="1128"/>
      <c r="E67" s="764"/>
      <c r="F67" s="764"/>
      <c r="G67" s="1126"/>
      <c r="H67" s="1119"/>
      <c r="I67" s="1122">
        <v>104928</v>
      </c>
      <c r="J67" s="1122">
        <v>0</v>
      </c>
      <c r="K67" s="1122">
        <v>0</v>
      </c>
      <c r="L67" s="1122">
        <v>0</v>
      </c>
      <c r="M67" s="1122">
        <v>0</v>
      </c>
      <c r="N67" s="1122">
        <v>104928</v>
      </c>
      <c r="O67" s="1122">
        <v>0</v>
      </c>
      <c r="P67" s="1122">
        <v>0</v>
      </c>
      <c r="Q67" s="1122">
        <v>0</v>
      </c>
      <c r="R67" s="1123">
        <v>0</v>
      </c>
      <c r="S67" s="1123">
        <v>0</v>
      </c>
      <c r="T67" s="1124"/>
    </row>
    <row r="68" spans="1:20" ht="13.5" customHeight="1" outlineLevel="2">
      <c r="A68" s="764"/>
      <c r="B68" s="764" t="s">
        <v>984</v>
      </c>
      <c r="C68" s="764">
        <v>36</v>
      </c>
      <c r="D68" s="1128" t="s">
        <v>987</v>
      </c>
      <c r="E68" s="764" t="s">
        <v>2412</v>
      </c>
      <c r="F68" s="764">
        <v>18</v>
      </c>
      <c r="G68" s="764" t="s">
        <v>2413</v>
      </c>
      <c r="H68" s="1117" t="s">
        <v>2413</v>
      </c>
      <c r="I68" s="1125"/>
      <c r="J68" s="1125"/>
      <c r="K68" s="1125"/>
      <c r="L68" s="1125"/>
      <c r="M68" s="1125"/>
      <c r="N68" s="1125"/>
      <c r="O68" s="1125"/>
      <c r="P68" s="1125"/>
      <c r="Q68" s="1125"/>
      <c r="R68" s="1124"/>
      <c r="S68" s="1124"/>
      <c r="T68" s="1124"/>
    </row>
    <row r="69" spans="1:20" ht="13.5" customHeight="1" outlineLevel="1">
      <c r="A69" s="764"/>
      <c r="B69" s="764"/>
      <c r="C69" s="764"/>
      <c r="D69" s="1128"/>
      <c r="E69" s="764"/>
      <c r="F69" s="764"/>
      <c r="G69" s="1126" t="s">
        <v>2414</v>
      </c>
      <c r="H69" s="1119" t="s">
        <v>822</v>
      </c>
      <c r="I69" s="1120">
        <v>511867</v>
      </c>
      <c r="J69" s="1120">
        <v>0</v>
      </c>
      <c r="K69" s="1120">
        <v>0</v>
      </c>
      <c r="L69" s="1120">
        <v>0</v>
      </c>
      <c r="M69" s="1120">
        <v>0</v>
      </c>
      <c r="N69" s="1120">
        <v>46000</v>
      </c>
      <c r="O69" s="1120">
        <v>465867</v>
      </c>
      <c r="P69" s="1120">
        <v>23526.283500000001</v>
      </c>
      <c r="Q69" s="1120">
        <v>18727.8534</v>
      </c>
      <c r="R69" s="740">
        <v>2.9455039999999998E-2</v>
      </c>
      <c r="S69" s="740">
        <v>2.9838533062729908E-2</v>
      </c>
      <c r="T69" s="740">
        <v>0.27491493</v>
      </c>
    </row>
    <row r="70" spans="1:20" ht="13.5" customHeight="1" outlineLevel="1">
      <c r="A70" s="764"/>
      <c r="B70" s="764"/>
      <c r="C70" s="764"/>
      <c r="D70" s="1128"/>
      <c r="E70" s="764"/>
      <c r="F70" s="764"/>
      <c r="G70" s="1126"/>
      <c r="H70" s="1119"/>
      <c r="I70" s="1122">
        <v>511867</v>
      </c>
      <c r="J70" s="1122">
        <v>0</v>
      </c>
      <c r="K70" s="1122">
        <v>0</v>
      </c>
      <c r="L70" s="1122">
        <v>0</v>
      </c>
      <c r="M70" s="1122">
        <v>0</v>
      </c>
      <c r="N70" s="1122">
        <v>46000</v>
      </c>
      <c r="O70" s="1122">
        <v>465867</v>
      </c>
      <c r="P70" s="1122">
        <v>23526.283500000001</v>
      </c>
      <c r="Q70" s="1122">
        <v>18727.8534</v>
      </c>
      <c r="R70" s="1123">
        <v>2.9455039999999998E-2</v>
      </c>
      <c r="S70" s="1123">
        <v>2.9838533062729908E-2</v>
      </c>
      <c r="T70" s="1124"/>
    </row>
    <row r="71" spans="1:20" ht="13.5" customHeight="1" outlineLevel="2">
      <c r="A71" s="764"/>
      <c r="B71" s="764" t="s">
        <v>992</v>
      </c>
      <c r="C71" s="764">
        <v>37</v>
      </c>
      <c r="D71" s="764" t="s">
        <v>993</v>
      </c>
      <c r="E71" s="764" t="s">
        <v>1601</v>
      </c>
      <c r="F71" s="764">
        <v>19</v>
      </c>
      <c r="G71" s="764" t="s">
        <v>2415</v>
      </c>
      <c r="H71" s="1117" t="s">
        <v>2415</v>
      </c>
      <c r="I71" s="1125"/>
      <c r="J71" s="1125"/>
      <c r="K71" s="1125"/>
      <c r="L71" s="1125"/>
      <c r="M71" s="1125"/>
      <c r="N71" s="1125"/>
      <c r="O71" s="1125"/>
      <c r="P71" s="1125"/>
      <c r="Q71" s="1125"/>
      <c r="R71" s="1124"/>
      <c r="S71" s="1124"/>
      <c r="T71" s="1124"/>
    </row>
    <row r="72" spans="1:20" ht="13.5" customHeight="1" outlineLevel="1">
      <c r="A72" s="764"/>
      <c r="B72" s="764"/>
      <c r="C72" s="764"/>
      <c r="D72" s="764"/>
      <c r="E72" s="764"/>
      <c r="F72" s="764"/>
      <c r="G72" s="1126" t="s">
        <v>2416</v>
      </c>
      <c r="H72" s="1119" t="s">
        <v>2056</v>
      </c>
      <c r="I72" s="1120">
        <v>47432</v>
      </c>
      <c r="J72" s="1120">
        <v>0</v>
      </c>
      <c r="K72" s="1120">
        <v>0</v>
      </c>
      <c r="L72" s="1120">
        <v>0</v>
      </c>
      <c r="M72" s="1120">
        <v>0</v>
      </c>
      <c r="N72" s="1120">
        <v>0</v>
      </c>
      <c r="O72" s="1120">
        <v>47432</v>
      </c>
      <c r="P72" s="1120">
        <v>1263.5884799999999</v>
      </c>
      <c r="Q72" s="1120">
        <v>1209.5160000000001</v>
      </c>
      <c r="R72" s="740">
        <v>1.9023200000000001E-3</v>
      </c>
      <c r="S72" s="740">
        <v>1.9270859497384164E-3</v>
      </c>
      <c r="T72" s="740">
        <v>7.4788299999999997E-3</v>
      </c>
    </row>
    <row r="73" spans="1:20" ht="13.5" customHeight="1" outlineLevel="1">
      <c r="A73" s="764"/>
      <c r="B73" s="764"/>
      <c r="C73" s="764"/>
      <c r="D73" s="764"/>
      <c r="E73" s="764"/>
      <c r="F73" s="764"/>
      <c r="G73" s="1126"/>
      <c r="H73" s="1119"/>
      <c r="I73" s="1122">
        <v>47432</v>
      </c>
      <c r="J73" s="1122">
        <v>0</v>
      </c>
      <c r="K73" s="1122">
        <v>0</v>
      </c>
      <c r="L73" s="1122">
        <v>0</v>
      </c>
      <c r="M73" s="1122">
        <v>0</v>
      </c>
      <c r="N73" s="1122">
        <v>0</v>
      </c>
      <c r="O73" s="1122">
        <v>47432</v>
      </c>
      <c r="P73" s="1122">
        <v>1263.5884799999999</v>
      </c>
      <c r="Q73" s="1122">
        <v>1209.5160000000001</v>
      </c>
      <c r="R73" s="1123">
        <v>1.9023200000000001E-3</v>
      </c>
      <c r="S73" s="1123">
        <v>1.9270859497384164E-3</v>
      </c>
      <c r="T73" s="1124"/>
    </row>
    <row r="74" spans="1:20" ht="13.5" customHeight="1" outlineLevel="2">
      <c r="A74" s="764"/>
      <c r="B74" s="764" t="s">
        <v>877</v>
      </c>
      <c r="C74" s="764">
        <v>38</v>
      </c>
      <c r="D74" s="1128" t="s">
        <v>880</v>
      </c>
      <c r="E74" s="764" t="s">
        <v>1555</v>
      </c>
      <c r="F74" s="764">
        <v>20</v>
      </c>
      <c r="G74" s="764" t="s">
        <v>2417</v>
      </c>
      <c r="H74" s="1117" t="s">
        <v>2417</v>
      </c>
      <c r="I74" s="1125"/>
      <c r="J74" s="1125"/>
      <c r="K74" s="1125"/>
      <c r="L74" s="1125"/>
      <c r="M74" s="1125"/>
      <c r="N74" s="1125"/>
      <c r="O74" s="1125"/>
      <c r="P74" s="1125"/>
      <c r="Q74" s="1125"/>
      <c r="R74" s="1124"/>
      <c r="S74" s="1124"/>
      <c r="T74" s="1124"/>
    </row>
    <row r="75" spans="1:20" ht="13.5" customHeight="1" outlineLevel="2">
      <c r="A75" s="764"/>
      <c r="B75" s="764" t="s">
        <v>877</v>
      </c>
      <c r="C75" s="764">
        <v>39</v>
      </c>
      <c r="D75" s="1128" t="s">
        <v>882</v>
      </c>
      <c r="E75" s="764" t="s">
        <v>1556</v>
      </c>
      <c r="F75" s="764">
        <v>20</v>
      </c>
      <c r="G75" s="764" t="s">
        <v>2417</v>
      </c>
      <c r="H75" s="1119" t="s">
        <v>881</v>
      </c>
      <c r="I75" s="1120">
        <v>127900</v>
      </c>
      <c r="J75" s="1120">
        <v>14500</v>
      </c>
      <c r="K75" s="1120">
        <v>0</v>
      </c>
      <c r="L75" s="1120">
        <v>0</v>
      </c>
      <c r="M75" s="1120">
        <v>0</v>
      </c>
      <c r="N75" s="1120">
        <v>142400</v>
      </c>
      <c r="O75" s="1120">
        <v>0</v>
      </c>
      <c r="P75" s="1120">
        <v>0</v>
      </c>
      <c r="Q75" s="1120">
        <v>0</v>
      </c>
      <c r="R75" s="740">
        <v>0</v>
      </c>
      <c r="S75" s="740">
        <v>0</v>
      </c>
      <c r="T75" s="740">
        <v>0</v>
      </c>
    </row>
    <row r="76" spans="1:20" ht="13.5" customHeight="1" outlineLevel="2">
      <c r="A76" s="764"/>
      <c r="B76" s="764" t="s">
        <v>877</v>
      </c>
      <c r="C76" s="764">
        <v>40</v>
      </c>
      <c r="D76" s="1128" t="s">
        <v>883</v>
      </c>
      <c r="E76" s="764" t="s">
        <v>1558</v>
      </c>
      <c r="F76" s="764">
        <v>20</v>
      </c>
      <c r="G76" s="764" t="s">
        <v>2417</v>
      </c>
      <c r="H76" s="1119" t="s">
        <v>1557</v>
      </c>
      <c r="I76" s="1120">
        <v>0</v>
      </c>
      <c r="J76" s="1120">
        <v>50000</v>
      </c>
      <c r="K76" s="1120">
        <v>0</v>
      </c>
      <c r="L76" s="1120">
        <v>0</v>
      </c>
      <c r="M76" s="1120">
        <v>0</v>
      </c>
      <c r="N76" s="1120">
        <v>50000</v>
      </c>
      <c r="O76" s="1120">
        <v>0</v>
      </c>
      <c r="P76" s="1120">
        <v>0</v>
      </c>
      <c r="Q76" s="1120">
        <v>0</v>
      </c>
      <c r="R76" s="740">
        <v>0</v>
      </c>
      <c r="S76" s="740">
        <v>0</v>
      </c>
      <c r="T76" s="1125"/>
    </row>
    <row r="77" spans="1:20" ht="13.5" customHeight="1" outlineLevel="1">
      <c r="A77" s="764"/>
      <c r="B77" s="764"/>
      <c r="C77" s="764"/>
      <c r="D77" s="1128"/>
      <c r="E77" s="764"/>
      <c r="F77" s="764"/>
      <c r="G77" s="1126" t="s">
        <v>2418</v>
      </c>
      <c r="H77" s="1119" t="s">
        <v>1559</v>
      </c>
      <c r="I77" s="1120">
        <v>0</v>
      </c>
      <c r="J77" s="1120">
        <v>42000</v>
      </c>
      <c r="K77" s="1120">
        <v>0</v>
      </c>
      <c r="L77" s="1120">
        <v>0</v>
      </c>
      <c r="M77" s="1120">
        <v>0</v>
      </c>
      <c r="N77" s="1120">
        <v>42000</v>
      </c>
      <c r="O77" s="1120">
        <v>0</v>
      </c>
      <c r="P77" s="1120">
        <v>0</v>
      </c>
      <c r="Q77" s="1120">
        <v>0</v>
      </c>
      <c r="R77" s="740">
        <v>0</v>
      </c>
      <c r="S77" s="740">
        <v>0</v>
      </c>
      <c r="T77" s="740">
        <v>0</v>
      </c>
    </row>
    <row r="78" spans="1:20" ht="13.5" customHeight="1" outlineLevel="1">
      <c r="A78" s="764"/>
      <c r="B78" s="764"/>
      <c r="C78" s="764"/>
      <c r="D78" s="1128"/>
      <c r="E78" s="764"/>
      <c r="F78" s="764"/>
      <c r="G78" s="1126"/>
      <c r="H78" s="1119"/>
      <c r="I78" s="1122">
        <v>127900</v>
      </c>
      <c r="J78" s="1122">
        <v>106500</v>
      </c>
      <c r="K78" s="1122">
        <v>0</v>
      </c>
      <c r="L78" s="1122">
        <v>0</v>
      </c>
      <c r="M78" s="1122">
        <v>0</v>
      </c>
      <c r="N78" s="1122">
        <v>234400</v>
      </c>
      <c r="O78" s="1122">
        <v>0</v>
      </c>
      <c r="P78" s="1122">
        <v>0</v>
      </c>
      <c r="Q78" s="1122">
        <v>0</v>
      </c>
      <c r="R78" s="1123">
        <v>0</v>
      </c>
      <c r="S78" s="1123">
        <v>0</v>
      </c>
      <c r="T78" s="1124"/>
    </row>
    <row r="79" spans="1:20" ht="13.5" customHeight="1" outlineLevel="2">
      <c r="A79" s="764"/>
      <c r="B79" s="764" t="s">
        <v>924</v>
      </c>
      <c r="C79" s="764">
        <v>41</v>
      </c>
      <c r="D79" s="548" t="s">
        <v>1131</v>
      </c>
      <c r="E79" s="764" t="s">
        <v>1575</v>
      </c>
      <c r="F79" s="764">
        <v>22</v>
      </c>
      <c r="G79" s="1129" t="s">
        <v>2419</v>
      </c>
      <c r="H79" s="1117" t="s">
        <v>2669</v>
      </c>
      <c r="I79" s="1125"/>
      <c r="J79" s="1125"/>
      <c r="K79" s="1125"/>
      <c r="L79" s="1125"/>
      <c r="M79" s="1125"/>
      <c r="N79" s="1125"/>
      <c r="O79" s="1125"/>
      <c r="P79" s="1125"/>
      <c r="Q79" s="1125"/>
      <c r="R79" s="1124"/>
      <c r="S79" s="1124"/>
      <c r="T79" s="1124"/>
    </row>
    <row r="80" spans="1:20" ht="13.5" customHeight="1" outlineLevel="1">
      <c r="A80" s="764"/>
      <c r="B80" s="764"/>
      <c r="C80" s="764"/>
      <c r="D80" s="764"/>
      <c r="E80" s="764"/>
      <c r="F80" s="764"/>
      <c r="G80" s="1126" t="s">
        <v>2420</v>
      </c>
      <c r="H80" s="1119" t="s">
        <v>2421</v>
      </c>
      <c r="I80" s="1120">
        <v>0</v>
      </c>
      <c r="J80" s="1120">
        <v>16000</v>
      </c>
      <c r="K80" s="1120">
        <v>0</v>
      </c>
      <c r="L80" s="1120">
        <v>0</v>
      </c>
      <c r="M80" s="1120">
        <v>0</v>
      </c>
      <c r="N80" s="1120">
        <v>15000</v>
      </c>
      <c r="O80" s="1120">
        <v>1000</v>
      </c>
      <c r="P80" s="1120">
        <v>153.51875000000001</v>
      </c>
      <c r="Q80" s="1120">
        <v>149.61000000000001</v>
      </c>
      <c r="R80" s="740">
        <v>2.3531E-4</v>
      </c>
      <c r="S80" s="740">
        <v>2.383691732398451E-4</v>
      </c>
      <c r="T80" s="740">
        <v>1.67304E-3</v>
      </c>
    </row>
    <row r="81" spans="1:20" ht="13.5" customHeight="1" outlineLevel="1">
      <c r="A81" s="764"/>
      <c r="B81" s="764"/>
      <c r="C81" s="764"/>
      <c r="D81" s="764"/>
      <c r="E81" s="764"/>
      <c r="F81" s="764"/>
      <c r="G81" s="1126"/>
      <c r="H81" s="1119"/>
      <c r="I81" s="1122">
        <v>0</v>
      </c>
      <c r="J81" s="1122">
        <v>16000</v>
      </c>
      <c r="K81" s="1122">
        <v>0</v>
      </c>
      <c r="L81" s="1122">
        <v>0</v>
      </c>
      <c r="M81" s="1122">
        <v>0</v>
      </c>
      <c r="N81" s="1122">
        <v>15000</v>
      </c>
      <c r="O81" s="1122">
        <v>1000</v>
      </c>
      <c r="P81" s="1122">
        <v>153.51875000000001</v>
      </c>
      <c r="Q81" s="1122">
        <v>149.61000000000001</v>
      </c>
      <c r="R81" s="1123">
        <v>2.3531E-4</v>
      </c>
      <c r="S81" s="1123">
        <v>2.383691732398451E-4</v>
      </c>
      <c r="T81" s="1124"/>
    </row>
    <row r="82" spans="1:20" ht="13.5" customHeight="1" outlineLevel="2">
      <c r="A82" s="764"/>
      <c r="B82" s="764" t="s">
        <v>916</v>
      </c>
      <c r="C82" s="764">
        <v>42</v>
      </c>
      <c r="D82" s="764" t="s">
        <v>919</v>
      </c>
      <c r="E82" s="764" t="s">
        <v>1573</v>
      </c>
      <c r="F82" s="764">
        <v>24</v>
      </c>
      <c r="G82" s="764" t="s">
        <v>2422</v>
      </c>
      <c r="H82" s="1117" t="s">
        <v>2422</v>
      </c>
      <c r="I82" s="1125"/>
      <c r="J82" s="1125"/>
      <c r="K82" s="1125"/>
      <c r="L82" s="1125"/>
      <c r="M82" s="1125"/>
      <c r="N82" s="1125"/>
      <c r="O82" s="1125"/>
      <c r="P82" s="1125"/>
      <c r="Q82" s="1125"/>
      <c r="R82" s="1124"/>
      <c r="S82" s="1124"/>
      <c r="T82" s="1124"/>
    </row>
    <row r="83" spans="1:20" ht="13.5" customHeight="1" outlineLevel="1">
      <c r="A83" s="764"/>
      <c r="B83" s="764"/>
      <c r="C83" s="764"/>
      <c r="D83" s="764"/>
      <c r="E83" s="764"/>
      <c r="F83" s="764"/>
      <c r="G83" s="1126" t="s">
        <v>2423</v>
      </c>
      <c r="H83" s="1119" t="s">
        <v>2038</v>
      </c>
      <c r="I83" s="1120">
        <v>34713</v>
      </c>
      <c r="J83" s="1120">
        <v>0</v>
      </c>
      <c r="K83" s="1120">
        <v>0</v>
      </c>
      <c r="L83" s="1120">
        <v>0</v>
      </c>
      <c r="M83" s="1120">
        <v>0</v>
      </c>
      <c r="N83" s="1120">
        <v>0</v>
      </c>
      <c r="O83" s="1120">
        <v>34713</v>
      </c>
      <c r="P83" s="1120">
        <v>44232.345990000002</v>
      </c>
      <c r="Q83" s="1120">
        <v>27095.92641</v>
      </c>
      <c r="R83" s="740">
        <v>4.2616290000000001E-2</v>
      </c>
      <c r="S83" s="740">
        <v>4.3171135462331284E-2</v>
      </c>
      <c r="T83" s="740">
        <v>0.42091669999999998</v>
      </c>
    </row>
    <row r="84" spans="1:20" ht="13.5" customHeight="1" outlineLevel="1">
      <c r="A84" s="764"/>
      <c r="B84" s="764"/>
      <c r="C84" s="764"/>
      <c r="D84" s="764"/>
      <c r="E84" s="764"/>
      <c r="F84" s="764"/>
      <c r="G84" s="1126"/>
      <c r="H84" s="1119"/>
      <c r="I84" s="1122">
        <v>34713</v>
      </c>
      <c r="J84" s="1122">
        <v>0</v>
      </c>
      <c r="K84" s="1122">
        <v>0</v>
      </c>
      <c r="L84" s="1122">
        <v>0</v>
      </c>
      <c r="M84" s="1122">
        <v>0</v>
      </c>
      <c r="N84" s="1122">
        <v>0</v>
      </c>
      <c r="O84" s="1122">
        <v>34713</v>
      </c>
      <c r="P84" s="1122">
        <v>44232.345990000002</v>
      </c>
      <c r="Q84" s="1122">
        <v>27095.92641</v>
      </c>
      <c r="R84" s="1123">
        <v>4.2616290000000001E-2</v>
      </c>
      <c r="S84" s="1123">
        <v>4.3171135462331284E-2</v>
      </c>
      <c r="T84" s="1124"/>
    </row>
    <row r="85" spans="1:20" ht="13.5" hidden="1" customHeight="1" outlineLevel="2">
      <c r="A85" s="764"/>
      <c r="B85" s="764" t="s">
        <v>976</v>
      </c>
      <c r="C85" s="764">
        <v>43</v>
      </c>
      <c r="D85" s="764" t="s">
        <v>1539</v>
      </c>
      <c r="E85" s="764" t="s">
        <v>1598</v>
      </c>
      <c r="F85" s="764">
        <v>25</v>
      </c>
      <c r="G85" s="764" t="s">
        <v>2424</v>
      </c>
      <c r="H85" s="1117" t="s">
        <v>2425</v>
      </c>
      <c r="I85" s="1125"/>
      <c r="J85" s="1125"/>
      <c r="K85" s="1125"/>
      <c r="L85" s="1125"/>
      <c r="M85" s="1125"/>
      <c r="N85" s="1125"/>
      <c r="O85" s="1125"/>
      <c r="P85" s="1125"/>
      <c r="Q85" s="1125"/>
      <c r="R85" s="1124"/>
      <c r="S85" s="1124"/>
      <c r="T85" s="1124"/>
    </row>
    <row r="86" spans="1:20" ht="13.5" hidden="1" customHeight="1" outlineLevel="1">
      <c r="A86" s="764"/>
      <c r="B86" s="764"/>
      <c r="C86" s="764"/>
      <c r="D86" s="764"/>
      <c r="E86" s="764"/>
      <c r="F86" s="764"/>
      <c r="G86" s="1126" t="s">
        <v>2425</v>
      </c>
      <c r="H86" s="1119" t="s">
        <v>977</v>
      </c>
      <c r="I86" s="1120">
        <v>227650</v>
      </c>
      <c r="J86" s="1120">
        <v>0</v>
      </c>
      <c r="K86" s="1120">
        <v>0</v>
      </c>
      <c r="L86" s="1120">
        <v>0</v>
      </c>
      <c r="M86" s="1120">
        <v>0</v>
      </c>
      <c r="N86" s="1120">
        <v>25000</v>
      </c>
      <c r="O86" s="1120">
        <v>202650</v>
      </c>
      <c r="P86" s="1120">
        <v>2202.8054999999999</v>
      </c>
      <c r="Q86" s="1120">
        <v>1538.1134999999999</v>
      </c>
      <c r="R86" s="740">
        <v>2.4191299999999998E-3</v>
      </c>
      <c r="S86" s="740">
        <v>2.4506305951744163E-3</v>
      </c>
      <c r="T86" s="740">
        <v>7.04326E-3</v>
      </c>
    </row>
    <row r="87" spans="1:20" ht="13.5" hidden="1" customHeight="1" outlineLevel="1">
      <c r="A87" s="764"/>
      <c r="B87" s="764"/>
      <c r="C87" s="764"/>
      <c r="D87" s="764"/>
      <c r="E87" s="764"/>
      <c r="F87" s="764"/>
      <c r="G87" s="1126"/>
      <c r="H87" s="1119"/>
      <c r="I87" s="1122">
        <v>227650</v>
      </c>
      <c r="J87" s="1122">
        <v>0</v>
      </c>
      <c r="K87" s="1122">
        <v>0</v>
      </c>
      <c r="L87" s="1122">
        <v>0</v>
      </c>
      <c r="M87" s="1122">
        <v>0</v>
      </c>
      <c r="N87" s="1122">
        <v>25000</v>
      </c>
      <c r="O87" s="1122">
        <v>202650</v>
      </c>
      <c r="P87" s="1122">
        <v>2202.8054999999999</v>
      </c>
      <c r="Q87" s="1122">
        <v>1538.1134999999999</v>
      </c>
      <c r="R87" s="1123">
        <v>2.4191299999999998E-3</v>
      </c>
      <c r="S87" s="1123">
        <v>2.4506305951744163E-3</v>
      </c>
      <c r="T87" s="1124"/>
    </row>
    <row r="88" spans="1:20" ht="13.5" hidden="1" customHeight="1" outlineLevel="2">
      <c r="A88" s="764"/>
      <c r="B88" s="764" t="s">
        <v>888</v>
      </c>
      <c r="C88" s="764">
        <v>44</v>
      </c>
      <c r="D88" s="1128" t="s">
        <v>891</v>
      </c>
      <c r="E88" s="764" t="s">
        <v>1562</v>
      </c>
      <c r="F88" s="764">
        <v>27</v>
      </c>
      <c r="G88" s="764" t="s">
        <v>2426</v>
      </c>
      <c r="H88" s="1117" t="s">
        <v>2426</v>
      </c>
      <c r="I88" s="1125"/>
      <c r="J88" s="1125"/>
      <c r="K88" s="1125"/>
      <c r="L88" s="1125"/>
      <c r="M88" s="1125"/>
      <c r="N88" s="1125"/>
      <c r="O88" s="1125"/>
      <c r="P88" s="1125"/>
      <c r="Q88" s="1125"/>
      <c r="R88" s="1124"/>
      <c r="S88" s="1124"/>
      <c r="T88" s="1124"/>
    </row>
    <row r="89" spans="1:20" ht="13.5" hidden="1" customHeight="1" outlineLevel="2">
      <c r="A89" s="764"/>
      <c r="B89" s="764"/>
      <c r="C89" s="764">
        <v>45</v>
      </c>
      <c r="D89" s="548" t="s">
        <v>1047</v>
      </c>
      <c r="E89" s="764" t="s">
        <v>1642</v>
      </c>
      <c r="F89" s="764">
        <v>27</v>
      </c>
      <c r="G89" s="764" t="s">
        <v>2426</v>
      </c>
      <c r="H89" s="1119" t="s">
        <v>2033</v>
      </c>
      <c r="I89" s="25">
        <v>731456</v>
      </c>
      <c r="J89" s="25">
        <v>0</v>
      </c>
      <c r="K89" s="25">
        <v>0</v>
      </c>
      <c r="L89" s="25">
        <v>0</v>
      </c>
      <c r="M89" s="25">
        <v>0</v>
      </c>
      <c r="N89" s="25">
        <v>252200</v>
      </c>
      <c r="O89" s="25">
        <v>479256</v>
      </c>
      <c r="P89" s="25">
        <v>55962.723119999995</v>
      </c>
      <c r="Q89" s="25">
        <v>58359.003119999994</v>
      </c>
      <c r="R89" s="583">
        <v>9.1786640000000003E-2</v>
      </c>
      <c r="S89" s="583">
        <v>9.2981667835144305E-2</v>
      </c>
      <c r="T89" s="583">
        <v>9.9577990000000005E-2</v>
      </c>
    </row>
    <row r="90" spans="1:20" ht="13.5" hidden="1" customHeight="1" outlineLevel="1">
      <c r="A90" s="764"/>
      <c r="B90" s="764"/>
      <c r="C90" s="764"/>
      <c r="D90" s="1128"/>
      <c r="E90" s="764"/>
      <c r="F90" s="764"/>
      <c r="G90" s="1126" t="s">
        <v>2427</v>
      </c>
      <c r="H90" s="1119" t="s">
        <v>2428</v>
      </c>
      <c r="I90" s="25">
        <v>0</v>
      </c>
      <c r="J90" s="25">
        <v>35000</v>
      </c>
      <c r="K90" s="25">
        <v>0</v>
      </c>
      <c r="L90" s="25">
        <v>0</v>
      </c>
      <c r="M90" s="25">
        <v>0</v>
      </c>
      <c r="N90" s="25">
        <v>0</v>
      </c>
      <c r="O90" s="25">
        <v>35000</v>
      </c>
      <c r="P90" s="25">
        <v>2108</v>
      </c>
      <c r="Q90" s="25">
        <v>1785.7</v>
      </c>
      <c r="R90" s="583">
        <v>2.80854E-3</v>
      </c>
      <c r="S90" s="740">
        <v>2.8451028183570041E-3</v>
      </c>
      <c r="T90" s="740">
        <v>3.7468800000000002E-3</v>
      </c>
    </row>
    <row r="91" spans="1:20" ht="13.5" hidden="1" customHeight="1" outlineLevel="1">
      <c r="A91" s="764"/>
      <c r="B91" s="764"/>
      <c r="C91" s="764"/>
      <c r="D91" s="1128"/>
      <c r="E91" s="764"/>
      <c r="F91" s="764"/>
      <c r="G91" s="1126"/>
      <c r="H91" s="1119"/>
      <c r="I91" s="1130">
        <v>731456</v>
      </c>
      <c r="J91" s="1130">
        <v>35000</v>
      </c>
      <c r="K91" s="1130">
        <v>0</v>
      </c>
      <c r="L91" s="1130">
        <v>0</v>
      </c>
      <c r="M91" s="1130">
        <v>0</v>
      </c>
      <c r="N91" s="1130">
        <v>252200</v>
      </c>
      <c r="O91" s="1130">
        <v>514256</v>
      </c>
      <c r="P91" s="1130">
        <v>58070.723119999995</v>
      </c>
      <c r="Q91" s="1130">
        <v>60144.703119999991</v>
      </c>
      <c r="R91" s="1131">
        <v>9.4595180000000001E-2</v>
      </c>
      <c r="S91" s="1123">
        <v>9.5826770653501314E-2</v>
      </c>
      <c r="T91" s="1124"/>
    </row>
    <row r="92" spans="1:20" ht="13.5" hidden="1" customHeight="1" outlineLevel="2">
      <c r="A92" s="764"/>
      <c r="B92" s="764" t="s">
        <v>969</v>
      </c>
      <c r="C92" s="764">
        <v>46</v>
      </c>
      <c r="D92" s="764" t="s">
        <v>970</v>
      </c>
      <c r="E92" s="764" t="s">
        <v>1595</v>
      </c>
      <c r="F92" s="764">
        <v>28</v>
      </c>
      <c r="G92" s="764" t="s">
        <v>2429</v>
      </c>
      <c r="H92" s="1117" t="s">
        <v>2429</v>
      </c>
      <c r="I92" s="1132"/>
      <c r="J92" s="1132"/>
      <c r="K92" s="1132"/>
      <c r="L92" s="1132"/>
      <c r="M92" s="1132"/>
      <c r="N92" s="1132"/>
      <c r="O92" s="1132"/>
      <c r="P92" s="1132"/>
      <c r="Q92" s="1132"/>
      <c r="R92" s="1133"/>
      <c r="S92" s="1124"/>
      <c r="T92" s="1124"/>
    </row>
    <row r="93" spans="1:20" ht="13.5" hidden="1" customHeight="1" outlineLevel="2">
      <c r="A93" s="764"/>
      <c r="B93" s="764" t="s">
        <v>969</v>
      </c>
      <c r="C93" s="764">
        <v>47</v>
      </c>
      <c r="D93" s="764" t="s">
        <v>972</v>
      </c>
      <c r="E93" s="764" t="s">
        <v>1596</v>
      </c>
      <c r="F93" s="764">
        <v>28</v>
      </c>
      <c r="G93" s="764" t="s">
        <v>2429</v>
      </c>
      <c r="H93" s="1119" t="s">
        <v>2053</v>
      </c>
      <c r="I93" s="1120">
        <v>60009</v>
      </c>
      <c r="J93" s="1120">
        <v>0</v>
      </c>
      <c r="K93" s="1120">
        <v>0</v>
      </c>
      <c r="L93" s="1120">
        <v>0</v>
      </c>
      <c r="M93" s="1120">
        <v>0</v>
      </c>
      <c r="N93" s="1120">
        <v>1500</v>
      </c>
      <c r="O93" s="1120">
        <v>58509</v>
      </c>
      <c r="P93" s="1120">
        <v>39043.640789999998</v>
      </c>
      <c r="Q93" s="1120">
        <v>38741.734349999999</v>
      </c>
      <c r="R93" s="740">
        <v>6.0932739999999999E-2</v>
      </c>
      <c r="S93" s="740">
        <v>6.1726055657290335E-2</v>
      </c>
      <c r="T93" s="740">
        <v>5.9763860000000002E-2</v>
      </c>
    </row>
    <row r="94" spans="1:20" hidden="1" outlineLevel="2">
      <c r="A94" s="764"/>
      <c r="B94" s="764" t="s">
        <v>969</v>
      </c>
      <c r="C94" s="764">
        <v>48</v>
      </c>
      <c r="D94" s="764" t="s">
        <v>974</v>
      </c>
      <c r="E94" s="764" t="s">
        <v>1597</v>
      </c>
      <c r="F94" s="764">
        <v>28</v>
      </c>
      <c r="G94" s="764" t="s">
        <v>2429</v>
      </c>
      <c r="H94" s="1119" t="s">
        <v>2054</v>
      </c>
      <c r="I94" s="1120">
        <v>103959</v>
      </c>
      <c r="J94" s="1120">
        <v>0</v>
      </c>
      <c r="K94" s="1120">
        <v>0</v>
      </c>
      <c r="L94" s="1120">
        <v>0</v>
      </c>
      <c r="M94" s="1120">
        <v>0</v>
      </c>
      <c r="N94" s="1120">
        <v>103959</v>
      </c>
      <c r="O94" s="1120">
        <v>0</v>
      </c>
      <c r="P94" s="1120">
        <v>0</v>
      </c>
      <c r="Q94" s="1120">
        <v>0</v>
      </c>
      <c r="R94" s="740">
        <v>0</v>
      </c>
      <c r="S94" s="740">
        <v>0</v>
      </c>
      <c r="T94" s="740">
        <v>0</v>
      </c>
    </row>
    <row r="95" spans="1:20" hidden="1" outlineLevel="1">
      <c r="A95" s="764"/>
      <c r="B95" s="764"/>
      <c r="C95" s="764"/>
      <c r="D95" s="764"/>
      <c r="E95" s="764"/>
      <c r="F95" s="764"/>
      <c r="G95" s="1126" t="s">
        <v>2431</v>
      </c>
      <c r="H95" s="1119" t="s">
        <v>812</v>
      </c>
      <c r="I95" s="1120">
        <v>103698</v>
      </c>
      <c r="J95" s="1120">
        <v>0</v>
      </c>
      <c r="K95" s="1120">
        <v>0</v>
      </c>
      <c r="L95" s="1120">
        <v>0</v>
      </c>
      <c r="M95" s="1120">
        <v>0</v>
      </c>
      <c r="N95" s="1120">
        <v>102800</v>
      </c>
      <c r="O95" s="1120">
        <v>898</v>
      </c>
      <c r="P95" s="1120">
        <v>230.04066</v>
      </c>
      <c r="Q95" s="1120">
        <v>473.57826</v>
      </c>
      <c r="R95" s="740">
        <v>7.4483999999999998E-4</v>
      </c>
      <c r="S95" s="740">
        <v>7.54538187959123E-4</v>
      </c>
      <c r="T95" s="740">
        <v>4.4101499999999998E-3</v>
      </c>
    </row>
    <row r="96" spans="1:20" hidden="1" outlineLevel="1">
      <c r="A96" s="764"/>
      <c r="B96" s="764"/>
      <c r="C96" s="764"/>
      <c r="D96" s="764"/>
      <c r="E96" s="764"/>
      <c r="F96" s="764"/>
      <c r="G96" s="1126"/>
      <c r="H96" s="1119"/>
      <c r="I96" s="1122">
        <v>267666</v>
      </c>
      <c r="J96" s="1122">
        <v>0</v>
      </c>
      <c r="K96" s="1122">
        <v>0</v>
      </c>
      <c r="L96" s="1122">
        <v>0</v>
      </c>
      <c r="M96" s="1122">
        <v>0</v>
      </c>
      <c r="N96" s="1122">
        <v>208259</v>
      </c>
      <c r="O96" s="1122">
        <v>59407</v>
      </c>
      <c r="P96" s="1122">
        <v>39273.681449999996</v>
      </c>
      <c r="Q96" s="1122">
        <v>39215.312610000001</v>
      </c>
      <c r="R96" s="1123">
        <v>6.1677579999999996E-2</v>
      </c>
      <c r="S96" s="1123">
        <v>6.2480593845249455E-2</v>
      </c>
      <c r="T96" s="1124"/>
    </row>
    <row r="97" spans="1:20" ht="13.5" hidden="1" customHeight="1" outlineLevel="2">
      <c r="A97" s="764"/>
      <c r="B97" s="764" t="s">
        <v>888</v>
      </c>
      <c r="C97" s="764">
        <v>49</v>
      </c>
      <c r="D97" s="1128" t="s">
        <v>889</v>
      </c>
      <c r="E97" s="764" t="s">
        <v>1565</v>
      </c>
      <c r="F97" s="764">
        <v>29</v>
      </c>
      <c r="G97" s="764" t="s">
        <v>2430</v>
      </c>
      <c r="H97" s="1117" t="s">
        <v>2430</v>
      </c>
      <c r="I97" s="1125"/>
      <c r="J97" s="1125"/>
      <c r="K97" s="1125"/>
      <c r="L97" s="1125"/>
      <c r="M97" s="1125"/>
      <c r="N97" s="1125"/>
      <c r="O97" s="1125"/>
      <c r="P97" s="1125"/>
      <c r="Q97" s="1125"/>
      <c r="R97" s="1124"/>
      <c r="S97" s="1124"/>
      <c r="T97" s="1124"/>
    </row>
    <row r="98" spans="1:20" ht="13.5" hidden="1" customHeight="1" outlineLevel="2">
      <c r="A98" s="764"/>
      <c r="B98" s="764" t="s">
        <v>888</v>
      </c>
      <c r="C98" s="764">
        <v>50</v>
      </c>
      <c r="D98" s="764" t="s">
        <v>896</v>
      </c>
      <c r="E98" s="764" t="s">
        <v>1566</v>
      </c>
      <c r="F98" s="764">
        <v>29</v>
      </c>
      <c r="G98" s="764" t="s">
        <v>2430</v>
      </c>
      <c r="H98" s="1119" t="s">
        <v>2035</v>
      </c>
      <c r="I98" s="25">
        <v>66160</v>
      </c>
      <c r="J98" s="25">
        <v>0</v>
      </c>
      <c r="K98" s="25">
        <v>0</v>
      </c>
      <c r="L98" s="25">
        <v>0</v>
      </c>
      <c r="M98" s="25">
        <v>0</v>
      </c>
      <c r="N98" s="25">
        <v>5000</v>
      </c>
      <c r="O98" s="25">
        <v>61160</v>
      </c>
      <c r="P98" s="25">
        <v>8556.2839999999997</v>
      </c>
      <c r="Q98" s="25">
        <v>6245.6592000000001</v>
      </c>
      <c r="R98" s="583">
        <v>9.8231299999999994E-3</v>
      </c>
      <c r="S98" s="740">
        <v>9.9510234599413955E-3</v>
      </c>
      <c r="T98" s="740">
        <v>0.24426187999999999</v>
      </c>
    </row>
    <row r="99" spans="1:20" ht="13.5" hidden="1" customHeight="1" outlineLevel="1">
      <c r="A99" s="764"/>
      <c r="B99" s="764"/>
      <c r="C99" s="764"/>
      <c r="D99" s="764"/>
      <c r="E99" s="764"/>
      <c r="F99" s="764"/>
      <c r="G99" s="1126" t="s">
        <v>2433</v>
      </c>
      <c r="H99" s="1119" t="s">
        <v>2036</v>
      </c>
      <c r="I99" s="25">
        <v>17064</v>
      </c>
      <c r="J99" s="25">
        <v>0</v>
      </c>
      <c r="K99" s="25">
        <v>0</v>
      </c>
      <c r="L99" s="25">
        <v>0</v>
      </c>
      <c r="M99" s="25">
        <v>0</v>
      </c>
      <c r="N99" s="25">
        <v>17064</v>
      </c>
      <c r="O99" s="25">
        <v>0</v>
      </c>
      <c r="P99" s="25">
        <v>0</v>
      </c>
      <c r="Q99" s="25">
        <v>0</v>
      </c>
      <c r="R99" s="583">
        <v>0</v>
      </c>
      <c r="S99" s="740">
        <v>0</v>
      </c>
      <c r="T99" s="740">
        <v>0</v>
      </c>
    </row>
    <row r="100" spans="1:20" ht="13.5" hidden="1" customHeight="1" outlineLevel="1">
      <c r="A100" s="764"/>
      <c r="B100" s="764"/>
      <c r="C100" s="764"/>
      <c r="D100" s="764"/>
      <c r="E100" s="764"/>
      <c r="F100" s="764"/>
      <c r="G100" s="1126"/>
      <c r="H100" s="1119"/>
      <c r="I100" s="1130">
        <v>83224</v>
      </c>
      <c r="J100" s="1130">
        <v>0</v>
      </c>
      <c r="K100" s="1130">
        <v>0</v>
      </c>
      <c r="L100" s="1130">
        <v>0</v>
      </c>
      <c r="M100" s="1130">
        <v>0</v>
      </c>
      <c r="N100" s="1130">
        <v>22064</v>
      </c>
      <c r="O100" s="1130">
        <v>61160</v>
      </c>
      <c r="P100" s="1130">
        <v>8556.2839999999997</v>
      </c>
      <c r="Q100" s="1130">
        <v>6245.6592000000001</v>
      </c>
      <c r="R100" s="1131">
        <v>9.8231299999999994E-3</v>
      </c>
      <c r="S100" s="1123">
        <v>9.9510234599413955E-3</v>
      </c>
      <c r="T100" s="1124"/>
    </row>
    <row r="101" spans="1:20" ht="13.5" hidden="1" customHeight="1" outlineLevel="2">
      <c r="A101" s="764"/>
      <c r="B101" s="764" t="s">
        <v>899</v>
      </c>
      <c r="C101" s="764">
        <v>51</v>
      </c>
      <c r="D101" s="548" t="s">
        <v>918</v>
      </c>
      <c r="E101" s="764" t="s">
        <v>1690</v>
      </c>
      <c r="F101" s="764">
        <v>30</v>
      </c>
      <c r="G101" s="764" t="s">
        <v>2434</v>
      </c>
      <c r="H101" s="1117" t="s">
        <v>2432</v>
      </c>
      <c r="I101" s="1132"/>
      <c r="J101" s="1132"/>
      <c r="K101" s="1132"/>
      <c r="L101" s="1132"/>
      <c r="M101" s="1132"/>
      <c r="N101" s="1132"/>
      <c r="O101" s="1132"/>
      <c r="P101" s="1132"/>
      <c r="Q101" s="1132"/>
      <c r="R101" s="1133"/>
      <c r="S101" s="1124"/>
      <c r="T101" s="1124"/>
    </row>
    <row r="102" spans="1:20" ht="13.5" hidden="1" customHeight="1" outlineLevel="2">
      <c r="A102" s="764"/>
      <c r="B102" s="764" t="s">
        <v>899</v>
      </c>
      <c r="C102" s="764">
        <v>52</v>
      </c>
      <c r="D102" s="764" t="s">
        <v>901</v>
      </c>
      <c r="E102" s="764" t="s">
        <v>1567</v>
      </c>
      <c r="F102" s="764">
        <v>30</v>
      </c>
      <c r="G102" s="764" t="s">
        <v>2434</v>
      </c>
      <c r="H102" s="1119" t="s">
        <v>662</v>
      </c>
      <c r="I102" s="1120">
        <v>0</v>
      </c>
      <c r="J102" s="1120">
        <v>2550</v>
      </c>
      <c r="K102" s="1120">
        <v>0</v>
      </c>
      <c r="L102" s="1120">
        <v>0</v>
      </c>
      <c r="M102" s="1120">
        <v>0</v>
      </c>
      <c r="N102" s="1120">
        <v>2550</v>
      </c>
      <c r="O102" s="1120">
        <v>0</v>
      </c>
      <c r="P102" s="1120">
        <v>0</v>
      </c>
      <c r="Q102" s="1120">
        <v>0</v>
      </c>
      <c r="R102" s="740">
        <v>0</v>
      </c>
      <c r="S102" s="740">
        <v>0</v>
      </c>
      <c r="T102" s="740">
        <v>0</v>
      </c>
    </row>
    <row r="103" spans="1:20" ht="13.5" hidden="1" customHeight="1" outlineLevel="1">
      <c r="A103" s="764"/>
      <c r="B103" s="764"/>
      <c r="C103" s="764"/>
      <c r="D103" s="764"/>
      <c r="E103" s="764"/>
      <c r="F103" s="764"/>
      <c r="G103" s="1126" t="s">
        <v>2432</v>
      </c>
      <c r="H103" s="1119" t="s">
        <v>2037</v>
      </c>
      <c r="I103" s="1120">
        <v>42928</v>
      </c>
      <c r="J103" s="1120">
        <v>0</v>
      </c>
      <c r="K103" s="1120">
        <v>0</v>
      </c>
      <c r="L103" s="1120">
        <v>0</v>
      </c>
      <c r="M103" s="1120">
        <v>0</v>
      </c>
      <c r="N103" s="1120">
        <v>500</v>
      </c>
      <c r="O103" s="1120">
        <v>42428</v>
      </c>
      <c r="P103" s="1120">
        <v>3757.4236800000003</v>
      </c>
      <c r="Q103" s="1120">
        <v>3733.6640000000002</v>
      </c>
      <c r="R103" s="740">
        <v>5.8722799999999997E-3</v>
      </c>
      <c r="S103" s="740">
        <v>5.9487360526393491E-3</v>
      </c>
      <c r="T103" s="740">
        <v>7.1601189999999995E-2</v>
      </c>
    </row>
    <row r="104" spans="1:20" ht="13.5" hidden="1" customHeight="1" outlineLevel="1">
      <c r="A104" s="764"/>
      <c r="B104" s="764"/>
      <c r="C104" s="764"/>
      <c r="D104" s="764"/>
      <c r="E104" s="764"/>
      <c r="F104" s="764"/>
      <c r="G104" s="1126"/>
      <c r="H104" s="1119"/>
      <c r="I104" s="1122">
        <v>42928</v>
      </c>
      <c r="J104" s="1122">
        <v>2550</v>
      </c>
      <c r="K104" s="1122">
        <v>0</v>
      </c>
      <c r="L104" s="1122">
        <v>0</v>
      </c>
      <c r="M104" s="1122">
        <v>0</v>
      </c>
      <c r="N104" s="1122">
        <v>3050</v>
      </c>
      <c r="O104" s="1122">
        <v>42428</v>
      </c>
      <c r="P104" s="1122">
        <v>3757.4236800000003</v>
      </c>
      <c r="Q104" s="1122">
        <v>3733.6640000000002</v>
      </c>
      <c r="R104" s="1123">
        <v>5.8722799999999997E-3</v>
      </c>
      <c r="S104" s="1123">
        <v>5.9487360526393491E-3</v>
      </c>
      <c r="T104" s="1124"/>
    </row>
    <row r="105" spans="1:20" ht="13.5" hidden="1" customHeight="1" outlineLevel="2">
      <c r="A105" s="764"/>
      <c r="B105" s="764" t="s">
        <v>941</v>
      </c>
      <c r="C105" s="764">
        <v>53</v>
      </c>
      <c r="D105" s="764" t="s">
        <v>1538</v>
      </c>
      <c r="E105" s="764" t="s">
        <v>1593</v>
      </c>
      <c r="F105" s="764">
        <v>32</v>
      </c>
      <c r="G105" s="764" t="s">
        <v>2436</v>
      </c>
      <c r="H105" s="1117" t="s">
        <v>2435</v>
      </c>
      <c r="I105" s="1125"/>
      <c r="J105" s="1125"/>
      <c r="K105" s="1125"/>
      <c r="L105" s="1125"/>
      <c r="M105" s="1125"/>
      <c r="N105" s="1125"/>
      <c r="O105" s="1125"/>
      <c r="P105" s="1125"/>
      <c r="Q105" s="1125"/>
      <c r="R105" s="1124"/>
      <c r="S105" s="1124"/>
      <c r="T105" s="1124"/>
    </row>
    <row r="106" spans="1:20" ht="13.5" hidden="1" customHeight="1" outlineLevel="1">
      <c r="A106" s="764"/>
      <c r="B106" s="764"/>
      <c r="C106" s="764"/>
      <c r="D106" s="764"/>
      <c r="E106" s="764"/>
      <c r="F106" s="764"/>
      <c r="G106" s="1126" t="s">
        <v>2435</v>
      </c>
      <c r="H106" s="1119" t="s">
        <v>2050</v>
      </c>
      <c r="I106" s="1120">
        <v>1660475</v>
      </c>
      <c r="J106" s="1120">
        <v>0</v>
      </c>
      <c r="K106" s="1120">
        <v>0</v>
      </c>
      <c r="L106" s="1120">
        <v>0</v>
      </c>
      <c r="M106" s="1120">
        <v>0</v>
      </c>
      <c r="N106" s="1120">
        <v>4500</v>
      </c>
      <c r="O106" s="1120">
        <v>1655975</v>
      </c>
      <c r="P106" s="1120">
        <v>1399911.5857500001</v>
      </c>
      <c r="Q106" s="1120">
        <v>1476003.6370000001</v>
      </c>
      <c r="R106" s="740">
        <v>2.3214484899999999</v>
      </c>
      <c r="S106" s="740">
        <v>2.3516727936013266</v>
      </c>
      <c r="T106" s="740">
        <v>13.76675146</v>
      </c>
    </row>
    <row r="107" spans="1:20" ht="13.5" hidden="1" customHeight="1" outlineLevel="1">
      <c r="A107" s="764"/>
      <c r="B107" s="764"/>
      <c r="C107" s="764"/>
      <c r="D107" s="764"/>
      <c r="E107" s="764"/>
      <c r="F107" s="764"/>
      <c r="G107" s="1126"/>
      <c r="H107" s="1119"/>
      <c r="I107" s="1122">
        <v>1660475</v>
      </c>
      <c r="J107" s="1122">
        <v>0</v>
      </c>
      <c r="K107" s="1122">
        <v>0</v>
      </c>
      <c r="L107" s="1122">
        <v>0</v>
      </c>
      <c r="M107" s="1122">
        <v>0</v>
      </c>
      <c r="N107" s="1122">
        <v>4500</v>
      </c>
      <c r="O107" s="1122">
        <v>1655975</v>
      </c>
      <c r="P107" s="1122">
        <v>1399911.5857500001</v>
      </c>
      <c r="Q107" s="1122">
        <v>1476003.6370000001</v>
      </c>
      <c r="R107" s="1123">
        <v>2.3214484899999999</v>
      </c>
      <c r="S107" s="1123">
        <v>2.3516727936013266</v>
      </c>
      <c r="T107" s="1124"/>
    </row>
    <row r="108" spans="1:20" ht="13.5" hidden="1" customHeight="1" outlineLevel="2">
      <c r="A108" s="764"/>
      <c r="B108" s="764" t="s">
        <v>934</v>
      </c>
      <c r="C108" s="764">
        <v>54</v>
      </c>
      <c r="D108" s="548" t="s">
        <v>2439</v>
      </c>
      <c r="E108" s="764" t="s">
        <v>2440</v>
      </c>
      <c r="F108" s="764">
        <v>33</v>
      </c>
      <c r="G108" s="764" t="s">
        <v>2441</v>
      </c>
      <c r="H108" s="1117" t="s">
        <v>2437</v>
      </c>
      <c r="I108" s="1125"/>
      <c r="J108" s="1125"/>
      <c r="K108" s="1125"/>
      <c r="L108" s="1125"/>
      <c r="M108" s="1125"/>
      <c r="N108" s="1125"/>
      <c r="O108" s="1125"/>
      <c r="P108" s="1125"/>
      <c r="Q108" s="1125"/>
      <c r="R108" s="1124"/>
      <c r="S108" s="1124"/>
      <c r="T108" s="1124"/>
    </row>
    <row r="109" spans="1:20" ht="13.5" hidden="1" customHeight="1" outlineLevel="2">
      <c r="A109" s="764"/>
      <c r="B109" s="764" t="s">
        <v>934</v>
      </c>
      <c r="C109" s="764">
        <v>55</v>
      </c>
      <c r="D109" s="764" t="s">
        <v>935</v>
      </c>
      <c r="E109" s="764" t="s">
        <v>1576</v>
      </c>
      <c r="F109" s="764">
        <v>33</v>
      </c>
      <c r="G109" s="764" t="s">
        <v>2441</v>
      </c>
      <c r="H109" s="1119" t="s">
        <v>2438</v>
      </c>
      <c r="I109" s="1120">
        <v>0</v>
      </c>
      <c r="J109" s="1120">
        <v>35000</v>
      </c>
      <c r="K109" s="1120">
        <v>0</v>
      </c>
      <c r="L109" s="1120">
        <v>0</v>
      </c>
      <c r="M109" s="1120">
        <v>0</v>
      </c>
      <c r="N109" s="1120">
        <v>0</v>
      </c>
      <c r="O109" s="1120">
        <v>35000</v>
      </c>
      <c r="P109" s="1120">
        <v>5601.2370000000001</v>
      </c>
      <c r="Q109" s="1120">
        <v>5573.4</v>
      </c>
      <c r="R109" s="740">
        <v>8.7658100000000006E-3</v>
      </c>
      <c r="S109" s="740">
        <v>8.8799328262479278E-3</v>
      </c>
      <c r="T109" s="740">
        <v>4.5656400000000001E-3</v>
      </c>
    </row>
    <row r="110" spans="1:20" ht="13.5" hidden="1" customHeight="1" outlineLevel="1">
      <c r="A110" s="764"/>
      <c r="B110" s="764"/>
      <c r="C110" s="764"/>
      <c r="D110" s="764"/>
      <c r="E110" s="764"/>
      <c r="F110" s="764"/>
      <c r="G110" s="1126" t="s">
        <v>2437</v>
      </c>
      <c r="H110" s="1119" t="s">
        <v>2041</v>
      </c>
      <c r="I110" s="1120">
        <v>2796</v>
      </c>
      <c r="J110" s="1120">
        <v>0</v>
      </c>
      <c r="K110" s="1120">
        <v>0</v>
      </c>
      <c r="L110" s="1120">
        <v>0</v>
      </c>
      <c r="M110" s="1120">
        <v>0</v>
      </c>
      <c r="N110" s="1120">
        <v>240</v>
      </c>
      <c r="O110" s="1120">
        <v>2556</v>
      </c>
      <c r="P110" s="1120">
        <v>24923.556</v>
      </c>
      <c r="Q110" s="1120">
        <v>17877.303</v>
      </c>
      <c r="R110" s="740">
        <v>2.8117300000000001E-2</v>
      </c>
      <c r="S110" s="740">
        <v>2.8483376350967197E-2</v>
      </c>
      <c r="T110" s="740">
        <v>5.6362199999999999E-3</v>
      </c>
    </row>
    <row r="111" spans="1:20" ht="13.5" hidden="1" customHeight="1" outlineLevel="1">
      <c r="A111" s="764"/>
      <c r="B111" s="764"/>
      <c r="C111" s="764"/>
      <c r="D111" s="764"/>
      <c r="E111" s="764"/>
      <c r="F111" s="764"/>
      <c r="G111" s="1126"/>
      <c r="H111" s="1119"/>
      <c r="I111" s="1122">
        <v>2796</v>
      </c>
      <c r="J111" s="1122">
        <v>35000</v>
      </c>
      <c r="K111" s="1122">
        <v>0</v>
      </c>
      <c r="L111" s="1122">
        <v>0</v>
      </c>
      <c r="M111" s="1122">
        <v>0</v>
      </c>
      <c r="N111" s="1122">
        <v>240</v>
      </c>
      <c r="O111" s="1122">
        <v>37556</v>
      </c>
      <c r="P111" s="1122">
        <v>30524.793000000001</v>
      </c>
      <c r="Q111" s="1122">
        <v>23450.703000000001</v>
      </c>
      <c r="R111" s="1123">
        <v>3.6883110000000004E-2</v>
      </c>
      <c r="S111" s="1123">
        <v>3.7363309177215129E-2</v>
      </c>
      <c r="T111" s="1124"/>
    </row>
    <row r="112" spans="1:20" ht="13.5" hidden="1" customHeight="1" outlineLevel="2">
      <c r="A112" s="764"/>
      <c r="B112" s="764" t="s">
        <v>916</v>
      </c>
      <c r="C112" s="764">
        <v>56</v>
      </c>
      <c r="D112" s="764" t="s">
        <v>917</v>
      </c>
      <c r="E112" s="764" t="s">
        <v>1572</v>
      </c>
      <c r="F112" s="764">
        <v>35</v>
      </c>
      <c r="G112" s="764" t="s">
        <v>2443</v>
      </c>
      <c r="H112" s="1117" t="s">
        <v>2442</v>
      </c>
      <c r="I112" s="1125"/>
      <c r="J112" s="1125"/>
      <c r="K112" s="1125"/>
      <c r="L112" s="1125"/>
      <c r="M112" s="1125"/>
      <c r="N112" s="1125"/>
      <c r="O112" s="1125"/>
      <c r="P112" s="1125"/>
      <c r="Q112" s="1125"/>
      <c r="R112" s="1124"/>
      <c r="S112" s="1124"/>
      <c r="T112" s="1124"/>
    </row>
    <row r="113" spans="1:20" ht="13.5" hidden="1" customHeight="1" outlineLevel="2">
      <c r="A113" s="764"/>
      <c r="B113" s="764"/>
      <c r="C113" s="764">
        <v>57</v>
      </c>
      <c r="D113" s="1134" t="s">
        <v>2452</v>
      </c>
      <c r="E113" s="764" t="s">
        <v>2453</v>
      </c>
      <c r="F113" s="764">
        <v>35</v>
      </c>
      <c r="G113" s="764" t="s">
        <v>2443</v>
      </c>
      <c r="H113" s="1119" t="s">
        <v>659</v>
      </c>
      <c r="I113" s="1120">
        <v>343301</v>
      </c>
      <c r="J113" s="1120">
        <v>0</v>
      </c>
      <c r="K113" s="1120">
        <v>0</v>
      </c>
      <c r="L113" s="1120">
        <v>70560</v>
      </c>
      <c r="M113" s="1120">
        <v>0</v>
      </c>
      <c r="N113" s="1120">
        <v>267500</v>
      </c>
      <c r="O113" s="1120">
        <v>146361</v>
      </c>
      <c r="P113" s="1120">
        <v>7285.8848099999996</v>
      </c>
      <c r="Q113" s="1120">
        <v>13907.222220000001</v>
      </c>
      <c r="R113" s="740">
        <v>2.1873179999999999E-2</v>
      </c>
      <c r="S113" s="740">
        <v>2.2157964458553597E-2</v>
      </c>
      <c r="T113" s="740">
        <v>0.11878118999999999</v>
      </c>
    </row>
    <row r="114" spans="1:20" ht="13.5" hidden="1" customHeight="1" outlineLevel="1">
      <c r="A114" s="764"/>
      <c r="B114" s="764"/>
      <c r="C114" s="764"/>
      <c r="D114" s="764"/>
      <c r="E114" s="764"/>
      <c r="F114" s="764"/>
      <c r="G114" s="1126" t="s">
        <v>2442</v>
      </c>
      <c r="H114" s="1119" t="s">
        <v>2454</v>
      </c>
      <c r="I114" s="1120">
        <v>0</v>
      </c>
      <c r="J114" s="1120">
        <v>0</v>
      </c>
      <c r="K114" s="1120">
        <v>0</v>
      </c>
      <c r="L114" s="1120">
        <v>0</v>
      </c>
      <c r="M114" s="1120">
        <v>0</v>
      </c>
      <c r="N114" s="1120">
        <v>0</v>
      </c>
      <c r="O114" s="1120">
        <v>0</v>
      </c>
      <c r="P114" s="1120">
        <v>0</v>
      </c>
      <c r="Q114" s="1120">
        <v>0</v>
      </c>
      <c r="R114" s="740">
        <v>0</v>
      </c>
      <c r="S114" s="740">
        <v>0</v>
      </c>
      <c r="T114" s="740">
        <v>0</v>
      </c>
    </row>
    <row r="115" spans="1:20" ht="13.5" hidden="1" customHeight="1" outlineLevel="1">
      <c r="A115" s="764"/>
      <c r="B115" s="764"/>
      <c r="C115" s="764"/>
      <c r="D115" s="764"/>
      <c r="E115" s="764"/>
      <c r="F115" s="764"/>
      <c r="G115" s="1126"/>
      <c r="H115" s="1119"/>
      <c r="I115" s="1122">
        <v>343301</v>
      </c>
      <c r="J115" s="1122">
        <v>0</v>
      </c>
      <c r="K115" s="1122">
        <v>0</v>
      </c>
      <c r="L115" s="1122">
        <v>70560</v>
      </c>
      <c r="M115" s="1122">
        <v>0</v>
      </c>
      <c r="N115" s="1122">
        <v>267500</v>
      </c>
      <c r="O115" s="1122">
        <v>146361</v>
      </c>
      <c r="P115" s="1122">
        <v>7285.8848099999996</v>
      </c>
      <c r="Q115" s="1122">
        <v>13907.222220000001</v>
      </c>
      <c r="R115" s="1123">
        <v>2.1873179999999999E-2</v>
      </c>
      <c r="S115" s="1123">
        <v>2.2157964458553597E-2</v>
      </c>
      <c r="T115" s="1124"/>
    </row>
    <row r="116" spans="1:20" hidden="1" outlineLevel="2">
      <c r="A116" s="764"/>
      <c r="B116" s="764" t="s">
        <v>976</v>
      </c>
      <c r="C116" s="764">
        <v>58</v>
      </c>
      <c r="D116" s="764" t="s">
        <v>978</v>
      </c>
      <c r="E116" s="764" t="s">
        <v>1599</v>
      </c>
      <c r="F116" s="764">
        <v>36</v>
      </c>
      <c r="G116" s="764" t="s">
        <v>2444</v>
      </c>
      <c r="H116" s="1117" t="s">
        <v>2444</v>
      </c>
      <c r="I116" s="1125"/>
      <c r="J116" s="1125"/>
      <c r="K116" s="1125"/>
      <c r="L116" s="1125"/>
      <c r="M116" s="1125"/>
      <c r="N116" s="1125"/>
      <c r="O116" s="1125"/>
      <c r="P116" s="1125"/>
      <c r="Q116" s="1125"/>
      <c r="R116" s="1124"/>
      <c r="S116" s="1124"/>
      <c r="T116" s="1124"/>
    </row>
    <row r="117" spans="1:20" ht="13.5" hidden="1" customHeight="1" outlineLevel="2">
      <c r="A117" s="764"/>
      <c r="B117" s="764" t="s">
        <v>916</v>
      </c>
      <c r="C117" s="764">
        <v>59</v>
      </c>
      <c r="D117" s="764" t="s">
        <v>1531</v>
      </c>
      <c r="E117" s="764" t="s">
        <v>1574</v>
      </c>
      <c r="F117" s="764">
        <v>36</v>
      </c>
      <c r="G117" s="764" t="s">
        <v>2444</v>
      </c>
      <c r="H117" s="1119" t="s">
        <v>2055</v>
      </c>
      <c r="I117" s="1120">
        <v>210756</v>
      </c>
      <c r="J117" s="1120">
        <v>0</v>
      </c>
      <c r="K117" s="1120">
        <v>0</v>
      </c>
      <c r="L117" s="1120">
        <v>0</v>
      </c>
      <c r="M117" s="1120">
        <v>0</v>
      </c>
      <c r="N117" s="1120">
        <v>0</v>
      </c>
      <c r="O117" s="1120">
        <v>210756</v>
      </c>
      <c r="P117" s="1120">
        <v>104324.22</v>
      </c>
      <c r="Q117" s="1120">
        <v>107485.56</v>
      </c>
      <c r="R117" s="740">
        <v>0.16905255999999999</v>
      </c>
      <c r="S117" s="740">
        <v>0.17125355305408571</v>
      </c>
      <c r="T117" s="740">
        <v>0.64799649000000004</v>
      </c>
    </row>
    <row r="118" spans="1:20" ht="13.5" hidden="1" customHeight="1" outlineLevel="1">
      <c r="A118" s="764"/>
      <c r="B118" s="764"/>
      <c r="C118" s="764"/>
      <c r="D118" s="764"/>
      <c r="E118" s="764"/>
      <c r="F118" s="764"/>
      <c r="G118" s="1126" t="s">
        <v>2446</v>
      </c>
      <c r="H118" s="1119" t="s">
        <v>2039</v>
      </c>
      <c r="I118" s="1120">
        <v>257958</v>
      </c>
      <c r="J118" s="1120">
        <v>0</v>
      </c>
      <c r="K118" s="1120">
        <v>0</v>
      </c>
      <c r="L118" s="1120">
        <v>49614</v>
      </c>
      <c r="M118" s="1120">
        <v>0</v>
      </c>
      <c r="N118" s="1120">
        <v>99700</v>
      </c>
      <c r="O118" s="1120">
        <v>207872</v>
      </c>
      <c r="P118" s="1120">
        <v>35381.36004</v>
      </c>
      <c r="Q118" s="1120">
        <v>39341.854719999996</v>
      </c>
      <c r="R118" s="740">
        <v>6.1876599999999997E-2</v>
      </c>
      <c r="S118" s="740">
        <v>6.2682209633904792E-2</v>
      </c>
      <c r="T118" s="740">
        <v>0.69290666999999995</v>
      </c>
    </row>
    <row r="119" spans="1:20" ht="13.5" hidden="1" customHeight="1" outlineLevel="1">
      <c r="A119" s="764"/>
      <c r="B119" s="764"/>
      <c r="C119" s="764"/>
      <c r="D119" s="764"/>
      <c r="E119" s="764"/>
      <c r="F119" s="764"/>
      <c r="G119" s="1126"/>
      <c r="H119" s="1119" t="s">
        <v>2642</v>
      </c>
      <c r="I119" s="1120">
        <v>0</v>
      </c>
      <c r="J119" s="1120">
        <v>0</v>
      </c>
      <c r="K119" s="1120">
        <v>0</v>
      </c>
      <c r="L119" s="1120">
        <v>0</v>
      </c>
      <c r="M119" s="1120">
        <v>0</v>
      </c>
      <c r="N119" s="1120">
        <v>0</v>
      </c>
      <c r="O119" s="1120">
        <v>0</v>
      </c>
      <c r="P119" s="1120">
        <v>0</v>
      </c>
      <c r="Q119" s="1120">
        <v>0</v>
      </c>
      <c r="R119" s="740">
        <v>0</v>
      </c>
      <c r="S119" s="740">
        <v>0</v>
      </c>
      <c r="T119" s="740">
        <v>0</v>
      </c>
    </row>
    <row r="120" spans="1:20" ht="13.5" hidden="1" customHeight="1" outlineLevel="2">
      <c r="A120" s="764"/>
      <c r="B120" s="764" t="s">
        <v>980</v>
      </c>
      <c r="C120" s="764">
        <v>60</v>
      </c>
      <c r="D120" s="764" t="s">
        <v>1540</v>
      </c>
      <c r="E120" s="764" t="s">
        <v>2447</v>
      </c>
      <c r="F120" s="764">
        <v>37</v>
      </c>
      <c r="G120" s="764" t="s">
        <v>2445</v>
      </c>
      <c r="H120" s="1119"/>
      <c r="I120" s="1122">
        <v>468714</v>
      </c>
      <c r="J120" s="1122">
        <v>0</v>
      </c>
      <c r="K120" s="1122">
        <v>0</v>
      </c>
      <c r="L120" s="1122">
        <v>49614</v>
      </c>
      <c r="M120" s="1122">
        <v>0</v>
      </c>
      <c r="N120" s="1122">
        <v>99700</v>
      </c>
      <c r="O120" s="1122">
        <v>418628</v>
      </c>
      <c r="P120" s="1122">
        <v>139705.58004</v>
      </c>
      <c r="Q120" s="1122">
        <v>146827.41472</v>
      </c>
      <c r="R120" s="1123">
        <v>0.23092915999999999</v>
      </c>
      <c r="S120" s="1123">
        <v>0.23393576268799049</v>
      </c>
      <c r="T120" s="1124"/>
    </row>
    <row r="121" spans="1:20" ht="13.5" hidden="1" customHeight="1" outlineLevel="2">
      <c r="A121" s="764"/>
      <c r="B121" s="764" t="s">
        <v>941</v>
      </c>
      <c r="C121" s="764">
        <v>61</v>
      </c>
      <c r="D121" s="764" t="s">
        <v>962</v>
      </c>
      <c r="E121" s="764" t="s">
        <v>1592</v>
      </c>
      <c r="F121" s="764">
        <v>37</v>
      </c>
      <c r="G121" s="764" t="s">
        <v>2445</v>
      </c>
      <c r="H121" s="1117" t="s">
        <v>2445</v>
      </c>
      <c r="I121" s="1125"/>
      <c r="J121" s="1125"/>
      <c r="K121" s="1125"/>
      <c r="L121" s="1125"/>
      <c r="M121" s="1125"/>
      <c r="N121" s="1125"/>
      <c r="O121" s="1125"/>
      <c r="P121" s="1125"/>
      <c r="Q121" s="1125"/>
      <c r="R121" s="1124"/>
      <c r="S121" s="1124"/>
      <c r="T121" s="1124"/>
    </row>
    <row r="122" spans="1:20" ht="13.5" hidden="1" customHeight="1" outlineLevel="2">
      <c r="A122" s="764"/>
      <c r="B122" s="764" t="s">
        <v>941</v>
      </c>
      <c r="C122" s="764">
        <v>62</v>
      </c>
      <c r="D122" s="764" t="s">
        <v>1532</v>
      </c>
      <c r="E122" s="764" t="s">
        <v>1577</v>
      </c>
      <c r="F122" s="764">
        <v>37</v>
      </c>
      <c r="G122" s="764" t="s">
        <v>2445</v>
      </c>
      <c r="H122" s="1119" t="s">
        <v>981</v>
      </c>
      <c r="I122" s="1120">
        <v>83</v>
      </c>
      <c r="J122" s="1120">
        <v>0</v>
      </c>
      <c r="K122" s="1120">
        <v>0</v>
      </c>
      <c r="L122" s="1120">
        <v>0</v>
      </c>
      <c r="M122" s="1120">
        <v>0</v>
      </c>
      <c r="N122" s="1120">
        <v>0</v>
      </c>
      <c r="O122" s="1120">
        <v>83</v>
      </c>
      <c r="P122" s="740">
        <v>0</v>
      </c>
      <c r="Q122" s="740">
        <v>0</v>
      </c>
      <c r="R122" s="740">
        <v>0</v>
      </c>
      <c r="S122" s="740">
        <v>0</v>
      </c>
      <c r="T122" s="740">
        <v>1.2698000000000001E-4</v>
      </c>
    </row>
    <row r="123" spans="1:20" ht="13.5" hidden="1" customHeight="1" outlineLevel="1">
      <c r="A123" s="764"/>
      <c r="B123" s="764"/>
      <c r="C123" s="764"/>
      <c r="D123" s="764"/>
      <c r="E123" s="764"/>
      <c r="F123" s="764"/>
      <c r="G123" s="1126" t="s">
        <v>2448</v>
      </c>
      <c r="H123" s="1119" t="s">
        <v>784</v>
      </c>
      <c r="I123" s="1120">
        <v>571112</v>
      </c>
      <c r="J123" s="1120">
        <v>0</v>
      </c>
      <c r="K123" s="1120">
        <v>0</v>
      </c>
      <c r="L123" s="1120">
        <v>0</v>
      </c>
      <c r="M123" s="1120">
        <v>0</v>
      </c>
      <c r="N123" s="1120">
        <v>0</v>
      </c>
      <c r="O123" s="1120">
        <v>571112</v>
      </c>
      <c r="P123" s="1120">
        <v>5711.12</v>
      </c>
      <c r="Q123" s="1120">
        <v>5711.12</v>
      </c>
      <c r="R123" s="740">
        <v>8.9824099999999997E-3</v>
      </c>
      <c r="S123" s="740">
        <v>9.0993580153301522E-3</v>
      </c>
      <c r="T123" s="740">
        <v>2.8437442399999999</v>
      </c>
    </row>
    <row r="124" spans="1:20" ht="13.5" hidden="1" customHeight="1" outlineLevel="1">
      <c r="A124" s="764"/>
      <c r="B124" s="764"/>
      <c r="C124" s="764"/>
      <c r="D124" s="764"/>
      <c r="E124" s="764"/>
      <c r="F124" s="764"/>
      <c r="G124" s="1126"/>
      <c r="H124" s="1119" t="s">
        <v>2051</v>
      </c>
      <c r="I124" s="1120">
        <v>123</v>
      </c>
      <c r="J124" s="1120">
        <v>0</v>
      </c>
      <c r="K124" s="1120">
        <v>0</v>
      </c>
      <c r="L124" s="1120">
        <v>0</v>
      </c>
      <c r="M124" s="1120">
        <v>0</v>
      </c>
      <c r="N124" s="1120">
        <v>0</v>
      </c>
      <c r="O124" s="1120">
        <v>123</v>
      </c>
      <c r="P124" s="1120">
        <v>1845</v>
      </c>
      <c r="Q124" s="1120">
        <v>1845</v>
      </c>
      <c r="R124" s="740">
        <v>2.9018E-3</v>
      </c>
      <c r="S124" s="740">
        <v>2.9395837485964452E-3</v>
      </c>
      <c r="T124" s="740">
        <v>0</v>
      </c>
    </row>
    <row r="125" spans="1:20" ht="13.5" hidden="1" customHeight="1">
      <c r="A125" s="764"/>
      <c r="B125" s="764"/>
      <c r="C125" s="764"/>
      <c r="D125" s="764"/>
      <c r="E125" s="764"/>
      <c r="F125" s="764"/>
      <c r="G125" s="1126" t="s">
        <v>466</v>
      </c>
      <c r="H125" s="1119"/>
      <c r="I125" s="1122">
        <v>571318</v>
      </c>
      <c r="J125" s="1122">
        <v>0</v>
      </c>
      <c r="K125" s="1122">
        <v>0</v>
      </c>
      <c r="L125" s="1122">
        <v>0</v>
      </c>
      <c r="M125" s="1122">
        <v>0</v>
      </c>
      <c r="N125" s="1122">
        <v>0</v>
      </c>
      <c r="O125" s="1122">
        <v>571318</v>
      </c>
      <c r="P125" s="1122">
        <v>7556.12</v>
      </c>
      <c r="Q125" s="1122">
        <v>7556.12</v>
      </c>
      <c r="R125" s="1123">
        <v>1.1884209999999999E-2</v>
      </c>
      <c r="S125" s="1123">
        <v>1.2038941763926597E-2</v>
      </c>
      <c r="T125" s="1124"/>
    </row>
    <row r="126" spans="1:20" ht="13.5" customHeight="1">
      <c r="A126" s="764"/>
      <c r="B126" s="1118"/>
      <c r="C126" s="1118"/>
      <c r="D126" s="1118"/>
      <c r="E126" s="1118"/>
      <c r="F126" s="1118"/>
      <c r="G126" s="1118"/>
      <c r="H126" s="1119"/>
      <c r="I126" s="1122"/>
      <c r="J126" s="1122"/>
      <c r="K126" s="1122"/>
      <c r="L126" s="1122"/>
      <c r="M126" s="1122"/>
      <c r="N126" s="1122"/>
      <c r="O126" s="1122"/>
      <c r="P126" s="1122"/>
      <c r="Q126" s="1122"/>
      <c r="R126" s="1123"/>
      <c r="S126" s="1123"/>
      <c r="T126" s="1124"/>
    </row>
    <row r="127" spans="1:20" ht="13.5" hidden="1" customHeight="1" thickBot="1">
      <c r="A127" s="764"/>
      <c r="B127" s="1126" t="s">
        <v>466</v>
      </c>
      <c r="C127" s="764"/>
      <c r="D127" s="1126" t="s">
        <v>466</v>
      </c>
      <c r="E127" s="1126"/>
      <c r="F127" s="1126"/>
      <c r="G127" s="1126"/>
      <c r="H127" s="1119"/>
      <c r="I127" s="1135">
        <v>25560864</v>
      </c>
      <c r="J127" s="1135">
        <v>834850</v>
      </c>
      <c r="K127" s="1135">
        <v>0</v>
      </c>
      <c r="L127" s="1135">
        <v>1046736</v>
      </c>
      <c r="M127" s="1135">
        <v>0</v>
      </c>
      <c r="N127" s="1135">
        <v>3466391</v>
      </c>
      <c r="O127" s="1135">
        <v>23976059</v>
      </c>
      <c r="P127" s="1135">
        <v>2702840.8016406009</v>
      </c>
      <c r="Q127" s="1135">
        <v>2827317.3820772003</v>
      </c>
      <c r="R127" s="1136">
        <v>4.4467855700000012</v>
      </c>
      <c r="S127" s="1136">
        <v>4.5046808826441103</v>
      </c>
      <c r="T127" s="1124"/>
    </row>
    <row r="128" spans="1:20" ht="13.5" hidden="1" customHeight="1" thickTop="1">
      <c r="Q128" s="54">
        <v>1048694.8327072002</v>
      </c>
    </row>
    <row r="129" spans="9:19" ht="13.5" customHeight="1">
      <c r="I129" s="548"/>
      <c r="J129" s="548"/>
      <c r="K129" s="548"/>
      <c r="L129" s="548"/>
      <c r="M129" s="548"/>
      <c r="N129" s="548"/>
      <c r="P129" s="548"/>
      <c r="Q129" s="548"/>
      <c r="S129" s="548"/>
    </row>
    <row r="130" spans="9:19" ht="13.5" customHeight="1">
      <c r="I130" s="548"/>
      <c r="J130" s="548"/>
      <c r="K130" s="548"/>
      <c r="L130" s="548"/>
      <c r="M130" s="548"/>
      <c r="N130" s="548"/>
      <c r="P130" s="548"/>
      <c r="Q130" s="548"/>
      <c r="S130" s="548"/>
    </row>
    <row r="131" spans="9:19" ht="13.5" customHeight="1">
      <c r="I131" s="548"/>
      <c r="J131" s="548"/>
      <c r="K131" s="548"/>
      <c r="L131" s="548"/>
      <c r="M131" s="548"/>
      <c r="N131" s="548"/>
      <c r="P131" s="548"/>
      <c r="Q131" s="548"/>
      <c r="S131" s="548"/>
    </row>
    <row r="132" spans="9:19" ht="13.5" customHeight="1">
      <c r="I132" s="548"/>
      <c r="J132" s="548"/>
      <c r="K132" s="548"/>
      <c r="L132" s="548"/>
      <c r="M132" s="548"/>
      <c r="N132" s="548"/>
      <c r="P132" s="548"/>
      <c r="Q132" s="548"/>
      <c r="S132" s="548"/>
    </row>
    <row r="133" spans="9:19" ht="13.5" customHeight="1">
      <c r="I133" s="548"/>
      <c r="J133" s="548"/>
      <c r="K133" s="548"/>
      <c r="L133" s="548"/>
      <c r="M133" s="548"/>
      <c r="N133" s="548"/>
      <c r="P133" s="548"/>
      <c r="Q133" s="548"/>
      <c r="S133" s="548"/>
    </row>
    <row r="134" spans="9:19" ht="13.5" customHeight="1">
      <c r="I134" s="548"/>
      <c r="J134" s="548"/>
      <c r="K134" s="548"/>
      <c r="L134" s="548"/>
      <c r="M134" s="548"/>
      <c r="N134" s="548"/>
      <c r="P134" s="548"/>
      <c r="Q134" s="548"/>
      <c r="S134" s="548"/>
    </row>
    <row r="135" spans="9:19" ht="13.5" customHeight="1">
      <c r="I135" s="548"/>
      <c r="J135" s="548"/>
      <c r="K135" s="548"/>
      <c r="L135" s="548"/>
      <c r="M135" s="548"/>
      <c r="N135" s="548"/>
      <c r="P135" s="548"/>
      <c r="Q135" s="548"/>
      <c r="S135" s="548"/>
    </row>
    <row r="136" spans="9:19" ht="13.5" customHeight="1">
      <c r="I136" s="548"/>
      <c r="J136" s="548"/>
      <c r="K136" s="548"/>
      <c r="L136" s="548"/>
      <c r="M136" s="548"/>
      <c r="N136" s="548"/>
      <c r="P136" s="548"/>
      <c r="Q136" s="548"/>
      <c r="S136" s="548"/>
    </row>
    <row r="137" spans="9:19" ht="13.5" customHeight="1">
      <c r="I137" s="548"/>
      <c r="J137" s="548"/>
      <c r="K137" s="548"/>
      <c r="L137" s="548"/>
      <c r="M137" s="548"/>
      <c r="N137" s="548"/>
      <c r="P137" s="548"/>
      <c r="Q137" s="548"/>
      <c r="S137" s="548"/>
    </row>
    <row r="138" spans="9:19" ht="13.5" customHeight="1">
      <c r="I138" s="548"/>
      <c r="J138" s="548"/>
      <c r="K138" s="548"/>
      <c r="L138" s="548"/>
      <c r="M138" s="548"/>
      <c r="N138" s="548"/>
      <c r="P138" s="548"/>
      <c r="Q138" s="548"/>
      <c r="S138" s="548"/>
    </row>
    <row r="139" spans="9:19" ht="13.5" customHeight="1">
      <c r="I139" s="548"/>
      <c r="J139" s="548"/>
      <c r="K139" s="548"/>
      <c r="L139" s="548"/>
      <c r="M139" s="548"/>
      <c r="N139" s="548"/>
      <c r="P139" s="548"/>
      <c r="Q139" s="548"/>
      <c r="S139" s="548"/>
    </row>
    <row r="140" spans="9:19" ht="13.5" customHeight="1">
      <c r="I140" s="548"/>
      <c r="J140" s="548"/>
      <c r="K140" s="548"/>
      <c r="L140" s="548"/>
      <c r="M140" s="548"/>
      <c r="N140" s="548"/>
      <c r="P140" s="548"/>
      <c r="Q140" s="548"/>
      <c r="S140" s="548"/>
    </row>
    <row r="141" spans="9:19" ht="13.5" customHeight="1">
      <c r="I141" s="548"/>
      <c r="J141" s="548"/>
      <c r="K141" s="548"/>
      <c r="L141" s="548"/>
      <c r="M141" s="548"/>
      <c r="N141" s="548"/>
      <c r="P141" s="548"/>
      <c r="Q141" s="548"/>
      <c r="S141" s="548"/>
    </row>
    <row r="142" spans="9:19" ht="13.5" customHeight="1">
      <c r="I142" s="548"/>
      <c r="J142" s="548"/>
      <c r="K142" s="548"/>
      <c r="L142" s="548"/>
      <c r="M142" s="548"/>
      <c r="N142" s="548"/>
      <c r="P142" s="548"/>
      <c r="Q142" s="548"/>
      <c r="S142" s="548"/>
    </row>
    <row r="143" spans="9:19" ht="13.5" customHeight="1">
      <c r="I143" s="548"/>
      <c r="J143" s="548"/>
      <c r="K143" s="548"/>
      <c r="L143" s="548"/>
      <c r="M143" s="548"/>
      <c r="N143" s="548"/>
      <c r="P143" s="548"/>
      <c r="Q143" s="548"/>
      <c r="S143" s="548"/>
    </row>
    <row r="144" spans="9:19" ht="13.5" customHeight="1">
      <c r="I144" s="548"/>
      <c r="J144" s="548"/>
      <c r="K144" s="548"/>
      <c r="L144" s="548"/>
      <c r="M144" s="548"/>
      <c r="N144" s="548"/>
      <c r="P144" s="548"/>
      <c r="Q144" s="548"/>
      <c r="S144" s="548"/>
    </row>
    <row r="145" spans="9:19" ht="13.5" customHeight="1">
      <c r="I145" s="548"/>
      <c r="J145" s="548"/>
      <c r="K145" s="548"/>
      <c r="L145" s="548"/>
      <c r="M145" s="548"/>
      <c r="N145" s="548"/>
      <c r="P145" s="548"/>
      <c r="Q145" s="548"/>
      <c r="S145" s="548"/>
    </row>
    <row r="146" spans="9:19" ht="13.5" customHeight="1">
      <c r="I146" s="548"/>
      <c r="J146" s="548"/>
      <c r="K146" s="548"/>
      <c r="L146" s="548"/>
      <c r="M146" s="548"/>
      <c r="N146" s="548"/>
      <c r="P146" s="548"/>
      <c r="Q146" s="548"/>
      <c r="S146" s="548"/>
    </row>
    <row r="147" spans="9:19" ht="13.5" customHeight="1">
      <c r="I147" s="548"/>
      <c r="J147" s="548"/>
      <c r="K147" s="548"/>
      <c r="L147" s="548"/>
      <c r="M147" s="548"/>
      <c r="N147" s="548"/>
      <c r="P147" s="548"/>
      <c r="Q147" s="548"/>
      <c r="S147" s="548"/>
    </row>
    <row r="148" spans="9:19" ht="13.5" customHeight="1">
      <c r="I148" s="548"/>
      <c r="J148" s="548"/>
      <c r="K148" s="548"/>
      <c r="L148" s="548"/>
      <c r="M148" s="548"/>
      <c r="N148" s="548"/>
      <c r="P148" s="548"/>
      <c r="Q148" s="548"/>
      <c r="S148" s="548"/>
    </row>
    <row r="149" spans="9:19" ht="13.5" customHeight="1">
      <c r="I149" s="548"/>
      <c r="J149" s="548"/>
      <c r="K149" s="548"/>
      <c r="L149" s="548"/>
      <c r="M149" s="548"/>
      <c r="N149" s="548"/>
      <c r="P149" s="548"/>
      <c r="Q149" s="548"/>
      <c r="S149" s="548"/>
    </row>
    <row r="150" spans="9:19" ht="13.5" customHeight="1">
      <c r="I150" s="548"/>
      <c r="J150" s="548"/>
      <c r="K150" s="548"/>
      <c r="L150" s="548"/>
      <c r="M150" s="548"/>
      <c r="N150" s="548"/>
      <c r="P150" s="548"/>
      <c r="Q150" s="548"/>
      <c r="S150" s="548"/>
    </row>
    <row r="151" spans="9:19" ht="13.5" customHeight="1">
      <c r="I151" s="548"/>
      <c r="J151" s="548"/>
      <c r="K151" s="548"/>
      <c r="L151" s="548"/>
      <c r="M151" s="548"/>
      <c r="N151" s="548"/>
      <c r="P151" s="548"/>
      <c r="Q151" s="548"/>
      <c r="S151" s="548"/>
    </row>
    <row r="152" spans="9:19" ht="13.5" customHeight="1">
      <c r="I152" s="548"/>
      <c r="J152" s="548"/>
      <c r="K152" s="548"/>
      <c r="L152" s="548"/>
      <c r="M152" s="548"/>
      <c r="N152" s="548"/>
      <c r="P152" s="548"/>
      <c r="Q152" s="548"/>
      <c r="S152" s="548"/>
    </row>
    <row r="153" spans="9:19" ht="13.5" customHeight="1">
      <c r="I153" s="548"/>
      <c r="J153" s="548"/>
      <c r="K153" s="548"/>
      <c r="L153" s="548"/>
      <c r="M153" s="548"/>
      <c r="N153" s="548"/>
      <c r="P153" s="548"/>
      <c r="Q153" s="548"/>
      <c r="S153" s="548"/>
    </row>
    <row r="154" spans="9:19" ht="13.5" customHeight="1">
      <c r="I154" s="548"/>
      <c r="J154" s="548"/>
      <c r="K154" s="548"/>
      <c r="L154" s="548"/>
      <c r="M154" s="548"/>
      <c r="N154" s="548"/>
      <c r="P154" s="548"/>
      <c r="Q154" s="548"/>
      <c r="S154" s="548"/>
    </row>
    <row r="155" spans="9:19" ht="13.5" customHeight="1">
      <c r="I155" s="548"/>
      <c r="J155" s="548"/>
      <c r="K155" s="548"/>
      <c r="L155" s="548"/>
      <c r="M155" s="548"/>
      <c r="N155" s="548"/>
      <c r="P155" s="548"/>
      <c r="Q155" s="548"/>
      <c r="S155" s="548"/>
    </row>
    <row r="156" spans="9:19" ht="13.5" customHeight="1">
      <c r="I156" s="548"/>
      <c r="J156" s="548"/>
      <c r="K156" s="548"/>
      <c r="L156" s="548"/>
      <c r="M156" s="548"/>
      <c r="N156" s="548"/>
      <c r="P156" s="548"/>
      <c r="Q156" s="548"/>
      <c r="S156" s="548"/>
    </row>
    <row r="157" spans="9:19" ht="13.5" customHeight="1">
      <c r="I157" s="548"/>
      <c r="J157" s="548"/>
      <c r="K157" s="548"/>
      <c r="L157" s="548"/>
      <c r="M157" s="548"/>
      <c r="N157" s="548"/>
      <c r="P157" s="548"/>
      <c r="Q157" s="548"/>
      <c r="S157" s="548"/>
    </row>
    <row r="158" spans="9:19" ht="13.5" customHeight="1">
      <c r="I158" s="548"/>
      <c r="J158" s="548"/>
      <c r="K158" s="548"/>
      <c r="L158" s="548"/>
      <c r="M158" s="548"/>
      <c r="N158" s="548"/>
      <c r="P158" s="548"/>
      <c r="Q158" s="548"/>
      <c r="S158" s="548"/>
    </row>
    <row r="159" spans="9:19" ht="13.5" customHeight="1">
      <c r="I159" s="548"/>
      <c r="J159" s="548"/>
      <c r="K159" s="548"/>
      <c r="L159" s="548"/>
      <c r="M159" s="548"/>
      <c r="N159" s="548"/>
      <c r="P159" s="548"/>
      <c r="Q159" s="548"/>
      <c r="S159" s="548"/>
    </row>
    <row r="160" spans="9:19" ht="13.5" customHeight="1">
      <c r="I160" s="548"/>
      <c r="J160" s="548"/>
      <c r="K160" s="548"/>
      <c r="L160" s="548"/>
      <c r="M160" s="548"/>
      <c r="N160" s="548"/>
      <c r="P160" s="548"/>
      <c r="Q160" s="548"/>
      <c r="S160" s="548"/>
    </row>
    <row r="161" spans="9:19" ht="13.5" customHeight="1">
      <c r="I161" s="548"/>
      <c r="J161" s="548"/>
      <c r="K161" s="548"/>
      <c r="L161" s="548"/>
      <c r="M161" s="548"/>
      <c r="N161" s="548"/>
      <c r="P161" s="548"/>
      <c r="Q161" s="548"/>
      <c r="S161" s="548"/>
    </row>
    <row r="162" spans="9:19" ht="13.5" customHeight="1">
      <c r="I162" s="548"/>
      <c r="J162" s="548"/>
      <c r="K162" s="548"/>
      <c r="L162" s="548"/>
      <c r="M162" s="548"/>
      <c r="N162" s="548"/>
      <c r="P162" s="548"/>
      <c r="Q162" s="548"/>
      <c r="S162" s="548"/>
    </row>
    <row r="163" spans="9:19" ht="13.5" customHeight="1">
      <c r="I163" s="548"/>
      <c r="J163" s="548"/>
      <c r="K163" s="548"/>
      <c r="L163" s="548"/>
      <c r="M163" s="548"/>
      <c r="N163" s="548"/>
      <c r="P163" s="548"/>
      <c r="Q163" s="548"/>
      <c r="S163" s="548"/>
    </row>
    <row r="164" spans="9:19" ht="13.5" customHeight="1">
      <c r="I164" s="548"/>
      <c r="J164" s="548"/>
      <c r="K164" s="548"/>
      <c r="L164" s="548"/>
      <c r="M164" s="548"/>
      <c r="N164" s="548"/>
      <c r="P164" s="548"/>
      <c r="Q164" s="548"/>
      <c r="S164" s="548"/>
    </row>
    <row r="165" spans="9:19" ht="13.5" customHeight="1">
      <c r="I165" s="548"/>
      <c r="J165" s="548"/>
      <c r="K165" s="548"/>
      <c r="L165" s="548"/>
      <c r="M165" s="548"/>
      <c r="N165" s="548"/>
      <c r="P165" s="548"/>
      <c r="Q165" s="548"/>
      <c r="S165" s="548"/>
    </row>
    <row r="166" spans="9:19" ht="13.5" customHeight="1">
      <c r="I166" s="548"/>
      <c r="J166" s="548"/>
      <c r="K166" s="548"/>
      <c r="L166" s="548"/>
      <c r="M166" s="548"/>
      <c r="N166" s="548"/>
      <c r="P166" s="548"/>
      <c r="Q166" s="548"/>
      <c r="S166" s="548"/>
    </row>
    <row r="167" spans="9:19" ht="13.5" customHeight="1">
      <c r="I167" s="548"/>
      <c r="J167" s="548"/>
      <c r="K167" s="548"/>
      <c r="L167" s="548"/>
      <c r="M167" s="548"/>
      <c r="N167" s="548"/>
      <c r="P167" s="548"/>
      <c r="Q167" s="548"/>
      <c r="S167" s="548"/>
    </row>
    <row r="168" spans="9:19" ht="13.5" customHeight="1">
      <c r="I168" s="548"/>
      <c r="J168" s="548"/>
      <c r="K168" s="548"/>
      <c r="L168" s="548"/>
      <c r="M168" s="548"/>
      <c r="N168" s="548"/>
      <c r="P168" s="548"/>
      <c r="Q168" s="548"/>
      <c r="S168" s="548"/>
    </row>
    <row r="169" spans="9:19" ht="13.5" customHeight="1">
      <c r="I169" s="548"/>
      <c r="J169" s="548"/>
      <c r="K169" s="548"/>
      <c r="L169" s="548"/>
      <c r="M169" s="548"/>
      <c r="N169" s="548"/>
      <c r="P169" s="548"/>
      <c r="Q169" s="548"/>
      <c r="S169" s="548"/>
    </row>
    <row r="170" spans="9:19" ht="13.5" customHeight="1">
      <c r="I170" s="548"/>
      <c r="J170" s="548"/>
      <c r="K170" s="548"/>
      <c r="L170" s="548"/>
      <c r="M170" s="548"/>
      <c r="N170" s="548"/>
      <c r="P170" s="548"/>
      <c r="Q170" s="548"/>
      <c r="S170" s="548"/>
    </row>
    <row r="171" spans="9:19" ht="13.5" customHeight="1">
      <c r="I171" s="548"/>
      <c r="J171" s="548"/>
      <c r="K171" s="548"/>
      <c r="L171" s="548"/>
      <c r="M171" s="548"/>
      <c r="N171" s="548"/>
      <c r="P171" s="548"/>
      <c r="Q171" s="548"/>
      <c r="S171" s="548"/>
    </row>
    <row r="172" spans="9:19" ht="13.5" customHeight="1">
      <c r="I172" s="548"/>
      <c r="J172" s="548"/>
      <c r="K172" s="548"/>
      <c r="L172" s="548"/>
      <c r="M172" s="548"/>
      <c r="N172" s="548"/>
      <c r="P172" s="548"/>
      <c r="Q172" s="548"/>
      <c r="S172" s="548"/>
    </row>
    <row r="173" spans="9:19" ht="13.5" customHeight="1">
      <c r="I173" s="548"/>
      <c r="J173" s="548"/>
      <c r="K173" s="548"/>
      <c r="L173" s="548"/>
      <c r="M173" s="548"/>
      <c r="N173" s="548"/>
      <c r="P173" s="548"/>
      <c r="Q173" s="548"/>
      <c r="S173" s="548"/>
    </row>
    <row r="174" spans="9:19" ht="13.5" customHeight="1">
      <c r="I174" s="548"/>
      <c r="J174" s="548"/>
      <c r="K174" s="548"/>
      <c r="L174" s="548"/>
      <c r="M174" s="548"/>
      <c r="N174" s="548"/>
      <c r="P174" s="548"/>
      <c r="Q174" s="548"/>
      <c r="S174" s="548"/>
    </row>
    <row r="175" spans="9:19" ht="13.5" customHeight="1">
      <c r="I175" s="548"/>
      <c r="J175" s="548"/>
      <c r="K175" s="548"/>
      <c r="L175" s="548"/>
      <c r="M175" s="548"/>
      <c r="N175" s="548"/>
      <c r="P175" s="548"/>
      <c r="Q175" s="548"/>
      <c r="S175" s="548"/>
    </row>
    <row r="176" spans="9:19" ht="13.5" customHeight="1">
      <c r="I176" s="548"/>
      <c r="J176" s="548"/>
      <c r="K176" s="548"/>
      <c r="L176" s="548"/>
      <c r="M176" s="548"/>
      <c r="N176" s="548"/>
      <c r="P176" s="548"/>
      <c r="Q176" s="548"/>
      <c r="S176" s="548"/>
    </row>
    <row r="177" spans="9:19" ht="13.5" customHeight="1">
      <c r="I177" s="548"/>
      <c r="J177" s="548"/>
      <c r="K177" s="548"/>
      <c r="L177" s="548"/>
      <c r="M177" s="548"/>
      <c r="N177" s="548"/>
      <c r="P177" s="548"/>
      <c r="Q177" s="548"/>
      <c r="S177" s="548"/>
    </row>
    <row r="178" spans="9:19" ht="13.5" customHeight="1">
      <c r="I178" s="548"/>
      <c r="J178" s="548"/>
      <c r="K178" s="548"/>
      <c r="L178" s="548"/>
      <c r="M178" s="548"/>
      <c r="N178" s="548"/>
      <c r="P178" s="548"/>
      <c r="Q178" s="548"/>
      <c r="S178" s="548"/>
    </row>
    <row r="179" spans="9:19" ht="13.5" customHeight="1">
      <c r="I179" s="548"/>
      <c r="J179" s="548"/>
      <c r="K179" s="548"/>
      <c r="L179" s="548"/>
      <c r="M179" s="548"/>
      <c r="N179" s="548"/>
      <c r="P179" s="548"/>
      <c r="Q179" s="548"/>
      <c r="S179" s="548"/>
    </row>
    <row r="180" spans="9:19" ht="13.5" customHeight="1">
      <c r="I180" s="548"/>
      <c r="J180" s="548"/>
      <c r="K180" s="548"/>
      <c r="L180" s="548"/>
      <c r="M180" s="548"/>
      <c r="N180" s="548"/>
      <c r="P180" s="548"/>
      <c r="Q180" s="548"/>
      <c r="S180" s="548"/>
    </row>
    <row r="181" spans="9:19" ht="13.5" customHeight="1">
      <c r="I181" s="548"/>
      <c r="J181" s="548"/>
      <c r="K181" s="548"/>
      <c r="L181" s="548"/>
      <c r="M181" s="548"/>
      <c r="N181" s="548"/>
      <c r="P181" s="548"/>
      <c r="Q181" s="548"/>
      <c r="S181" s="548"/>
    </row>
    <row r="182" spans="9:19" ht="13.5" customHeight="1">
      <c r="I182" s="548"/>
      <c r="J182" s="548"/>
      <c r="K182" s="548"/>
      <c r="L182" s="548"/>
      <c r="M182" s="548"/>
      <c r="N182" s="548"/>
      <c r="P182" s="548"/>
      <c r="Q182" s="548"/>
      <c r="S182" s="548"/>
    </row>
    <row r="183" spans="9:19" ht="13.5" customHeight="1">
      <c r="I183" s="548"/>
      <c r="J183" s="548"/>
      <c r="K183" s="548"/>
      <c r="L183" s="548"/>
      <c r="M183" s="548"/>
      <c r="N183" s="548"/>
      <c r="P183" s="548"/>
      <c r="Q183" s="548"/>
      <c r="S183" s="548"/>
    </row>
    <row r="184" spans="9:19" ht="13.5" customHeight="1">
      <c r="I184" s="548"/>
      <c r="J184" s="548"/>
      <c r="K184" s="548"/>
      <c r="L184" s="548"/>
      <c r="M184" s="548"/>
      <c r="N184" s="548"/>
      <c r="P184" s="548"/>
      <c r="Q184" s="548"/>
      <c r="S184" s="548"/>
    </row>
    <row r="185" spans="9:19" ht="13.5" customHeight="1">
      <c r="I185" s="548"/>
      <c r="J185" s="548"/>
      <c r="K185" s="548"/>
      <c r="L185" s="548"/>
      <c r="M185" s="548"/>
      <c r="N185" s="548"/>
      <c r="P185" s="548"/>
      <c r="Q185" s="548"/>
      <c r="S185" s="548"/>
    </row>
    <row r="186" spans="9:19" ht="13.5" customHeight="1">
      <c r="I186" s="548"/>
      <c r="J186" s="548"/>
      <c r="K186" s="548"/>
      <c r="L186" s="548"/>
      <c r="M186" s="548"/>
      <c r="N186" s="548"/>
      <c r="P186" s="548"/>
      <c r="Q186" s="548"/>
      <c r="S186" s="548"/>
    </row>
    <row r="187" spans="9:19" ht="13.5" customHeight="1">
      <c r="I187" s="548"/>
      <c r="J187" s="548"/>
      <c r="K187" s="548"/>
      <c r="L187" s="548"/>
      <c r="M187" s="548"/>
      <c r="N187" s="548"/>
      <c r="P187" s="548"/>
      <c r="Q187" s="548"/>
      <c r="S187" s="548"/>
    </row>
    <row r="188" spans="9:19" ht="13.5" customHeight="1">
      <c r="I188" s="548"/>
      <c r="J188" s="548"/>
      <c r="K188" s="548"/>
      <c r="L188" s="548"/>
      <c r="M188" s="548"/>
      <c r="N188" s="548"/>
      <c r="P188" s="548"/>
      <c r="Q188" s="548"/>
      <c r="S188" s="548"/>
    </row>
    <row r="189" spans="9:19" ht="13.5" customHeight="1">
      <c r="I189" s="548"/>
      <c r="J189" s="548"/>
      <c r="K189" s="548"/>
      <c r="L189" s="548"/>
      <c r="M189" s="548"/>
      <c r="N189" s="548"/>
      <c r="P189" s="548"/>
      <c r="Q189" s="548"/>
      <c r="S189" s="548"/>
    </row>
    <row r="190" spans="9:19" ht="13.5" customHeight="1">
      <c r="I190" s="548"/>
      <c r="J190" s="548"/>
      <c r="K190" s="548"/>
      <c r="L190" s="548"/>
      <c r="M190" s="548"/>
      <c r="N190" s="548"/>
      <c r="P190" s="548"/>
      <c r="Q190" s="548"/>
      <c r="S190" s="548"/>
    </row>
    <row r="191" spans="9:19" ht="13.5" customHeight="1">
      <c r="I191" s="548"/>
      <c r="J191" s="548"/>
      <c r="K191" s="548"/>
      <c r="L191" s="548"/>
      <c r="M191" s="548"/>
      <c r="N191" s="548"/>
      <c r="P191" s="548"/>
      <c r="Q191" s="548"/>
      <c r="S191" s="548"/>
    </row>
    <row r="192" spans="9:19" ht="13.5" customHeight="1">
      <c r="I192" s="548"/>
      <c r="J192" s="548"/>
      <c r="K192" s="548"/>
      <c r="L192" s="548"/>
      <c r="M192" s="548"/>
      <c r="N192" s="548"/>
      <c r="P192" s="548"/>
      <c r="Q192" s="548"/>
      <c r="S192" s="548"/>
    </row>
    <row r="193" spans="9:19" ht="13.5" customHeight="1">
      <c r="I193" s="548"/>
      <c r="J193" s="548"/>
      <c r="K193" s="548"/>
      <c r="L193" s="548"/>
      <c r="M193" s="548"/>
      <c r="N193" s="548"/>
      <c r="P193" s="548"/>
      <c r="Q193" s="548"/>
      <c r="S193" s="548"/>
    </row>
    <row r="194" spans="9:19" ht="13.5" customHeight="1">
      <c r="I194" s="548"/>
      <c r="J194" s="548"/>
      <c r="K194" s="548"/>
      <c r="L194" s="548"/>
      <c r="M194" s="548"/>
      <c r="N194" s="548"/>
      <c r="P194" s="548"/>
      <c r="Q194" s="548"/>
      <c r="S194" s="548"/>
    </row>
    <row r="195" spans="9:19" ht="13.5" customHeight="1">
      <c r="I195" s="548"/>
      <c r="J195" s="548"/>
      <c r="K195" s="548"/>
      <c r="L195" s="548"/>
      <c r="M195" s="548"/>
      <c r="N195" s="548"/>
      <c r="P195" s="548"/>
      <c r="Q195" s="548"/>
      <c r="S195" s="548"/>
    </row>
    <row r="196" spans="9:19" ht="13.5" customHeight="1">
      <c r="I196" s="548"/>
      <c r="J196" s="548"/>
      <c r="K196" s="548"/>
      <c r="L196" s="548"/>
      <c r="M196" s="548"/>
      <c r="N196" s="548"/>
      <c r="P196" s="548"/>
      <c r="Q196" s="548"/>
      <c r="S196" s="548"/>
    </row>
    <row r="197" spans="9:19" ht="13.5" customHeight="1">
      <c r="I197" s="548"/>
      <c r="J197" s="548"/>
      <c r="K197" s="548"/>
      <c r="L197" s="548"/>
      <c r="M197" s="548"/>
      <c r="N197" s="548"/>
      <c r="P197" s="548"/>
      <c r="Q197" s="548"/>
      <c r="S197" s="548"/>
    </row>
    <row r="198" spans="9:19" ht="13.5" customHeight="1">
      <c r="I198" s="548"/>
      <c r="J198" s="548"/>
      <c r="K198" s="548"/>
      <c r="L198" s="548"/>
      <c r="M198" s="548"/>
      <c r="N198" s="548"/>
      <c r="P198" s="548"/>
      <c r="Q198" s="548"/>
      <c r="S198" s="548"/>
    </row>
    <row r="199" spans="9:19" ht="13.5" customHeight="1">
      <c r="I199" s="548"/>
      <c r="J199" s="548"/>
      <c r="K199" s="548"/>
      <c r="L199" s="548"/>
      <c r="M199" s="548"/>
      <c r="N199" s="548"/>
      <c r="P199" s="548"/>
      <c r="Q199" s="548"/>
      <c r="S199" s="548"/>
    </row>
    <row r="200" spans="9:19" ht="13.5" customHeight="1">
      <c r="I200" s="548"/>
      <c r="J200" s="548"/>
      <c r="K200" s="548"/>
      <c r="L200" s="548"/>
      <c r="M200" s="548"/>
      <c r="N200" s="548"/>
      <c r="P200" s="548"/>
      <c r="Q200" s="548"/>
      <c r="S200" s="548"/>
    </row>
    <row r="201" spans="9:19" ht="13.5" customHeight="1">
      <c r="I201" s="548"/>
      <c r="J201" s="548"/>
      <c r="K201" s="548"/>
      <c r="L201" s="548"/>
      <c r="M201" s="548"/>
      <c r="N201" s="548"/>
      <c r="P201" s="548"/>
      <c r="Q201" s="548"/>
      <c r="S201" s="548"/>
    </row>
    <row r="202" spans="9:19" ht="13.5" customHeight="1">
      <c r="I202" s="548"/>
      <c r="J202" s="548"/>
      <c r="K202" s="548"/>
      <c r="L202" s="548"/>
      <c r="M202" s="548"/>
      <c r="N202" s="548"/>
      <c r="P202" s="548"/>
      <c r="Q202" s="548"/>
      <c r="S202" s="548"/>
    </row>
    <row r="203" spans="9:19" ht="13.5" customHeight="1">
      <c r="I203" s="548"/>
      <c r="J203" s="548"/>
      <c r="K203" s="548"/>
      <c r="L203" s="548"/>
      <c r="M203" s="548"/>
      <c r="N203" s="548"/>
      <c r="P203" s="548"/>
      <c r="Q203" s="548"/>
      <c r="S203" s="548"/>
    </row>
    <row r="204" spans="9:19" ht="13.5" customHeight="1">
      <c r="I204" s="548"/>
      <c r="J204" s="548"/>
      <c r="K204" s="548"/>
      <c r="L204" s="548"/>
      <c r="M204" s="548"/>
      <c r="N204" s="548"/>
      <c r="P204" s="548"/>
      <c r="Q204" s="548"/>
      <c r="S204" s="548"/>
    </row>
    <row r="205" spans="9:19" ht="13.5" customHeight="1">
      <c r="I205" s="548"/>
      <c r="J205" s="548"/>
      <c r="K205" s="548"/>
      <c r="L205" s="548"/>
      <c r="M205" s="548"/>
      <c r="N205" s="548"/>
      <c r="P205" s="548"/>
      <c r="Q205" s="548"/>
      <c r="S205" s="548"/>
    </row>
    <row r="206" spans="9:19" ht="13.5" customHeight="1">
      <c r="I206" s="548"/>
      <c r="J206" s="548"/>
      <c r="K206" s="548"/>
      <c r="L206" s="548"/>
      <c r="M206" s="548"/>
      <c r="N206" s="548"/>
      <c r="P206" s="548"/>
      <c r="Q206" s="548"/>
      <c r="S206" s="548"/>
    </row>
    <row r="207" spans="9:19" ht="13.5" customHeight="1">
      <c r="I207" s="548"/>
      <c r="J207" s="548"/>
      <c r="K207" s="548"/>
      <c r="L207" s="548"/>
      <c r="M207" s="548"/>
      <c r="N207" s="548"/>
      <c r="P207" s="548"/>
      <c r="Q207" s="548"/>
      <c r="S207" s="548"/>
    </row>
    <row r="208" spans="9:19" ht="13.5" customHeight="1">
      <c r="I208" s="548"/>
      <c r="J208" s="548"/>
      <c r="K208" s="548"/>
      <c r="L208" s="548"/>
      <c r="M208" s="548"/>
      <c r="N208" s="548"/>
      <c r="P208" s="548"/>
      <c r="Q208" s="548"/>
      <c r="S208" s="548"/>
    </row>
    <row r="209" spans="9:19" ht="13.5" customHeight="1">
      <c r="I209" s="548"/>
      <c r="J209" s="548"/>
      <c r="K209" s="548"/>
      <c r="L209" s="548"/>
      <c r="M209" s="548"/>
      <c r="N209" s="548"/>
      <c r="P209" s="548"/>
      <c r="Q209" s="548"/>
      <c r="S209" s="548"/>
    </row>
    <row r="210" spans="9:19" ht="13.5" customHeight="1">
      <c r="I210" s="548"/>
      <c r="J210" s="548"/>
      <c r="K210" s="548"/>
      <c r="L210" s="548"/>
      <c r="M210" s="548"/>
      <c r="N210" s="548"/>
      <c r="P210" s="548"/>
      <c r="Q210" s="548"/>
      <c r="S210" s="548"/>
    </row>
    <row r="211" spans="9:19" ht="13.5" customHeight="1">
      <c r="I211" s="548"/>
      <c r="J211" s="548"/>
      <c r="K211" s="548"/>
      <c r="L211" s="548"/>
      <c r="M211" s="548"/>
      <c r="N211" s="548"/>
      <c r="P211" s="548"/>
      <c r="Q211" s="548"/>
      <c r="S211" s="548"/>
    </row>
    <row r="212" spans="9:19" ht="13.5" customHeight="1">
      <c r="I212" s="548"/>
      <c r="J212" s="548"/>
      <c r="K212" s="548"/>
      <c r="L212" s="548"/>
      <c r="M212" s="548"/>
      <c r="N212" s="548"/>
      <c r="P212" s="548"/>
      <c r="Q212" s="548"/>
      <c r="S212" s="548"/>
    </row>
    <row r="213" spans="9:19" ht="13.5" customHeight="1">
      <c r="I213" s="548"/>
      <c r="J213" s="548"/>
      <c r="K213" s="548"/>
      <c r="L213" s="548"/>
      <c r="M213" s="548"/>
      <c r="N213" s="548"/>
      <c r="P213" s="548"/>
      <c r="Q213" s="548"/>
      <c r="S213" s="548"/>
    </row>
    <row r="214" spans="9:19" ht="13.5" customHeight="1">
      <c r="I214" s="548"/>
      <c r="J214" s="548"/>
      <c r="K214" s="548"/>
      <c r="L214" s="548"/>
      <c r="M214" s="548"/>
      <c r="N214" s="548"/>
      <c r="P214" s="548"/>
      <c r="Q214" s="548"/>
      <c r="S214" s="548"/>
    </row>
    <row r="215" spans="9:19" ht="13.5" customHeight="1">
      <c r="I215" s="548"/>
      <c r="J215" s="548"/>
      <c r="K215" s="548"/>
      <c r="L215" s="548"/>
      <c r="M215" s="548"/>
      <c r="N215" s="548"/>
      <c r="P215" s="548"/>
      <c r="Q215" s="548"/>
      <c r="S215" s="548"/>
    </row>
    <row r="216" spans="9:19" ht="13.5" customHeight="1">
      <c r="I216" s="548"/>
      <c r="J216" s="548"/>
      <c r="K216" s="548"/>
      <c r="L216" s="548"/>
      <c r="M216" s="548"/>
      <c r="N216" s="548"/>
      <c r="P216" s="548"/>
      <c r="Q216" s="548"/>
      <c r="S216" s="548"/>
    </row>
    <row r="217" spans="9:19" ht="13.5" customHeight="1">
      <c r="I217" s="548"/>
      <c r="J217" s="548"/>
      <c r="K217" s="548"/>
      <c r="L217" s="548"/>
      <c r="M217" s="548"/>
      <c r="N217" s="548"/>
      <c r="P217" s="548"/>
      <c r="Q217" s="548"/>
      <c r="S217" s="548"/>
    </row>
    <row r="218" spans="9:19" ht="13.5" customHeight="1">
      <c r="I218" s="548"/>
      <c r="J218" s="548"/>
      <c r="K218" s="548"/>
      <c r="L218" s="548"/>
      <c r="M218" s="548"/>
      <c r="N218" s="548"/>
      <c r="P218" s="548"/>
      <c r="Q218" s="548"/>
      <c r="S218" s="548"/>
    </row>
    <row r="219" spans="9:19" ht="13.5" customHeight="1">
      <c r="I219" s="548"/>
      <c r="J219" s="548"/>
      <c r="K219" s="548"/>
      <c r="L219" s="548"/>
      <c r="M219" s="548"/>
      <c r="N219" s="548"/>
      <c r="P219" s="548"/>
      <c r="Q219" s="548"/>
      <c r="S219" s="548"/>
    </row>
    <row r="220" spans="9:19" ht="13.5" customHeight="1">
      <c r="I220" s="548"/>
      <c r="J220" s="548"/>
      <c r="K220" s="548"/>
      <c r="L220" s="548"/>
      <c r="M220" s="548"/>
      <c r="N220" s="548"/>
      <c r="P220" s="548"/>
      <c r="Q220" s="548"/>
      <c r="S220" s="548"/>
    </row>
    <row r="221" spans="9:19" ht="13.5" customHeight="1">
      <c r="I221" s="548"/>
      <c r="J221" s="548"/>
      <c r="K221" s="548"/>
      <c r="L221" s="548"/>
      <c r="M221" s="548"/>
      <c r="N221" s="548"/>
      <c r="P221" s="548"/>
      <c r="Q221" s="548"/>
      <c r="S221" s="548"/>
    </row>
    <row r="222" spans="9:19" ht="13.5" customHeight="1">
      <c r="I222" s="548"/>
      <c r="J222" s="548"/>
      <c r="K222" s="548"/>
      <c r="L222" s="548"/>
      <c r="M222" s="548"/>
      <c r="N222" s="548"/>
      <c r="P222" s="548"/>
      <c r="Q222" s="548"/>
      <c r="S222" s="548"/>
    </row>
    <row r="223" spans="9:19" ht="13.5" customHeight="1">
      <c r="I223" s="548"/>
      <c r="J223" s="548"/>
      <c r="K223" s="548"/>
      <c r="L223" s="548"/>
      <c r="M223" s="548"/>
      <c r="N223" s="548"/>
      <c r="P223" s="548"/>
      <c r="Q223" s="548"/>
      <c r="S223" s="548"/>
    </row>
    <row r="224" spans="9:19" ht="13.5" customHeight="1">
      <c r="I224" s="548"/>
      <c r="J224" s="548"/>
      <c r="K224" s="548"/>
      <c r="L224" s="548"/>
      <c r="M224" s="548"/>
      <c r="N224" s="548"/>
      <c r="P224" s="548"/>
      <c r="Q224" s="548"/>
      <c r="S224" s="548"/>
    </row>
    <row r="225" spans="9:19" ht="13.5" customHeight="1">
      <c r="I225" s="548"/>
      <c r="J225" s="548"/>
      <c r="K225" s="548"/>
      <c r="L225" s="548"/>
      <c r="M225" s="548"/>
      <c r="N225" s="548"/>
      <c r="P225" s="548"/>
      <c r="Q225" s="548"/>
      <c r="S225" s="548"/>
    </row>
    <row r="226" spans="9:19" ht="13.5" customHeight="1">
      <c r="I226" s="548"/>
      <c r="J226" s="548"/>
      <c r="K226" s="548"/>
      <c r="L226" s="548"/>
      <c r="M226" s="548"/>
      <c r="N226" s="548"/>
      <c r="P226" s="548"/>
      <c r="Q226" s="548"/>
      <c r="S226" s="548"/>
    </row>
    <row r="227" spans="9:19" ht="13.5" customHeight="1">
      <c r="I227" s="548"/>
      <c r="J227" s="548"/>
      <c r="K227" s="548"/>
      <c r="L227" s="548"/>
      <c r="M227" s="548"/>
      <c r="N227" s="548"/>
      <c r="P227" s="548"/>
      <c r="Q227" s="548"/>
      <c r="S227" s="548"/>
    </row>
    <row r="228" spans="9:19" ht="13.5" customHeight="1">
      <c r="I228" s="548"/>
      <c r="J228" s="548"/>
      <c r="K228" s="548"/>
      <c r="L228" s="548"/>
      <c r="M228" s="548"/>
      <c r="N228" s="548"/>
      <c r="P228" s="548"/>
      <c r="Q228" s="548"/>
      <c r="S228" s="548"/>
    </row>
    <row r="229" spans="9:19" ht="13.5" customHeight="1">
      <c r="I229" s="548"/>
      <c r="J229" s="548"/>
      <c r="K229" s="548"/>
      <c r="L229" s="548"/>
      <c r="M229" s="548"/>
      <c r="N229" s="548"/>
      <c r="P229" s="548"/>
      <c r="Q229" s="548"/>
      <c r="S229" s="548"/>
    </row>
    <row r="230" spans="9:19" ht="13.5" customHeight="1">
      <c r="I230" s="548"/>
      <c r="J230" s="548"/>
      <c r="K230" s="548"/>
      <c r="L230" s="548"/>
      <c r="M230" s="548"/>
      <c r="N230" s="548"/>
      <c r="P230" s="548"/>
      <c r="Q230" s="548"/>
      <c r="S230" s="548"/>
    </row>
    <row r="231" spans="9:19" ht="13.5" customHeight="1">
      <c r="I231" s="548"/>
      <c r="J231" s="548"/>
      <c r="K231" s="548"/>
      <c r="L231" s="548"/>
      <c r="M231" s="548"/>
      <c r="N231" s="548"/>
      <c r="P231" s="548"/>
      <c r="Q231" s="548"/>
      <c r="S231" s="548"/>
    </row>
    <row r="232" spans="9:19" ht="13.5" customHeight="1">
      <c r="I232" s="548"/>
      <c r="J232" s="548"/>
      <c r="K232" s="548"/>
      <c r="L232" s="548"/>
      <c r="M232" s="548"/>
      <c r="N232" s="548"/>
      <c r="P232" s="548"/>
      <c r="Q232" s="548"/>
      <c r="S232" s="548"/>
    </row>
    <row r="233" spans="9:19" ht="13.5" customHeight="1">
      <c r="I233" s="548"/>
      <c r="J233" s="548"/>
      <c r="K233" s="548"/>
      <c r="L233" s="548"/>
      <c r="M233" s="548"/>
      <c r="N233" s="548"/>
      <c r="P233" s="548"/>
      <c r="Q233" s="548"/>
      <c r="S233" s="548"/>
    </row>
    <row r="234" spans="9:19" ht="13.5" customHeight="1">
      <c r="I234" s="548"/>
      <c r="J234" s="548"/>
      <c r="K234" s="548"/>
      <c r="L234" s="548"/>
      <c r="M234" s="548"/>
      <c r="N234" s="548"/>
      <c r="P234" s="548"/>
      <c r="Q234" s="548"/>
      <c r="S234" s="548"/>
    </row>
    <row r="235" spans="9:19" ht="13.5" customHeight="1">
      <c r="I235" s="548"/>
      <c r="J235" s="548"/>
      <c r="K235" s="548"/>
      <c r="L235" s="548"/>
      <c r="M235" s="548"/>
      <c r="N235" s="548"/>
      <c r="P235" s="548"/>
      <c r="Q235" s="548"/>
      <c r="S235" s="548"/>
    </row>
    <row r="236" spans="9:19" ht="13.5" customHeight="1">
      <c r="I236" s="548"/>
      <c r="J236" s="548"/>
      <c r="K236" s="548"/>
      <c r="L236" s="548"/>
      <c r="M236" s="548"/>
      <c r="N236" s="548"/>
      <c r="P236" s="548"/>
      <c r="Q236" s="548"/>
      <c r="S236" s="548"/>
    </row>
    <row r="237" spans="9:19" ht="13.5" customHeight="1">
      <c r="I237" s="548"/>
      <c r="J237" s="548"/>
      <c r="K237" s="548"/>
      <c r="L237" s="548"/>
      <c r="M237" s="548"/>
      <c r="N237" s="548"/>
      <c r="P237" s="548"/>
      <c r="Q237" s="548"/>
      <c r="S237" s="548"/>
    </row>
    <row r="238" spans="9:19" ht="13.5" customHeight="1">
      <c r="I238" s="548"/>
      <c r="J238" s="548"/>
      <c r="K238" s="548"/>
      <c r="L238" s="548"/>
      <c r="M238" s="548"/>
      <c r="N238" s="548"/>
      <c r="P238" s="548"/>
      <c r="Q238" s="548"/>
      <c r="S238" s="548"/>
    </row>
    <row r="239" spans="9:19" ht="13.5" customHeight="1">
      <c r="I239" s="548"/>
      <c r="J239" s="548"/>
      <c r="K239" s="548"/>
      <c r="L239" s="548"/>
      <c r="M239" s="548"/>
      <c r="N239" s="548"/>
      <c r="P239" s="548"/>
      <c r="Q239" s="548"/>
      <c r="S239" s="548"/>
    </row>
    <row r="240" spans="9:19" ht="13.5" customHeight="1">
      <c r="I240" s="548"/>
      <c r="J240" s="548"/>
      <c r="K240" s="548"/>
      <c r="L240" s="548"/>
      <c r="M240" s="548"/>
      <c r="N240" s="548"/>
      <c r="P240" s="548"/>
      <c r="Q240" s="548"/>
      <c r="S240" s="548"/>
    </row>
    <row r="241" spans="9:19" ht="13.5" customHeight="1">
      <c r="I241" s="548"/>
      <c r="J241" s="548"/>
      <c r="K241" s="548"/>
      <c r="L241" s="548"/>
      <c r="M241" s="548"/>
      <c r="N241" s="548"/>
      <c r="P241" s="548"/>
      <c r="Q241" s="548"/>
      <c r="S241" s="548"/>
    </row>
    <row r="242" spans="9:19" ht="13.5" customHeight="1">
      <c r="I242" s="548"/>
      <c r="J242" s="548"/>
      <c r="K242" s="548"/>
      <c r="L242" s="548"/>
      <c r="M242" s="548"/>
      <c r="N242" s="548"/>
      <c r="P242" s="548"/>
      <c r="Q242" s="548"/>
      <c r="S242" s="548"/>
    </row>
    <row r="243" spans="9:19" ht="13.5" customHeight="1">
      <c r="I243" s="548"/>
      <c r="J243" s="548"/>
      <c r="K243" s="548"/>
      <c r="L243" s="548"/>
      <c r="M243" s="548"/>
      <c r="N243" s="548"/>
      <c r="P243" s="548"/>
      <c r="Q243" s="548"/>
      <c r="S243" s="548"/>
    </row>
    <row r="244" spans="9:19" ht="13.5" customHeight="1">
      <c r="I244" s="548"/>
      <c r="J244" s="548"/>
      <c r="K244" s="548"/>
      <c r="L244" s="548"/>
      <c r="M244" s="548"/>
      <c r="N244" s="548"/>
      <c r="P244" s="548"/>
      <c r="Q244" s="548"/>
      <c r="S244" s="548"/>
    </row>
    <row r="245" spans="9:19" ht="13.5" customHeight="1">
      <c r="I245" s="548"/>
      <c r="J245" s="548"/>
      <c r="K245" s="548"/>
      <c r="L245" s="548"/>
      <c r="M245" s="548"/>
      <c r="N245" s="548"/>
      <c r="P245" s="548"/>
      <c r="Q245" s="548"/>
      <c r="S245" s="548"/>
    </row>
    <row r="246" spans="9:19" ht="13.5" customHeight="1">
      <c r="I246" s="548"/>
      <c r="J246" s="548"/>
      <c r="K246" s="548"/>
      <c r="L246" s="548"/>
      <c r="M246" s="548"/>
      <c r="N246" s="548"/>
      <c r="P246" s="548"/>
      <c r="Q246" s="548"/>
      <c r="S246" s="548"/>
    </row>
    <row r="247" spans="9:19" ht="13.5" customHeight="1">
      <c r="I247" s="548"/>
      <c r="J247" s="548"/>
      <c r="K247" s="548"/>
      <c r="L247" s="548"/>
      <c r="M247" s="548"/>
      <c r="N247" s="548"/>
      <c r="P247" s="548"/>
      <c r="Q247" s="548"/>
      <c r="S247" s="548"/>
    </row>
    <row r="248" spans="9:19" ht="13.5" customHeight="1">
      <c r="I248" s="548"/>
      <c r="J248" s="548"/>
      <c r="K248" s="548"/>
      <c r="L248" s="548"/>
      <c r="M248" s="548"/>
      <c r="N248" s="548"/>
      <c r="P248" s="548"/>
      <c r="Q248" s="548"/>
      <c r="S248" s="548"/>
    </row>
    <row r="249" spans="9:19" ht="13.5" customHeight="1">
      <c r="I249" s="548"/>
      <c r="J249" s="548"/>
      <c r="K249" s="548"/>
      <c r="L249" s="548"/>
      <c r="M249" s="548"/>
      <c r="N249" s="548"/>
      <c r="P249" s="548"/>
      <c r="Q249" s="548"/>
      <c r="S249" s="548"/>
    </row>
    <row r="250" spans="9:19" ht="13.5" customHeight="1">
      <c r="I250" s="548"/>
      <c r="J250" s="548"/>
      <c r="K250" s="548"/>
      <c r="L250" s="548"/>
      <c r="M250" s="548"/>
      <c r="N250" s="548"/>
      <c r="P250" s="548"/>
      <c r="Q250" s="548"/>
      <c r="S250" s="548"/>
    </row>
    <row r="251" spans="9:19" ht="13.5" customHeight="1">
      <c r="I251" s="548"/>
      <c r="J251" s="548"/>
      <c r="K251" s="548"/>
      <c r="L251" s="548"/>
      <c r="M251" s="548"/>
      <c r="N251" s="548"/>
      <c r="P251" s="548"/>
      <c r="Q251" s="548"/>
      <c r="S251" s="548"/>
    </row>
    <row r="252" spans="9:19" ht="13.5" customHeight="1">
      <c r="I252" s="548"/>
      <c r="J252" s="548"/>
      <c r="K252" s="548"/>
      <c r="L252" s="548"/>
      <c r="M252" s="548"/>
      <c r="N252" s="548"/>
      <c r="P252" s="548"/>
      <c r="Q252" s="548"/>
      <c r="S252" s="548"/>
    </row>
    <row r="253" spans="9:19" ht="13.5" customHeight="1">
      <c r="I253" s="548"/>
      <c r="J253" s="548"/>
      <c r="K253" s="548"/>
      <c r="L253" s="548"/>
      <c r="M253" s="548"/>
      <c r="N253" s="548"/>
      <c r="P253" s="548"/>
      <c r="Q253" s="548"/>
      <c r="S253" s="548"/>
    </row>
    <row r="254" spans="9:19" ht="13.5" customHeight="1">
      <c r="I254" s="548"/>
      <c r="J254" s="548"/>
      <c r="K254" s="548"/>
      <c r="L254" s="548"/>
      <c r="M254" s="548"/>
      <c r="N254" s="548"/>
      <c r="P254" s="548"/>
      <c r="Q254" s="548"/>
      <c r="S254" s="548"/>
    </row>
    <row r="255" spans="9:19" ht="13.5" customHeight="1">
      <c r="I255" s="548"/>
      <c r="J255" s="548"/>
      <c r="K255" s="548"/>
      <c r="L255" s="548"/>
      <c r="M255" s="548"/>
      <c r="N255" s="548"/>
      <c r="P255" s="548"/>
      <c r="Q255" s="548"/>
      <c r="S255" s="548"/>
    </row>
    <row r="256" spans="9:19" ht="13.5" customHeight="1">
      <c r="I256" s="548"/>
      <c r="J256" s="548"/>
      <c r="K256" s="548"/>
      <c r="L256" s="548"/>
      <c r="M256" s="548"/>
      <c r="N256" s="548"/>
      <c r="P256" s="548"/>
      <c r="Q256" s="548"/>
      <c r="S256" s="548"/>
    </row>
    <row r="257" spans="9:19" ht="13.5" customHeight="1">
      <c r="I257" s="548"/>
      <c r="J257" s="548"/>
      <c r="K257" s="548"/>
      <c r="L257" s="548"/>
      <c r="M257" s="548"/>
      <c r="N257" s="548"/>
      <c r="P257" s="548"/>
      <c r="Q257" s="548"/>
      <c r="S257" s="548"/>
    </row>
    <row r="258" spans="9:19" ht="13.5" customHeight="1">
      <c r="I258" s="548"/>
      <c r="J258" s="548"/>
      <c r="K258" s="548"/>
      <c r="L258" s="548"/>
      <c r="M258" s="548"/>
      <c r="N258" s="548"/>
      <c r="P258" s="548"/>
      <c r="Q258" s="548"/>
      <c r="S258" s="548"/>
    </row>
    <row r="259" spans="9:19" ht="13.5" customHeight="1">
      <c r="I259" s="548"/>
      <c r="J259" s="548"/>
      <c r="K259" s="548"/>
      <c r="L259" s="548"/>
      <c r="M259" s="548"/>
      <c r="N259" s="548"/>
      <c r="P259" s="548"/>
      <c r="Q259" s="548"/>
      <c r="S259" s="548"/>
    </row>
    <row r="260" spans="9:19" ht="13.5" customHeight="1">
      <c r="I260" s="548"/>
      <c r="J260" s="548"/>
      <c r="K260" s="548"/>
      <c r="L260" s="548"/>
      <c r="M260" s="548"/>
      <c r="N260" s="548"/>
      <c r="P260" s="548"/>
      <c r="Q260" s="548"/>
      <c r="S260" s="548"/>
    </row>
    <row r="261" spans="9:19" ht="13.5" customHeight="1">
      <c r="I261" s="548"/>
      <c r="J261" s="548"/>
      <c r="K261" s="548"/>
      <c r="L261" s="548"/>
      <c r="M261" s="548"/>
      <c r="N261" s="548"/>
      <c r="P261" s="548"/>
      <c r="Q261" s="548"/>
      <c r="S261" s="548"/>
    </row>
    <row r="262" spans="9:19" ht="13.5" customHeight="1">
      <c r="I262" s="548"/>
      <c r="J262" s="548"/>
      <c r="K262" s="548"/>
      <c r="L262" s="548"/>
      <c r="M262" s="548"/>
      <c r="N262" s="548"/>
      <c r="P262" s="548"/>
      <c r="Q262" s="548"/>
      <c r="S262" s="548"/>
    </row>
    <row r="263" spans="9:19" ht="13.5" customHeight="1">
      <c r="I263" s="548"/>
      <c r="J263" s="548"/>
      <c r="K263" s="548"/>
      <c r="L263" s="548"/>
      <c r="M263" s="548"/>
      <c r="N263" s="548"/>
      <c r="P263" s="548"/>
      <c r="Q263" s="548"/>
      <c r="S263" s="548"/>
    </row>
    <row r="264" spans="9:19" ht="13.5" customHeight="1">
      <c r="I264" s="548"/>
      <c r="J264" s="548"/>
      <c r="K264" s="548"/>
      <c r="L264" s="548"/>
      <c r="M264" s="548"/>
      <c r="N264" s="548"/>
      <c r="P264" s="548"/>
      <c r="Q264" s="548"/>
      <c r="S264" s="548"/>
    </row>
    <row r="265" spans="9:19" ht="13.5" customHeight="1">
      <c r="I265" s="548"/>
      <c r="J265" s="548"/>
      <c r="K265" s="548"/>
      <c r="L265" s="548"/>
      <c r="M265" s="548"/>
      <c r="N265" s="548"/>
      <c r="P265" s="548"/>
      <c r="Q265" s="548"/>
      <c r="S265" s="548"/>
    </row>
    <row r="266" spans="9:19" ht="13.5" customHeight="1">
      <c r="I266" s="548"/>
      <c r="J266" s="548"/>
      <c r="K266" s="548"/>
      <c r="L266" s="548"/>
      <c r="M266" s="548"/>
      <c r="N266" s="548"/>
      <c r="P266" s="548"/>
      <c r="Q266" s="548"/>
      <c r="S266" s="548"/>
    </row>
    <row r="267" spans="9:19" ht="13.5" customHeight="1">
      <c r="I267" s="548"/>
      <c r="J267" s="548"/>
      <c r="K267" s="548"/>
      <c r="L267" s="548"/>
      <c r="M267" s="548"/>
      <c r="N267" s="548"/>
      <c r="P267" s="548"/>
      <c r="Q267" s="548"/>
      <c r="S267" s="548"/>
    </row>
    <row r="268" spans="9:19" ht="13.5" customHeight="1">
      <c r="I268" s="548"/>
      <c r="J268" s="548"/>
      <c r="K268" s="548"/>
      <c r="L268" s="548"/>
      <c r="M268" s="548"/>
      <c r="N268" s="548"/>
      <c r="P268" s="548"/>
      <c r="Q268" s="548"/>
      <c r="S268" s="548"/>
    </row>
    <row r="269" spans="9:19" ht="13.5" customHeight="1">
      <c r="I269" s="548"/>
      <c r="J269" s="548"/>
      <c r="K269" s="548"/>
      <c r="L269" s="548"/>
      <c r="M269" s="548"/>
      <c r="N269" s="548"/>
      <c r="P269" s="548"/>
      <c r="Q269" s="548"/>
      <c r="S269" s="548"/>
    </row>
    <row r="270" spans="9:19" ht="13.5" customHeight="1">
      <c r="I270" s="548"/>
      <c r="J270" s="548"/>
      <c r="K270" s="548"/>
      <c r="L270" s="548"/>
      <c r="M270" s="548"/>
      <c r="N270" s="548"/>
      <c r="P270" s="548"/>
      <c r="Q270" s="548"/>
      <c r="S270" s="548"/>
    </row>
    <row r="271" spans="9:19" ht="13.5" customHeight="1">
      <c r="I271" s="548"/>
      <c r="J271" s="548"/>
      <c r="K271" s="548"/>
      <c r="L271" s="548"/>
      <c r="M271" s="548"/>
      <c r="N271" s="548"/>
      <c r="P271" s="548"/>
      <c r="Q271" s="548"/>
      <c r="S271" s="548"/>
    </row>
    <row r="272" spans="9:19" ht="13.5" customHeight="1">
      <c r="I272" s="548"/>
      <c r="J272" s="548"/>
      <c r="K272" s="548"/>
      <c r="L272" s="548"/>
      <c r="M272" s="548"/>
      <c r="N272" s="548"/>
      <c r="P272" s="548"/>
      <c r="Q272" s="548"/>
      <c r="S272" s="548"/>
    </row>
    <row r="273" spans="9:19" ht="13.5" customHeight="1">
      <c r="I273" s="548"/>
      <c r="J273" s="548"/>
      <c r="K273" s="548"/>
      <c r="L273" s="548"/>
      <c r="M273" s="548"/>
      <c r="N273" s="548"/>
      <c r="P273" s="548"/>
      <c r="Q273" s="548"/>
      <c r="S273" s="548"/>
    </row>
    <row r="274" spans="9:19" ht="13.5" customHeight="1">
      <c r="I274" s="548"/>
      <c r="J274" s="548"/>
      <c r="K274" s="548"/>
      <c r="L274" s="548"/>
      <c r="M274" s="548"/>
      <c r="N274" s="548"/>
      <c r="P274" s="548"/>
      <c r="Q274" s="548"/>
      <c r="S274" s="548"/>
    </row>
    <row r="275" spans="9:19" ht="13.5" customHeight="1">
      <c r="I275" s="548"/>
      <c r="J275" s="548"/>
      <c r="K275" s="548"/>
      <c r="L275" s="548"/>
      <c r="M275" s="548"/>
      <c r="N275" s="548"/>
      <c r="P275" s="548"/>
      <c r="Q275" s="548"/>
      <c r="S275" s="548"/>
    </row>
    <row r="276" spans="9:19" ht="13.5" customHeight="1">
      <c r="I276" s="548"/>
      <c r="J276" s="548"/>
      <c r="K276" s="548"/>
      <c r="L276" s="548"/>
      <c r="M276" s="548"/>
      <c r="N276" s="548"/>
      <c r="P276" s="548"/>
      <c r="Q276" s="548"/>
      <c r="S276" s="548"/>
    </row>
    <row r="277" spans="9:19" ht="13.5" customHeight="1">
      <c r="I277" s="548"/>
      <c r="J277" s="548"/>
      <c r="K277" s="548"/>
      <c r="L277" s="548"/>
      <c r="M277" s="548"/>
      <c r="N277" s="548"/>
      <c r="P277" s="548"/>
      <c r="Q277" s="548"/>
      <c r="S277" s="548"/>
    </row>
    <row r="278" spans="9:19" ht="13.5" customHeight="1">
      <c r="I278" s="548"/>
      <c r="J278" s="548"/>
      <c r="K278" s="548"/>
      <c r="L278" s="548"/>
      <c r="M278" s="548"/>
      <c r="N278" s="548"/>
      <c r="P278" s="548"/>
      <c r="Q278" s="548"/>
      <c r="S278" s="548"/>
    </row>
    <row r="279" spans="9:19" ht="13.5" customHeight="1">
      <c r="I279" s="548"/>
      <c r="J279" s="548"/>
      <c r="K279" s="548"/>
      <c r="L279" s="548"/>
      <c r="M279" s="548"/>
      <c r="N279" s="548"/>
      <c r="P279" s="548"/>
      <c r="Q279" s="548"/>
      <c r="S279" s="548"/>
    </row>
    <row r="280" spans="9:19" ht="13.5" customHeight="1">
      <c r="I280" s="548"/>
      <c r="J280" s="548"/>
      <c r="K280" s="548"/>
      <c r="L280" s="548"/>
      <c r="M280" s="548"/>
      <c r="N280" s="548"/>
      <c r="P280" s="548"/>
      <c r="Q280" s="548"/>
      <c r="S280" s="548"/>
    </row>
    <row r="281" spans="9:19" ht="13.5" customHeight="1">
      <c r="I281" s="548"/>
      <c r="J281" s="548"/>
      <c r="K281" s="548"/>
      <c r="L281" s="548"/>
      <c r="M281" s="548"/>
      <c r="N281" s="548"/>
      <c r="P281" s="548"/>
      <c r="Q281" s="548"/>
      <c r="S281" s="548"/>
    </row>
    <row r="282" spans="9:19" ht="13.5" customHeight="1">
      <c r="I282" s="548"/>
      <c r="J282" s="548"/>
      <c r="K282" s="548"/>
      <c r="L282" s="548"/>
      <c r="M282" s="548"/>
      <c r="N282" s="548"/>
      <c r="P282" s="548"/>
      <c r="Q282" s="548"/>
      <c r="S282" s="548"/>
    </row>
    <row r="283" spans="9:19" ht="13.5" customHeight="1">
      <c r="I283" s="548"/>
      <c r="J283" s="548"/>
      <c r="K283" s="548"/>
      <c r="L283" s="548"/>
      <c r="M283" s="548"/>
      <c r="N283" s="548"/>
      <c r="P283" s="548"/>
      <c r="Q283" s="548"/>
      <c r="S283" s="548"/>
    </row>
    <row r="284" spans="9:19" ht="13.5" customHeight="1">
      <c r="I284" s="548"/>
      <c r="J284" s="548"/>
      <c r="K284" s="548"/>
      <c r="L284" s="548"/>
      <c r="M284" s="548"/>
      <c r="N284" s="548"/>
      <c r="P284" s="548"/>
      <c r="Q284" s="548"/>
      <c r="S284" s="548"/>
    </row>
    <row r="285" spans="9:19" ht="13.5" customHeight="1">
      <c r="I285" s="548"/>
      <c r="J285" s="548"/>
      <c r="K285" s="548"/>
      <c r="L285" s="548"/>
      <c r="M285" s="548"/>
      <c r="N285" s="548"/>
      <c r="P285" s="548"/>
      <c r="Q285" s="548"/>
      <c r="S285" s="548"/>
    </row>
    <row r="286" spans="9:19" ht="13.5" customHeight="1">
      <c r="I286" s="548"/>
      <c r="J286" s="548"/>
      <c r="K286" s="548"/>
      <c r="L286" s="548"/>
      <c r="M286" s="548"/>
      <c r="N286" s="548"/>
      <c r="P286" s="548"/>
      <c r="Q286" s="548"/>
      <c r="S286" s="548"/>
    </row>
    <row r="287" spans="9:19" ht="13.5" customHeight="1">
      <c r="I287" s="548"/>
      <c r="J287" s="548"/>
      <c r="K287" s="548"/>
      <c r="L287" s="548"/>
      <c r="M287" s="548"/>
      <c r="N287" s="548"/>
      <c r="P287" s="548"/>
      <c r="Q287" s="548"/>
      <c r="S287" s="548"/>
    </row>
    <row r="288" spans="9:19" ht="13.5" customHeight="1">
      <c r="I288" s="548"/>
      <c r="J288" s="548"/>
      <c r="K288" s="548"/>
      <c r="L288" s="548"/>
      <c r="M288" s="548"/>
      <c r="N288" s="548"/>
      <c r="P288" s="548"/>
      <c r="Q288" s="548"/>
      <c r="S288" s="548"/>
    </row>
    <row r="289" spans="9:19" ht="13.5" customHeight="1">
      <c r="I289" s="548"/>
      <c r="J289" s="548"/>
      <c r="K289" s="548"/>
      <c r="L289" s="548"/>
      <c r="M289" s="548"/>
      <c r="N289" s="548"/>
      <c r="P289" s="548"/>
      <c r="Q289" s="548"/>
      <c r="S289" s="548"/>
    </row>
    <row r="290" spans="9:19" ht="13.5" customHeight="1">
      <c r="I290" s="548"/>
      <c r="J290" s="548"/>
      <c r="K290" s="548"/>
      <c r="L290" s="548"/>
      <c r="M290" s="548"/>
      <c r="N290" s="548"/>
      <c r="P290" s="548"/>
      <c r="Q290" s="548"/>
      <c r="S290" s="548"/>
    </row>
    <row r="291" spans="9:19" ht="13.5" customHeight="1">
      <c r="I291" s="548"/>
      <c r="J291" s="548"/>
      <c r="K291" s="548"/>
      <c r="L291" s="548"/>
      <c r="M291" s="548"/>
      <c r="N291" s="548"/>
      <c r="P291" s="548"/>
      <c r="Q291" s="548"/>
      <c r="S291" s="548"/>
    </row>
    <row r="292" spans="9:19" ht="13.5" customHeight="1">
      <c r="I292" s="548"/>
      <c r="J292" s="548"/>
      <c r="K292" s="548"/>
      <c r="L292" s="548"/>
      <c r="M292" s="548"/>
      <c r="N292" s="548"/>
      <c r="P292" s="548"/>
      <c r="Q292" s="548"/>
      <c r="S292" s="548"/>
    </row>
    <row r="293" spans="9:19" ht="13.5" customHeight="1">
      <c r="I293" s="548"/>
      <c r="J293" s="548"/>
      <c r="K293" s="548"/>
      <c r="L293" s="548"/>
      <c r="M293" s="548"/>
      <c r="N293" s="548"/>
      <c r="P293" s="548"/>
      <c r="Q293" s="548"/>
      <c r="S293" s="548"/>
    </row>
    <row r="294" spans="9:19" ht="13.5" customHeight="1">
      <c r="I294" s="548"/>
      <c r="J294" s="548"/>
      <c r="K294" s="548"/>
      <c r="L294" s="548"/>
      <c r="M294" s="548"/>
      <c r="N294" s="548"/>
      <c r="P294" s="548"/>
      <c r="Q294" s="548"/>
      <c r="S294" s="548"/>
    </row>
    <row r="295" spans="9:19" ht="13.5" customHeight="1">
      <c r="I295" s="548"/>
      <c r="J295" s="548"/>
      <c r="K295" s="548"/>
      <c r="L295" s="548"/>
      <c r="M295" s="548"/>
      <c r="N295" s="548"/>
      <c r="P295" s="548"/>
      <c r="Q295" s="548"/>
      <c r="S295" s="548"/>
    </row>
    <row r="296" spans="9:19" ht="13.5" customHeight="1">
      <c r="I296" s="548"/>
      <c r="J296" s="548"/>
      <c r="K296" s="548"/>
      <c r="L296" s="548"/>
      <c r="M296" s="548"/>
      <c r="N296" s="548"/>
      <c r="P296" s="548"/>
      <c r="Q296" s="548"/>
      <c r="S296" s="548"/>
    </row>
    <row r="297" spans="9:19" ht="13.5" customHeight="1">
      <c r="I297" s="548"/>
      <c r="J297" s="548"/>
      <c r="K297" s="548"/>
      <c r="L297" s="548"/>
      <c r="M297" s="548"/>
      <c r="N297" s="548"/>
      <c r="P297" s="548"/>
      <c r="Q297" s="548"/>
      <c r="S297" s="548"/>
    </row>
    <row r="298" spans="9:19" ht="13.5" customHeight="1">
      <c r="I298" s="548"/>
      <c r="J298" s="548"/>
      <c r="K298" s="548"/>
      <c r="L298" s="548"/>
      <c r="M298" s="548"/>
      <c r="N298" s="548"/>
      <c r="P298" s="548"/>
      <c r="Q298" s="548"/>
      <c r="S298" s="548"/>
    </row>
    <row r="299" spans="9:19" ht="13.5" customHeight="1">
      <c r="I299" s="548"/>
      <c r="J299" s="548"/>
      <c r="K299" s="548"/>
      <c r="L299" s="548"/>
      <c r="M299" s="548"/>
      <c r="N299" s="548"/>
      <c r="P299" s="548"/>
      <c r="Q299" s="548"/>
      <c r="S299" s="548"/>
    </row>
    <row r="300" spans="9:19" ht="13.5" customHeight="1">
      <c r="I300" s="548"/>
      <c r="J300" s="548"/>
      <c r="K300" s="548"/>
      <c r="L300" s="548"/>
      <c r="M300" s="548"/>
      <c r="N300" s="548"/>
      <c r="P300" s="548"/>
      <c r="Q300" s="548"/>
      <c r="S300" s="548"/>
    </row>
    <row r="301" spans="9:19" ht="13.5" customHeight="1">
      <c r="I301" s="548"/>
      <c r="J301" s="548"/>
      <c r="K301" s="548"/>
      <c r="L301" s="548"/>
      <c r="M301" s="548"/>
      <c r="N301" s="548"/>
      <c r="P301" s="548"/>
      <c r="Q301" s="548"/>
      <c r="S301" s="548"/>
    </row>
    <row r="302" spans="9:19" ht="13.5" customHeight="1">
      <c r="I302" s="548"/>
      <c r="J302" s="548"/>
      <c r="K302" s="548"/>
      <c r="L302" s="548"/>
      <c r="M302" s="548"/>
      <c r="N302" s="548"/>
      <c r="P302" s="548"/>
      <c r="Q302" s="548"/>
      <c r="S302" s="548"/>
    </row>
    <row r="303" spans="9:19" ht="13.5" customHeight="1">
      <c r="I303" s="548"/>
      <c r="J303" s="548"/>
      <c r="K303" s="548"/>
      <c r="L303" s="548"/>
      <c r="M303" s="548"/>
      <c r="N303" s="548"/>
      <c r="P303" s="548"/>
      <c r="Q303" s="548"/>
      <c r="S303" s="548"/>
    </row>
    <row r="304" spans="9:19" ht="13.5" customHeight="1">
      <c r="I304" s="548"/>
      <c r="J304" s="548"/>
      <c r="K304" s="548"/>
      <c r="L304" s="548"/>
      <c r="M304" s="548"/>
      <c r="N304" s="548"/>
      <c r="P304" s="548"/>
      <c r="Q304" s="548"/>
      <c r="S304" s="548"/>
    </row>
    <row r="305" spans="9:19" ht="13.5" customHeight="1">
      <c r="I305" s="548"/>
      <c r="J305" s="548"/>
      <c r="K305" s="548"/>
      <c r="L305" s="548"/>
      <c r="M305" s="548"/>
      <c r="N305" s="548"/>
      <c r="P305" s="548"/>
      <c r="Q305" s="548"/>
      <c r="S305" s="548"/>
    </row>
    <row r="306" spans="9:19" ht="13.5" customHeight="1">
      <c r="I306" s="548"/>
      <c r="J306" s="548"/>
      <c r="K306" s="548"/>
      <c r="L306" s="548"/>
      <c r="M306" s="548"/>
      <c r="N306" s="548"/>
      <c r="P306" s="548"/>
      <c r="Q306" s="548"/>
      <c r="S306" s="548"/>
    </row>
    <row r="307" spans="9:19" ht="13.5" customHeight="1">
      <c r="I307" s="548"/>
      <c r="J307" s="548"/>
      <c r="K307" s="548"/>
      <c r="L307" s="548"/>
      <c r="M307" s="548"/>
      <c r="N307" s="548"/>
      <c r="P307" s="548"/>
      <c r="Q307" s="548"/>
      <c r="S307" s="548"/>
    </row>
    <row r="308" spans="9:19" ht="13.5" customHeight="1">
      <c r="I308" s="548"/>
      <c r="J308" s="548"/>
      <c r="K308" s="548"/>
      <c r="L308" s="548"/>
      <c r="M308" s="548"/>
      <c r="N308" s="548"/>
      <c r="P308" s="548"/>
      <c r="Q308" s="548"/>
      <c r="S308" s="548"/>
    </row>
    <row r="309" spans="9:19" ht="13.5" customHeight="1">
      <c r="I309" s="548"/>
      <c r="J309" s="548"/>
      <c r="K309" s="548"/>
      <c r="L309" s="548"/>
      <c r="M309" s="548"/>
      <c r="N309" s="548"/>
      <c r="P309" s="548"/>
      <c r="Q309" s="548"/>
      <c r="S309" s="548"/>
    </row>
    <row r="310" spans="9:19" ht="13.5" customHeight="1">
      <c r="I310" s="548"/>
      <c r="J310" s="548"/>
      <c r="K310" s="548"/>
      <c r="L310" s="548"/>
      <c r="M310" s="548"/>
      <c r="N310" s="548"/>
      <c r="P310" s="548"/>
      <c r="Q310" s="548"/>
      <c r="S310" s="548"/>
    </row>
    <row r="311" spans="9:19" ht="13.5" customHeight="1">
      <c r="I311" s="548"/>
      <c r="J311" s="548"/>
      <c r="K311" s="548"/>
      <c r="L311" s="548"/>
      <c r="M311" s="548"/>
      <c r="N311" s="548"/>
      <c r="P311" s="548"/>
      <c r="Q311" s="548"/>
      <c r="S311" s="548"/>
    </row>
    <row r="312" spans="9:19" ht="13.5" customHeight="1">
      <c r="I312" s="548"/>
      <c r="J312" s="548"/>
      <c r="K312" s="548"/>
      <c r="L312" s="548"/>
      <c r="M312" s="548"/>
      <c r="N312" s="548"/>
      <c r="P312" s="548"/>
      <c r="Q312" s="548"/>
      <c r="S312" s="548"/>
    </row>
    <row r="313" spans="9:19" ht="13.5" customHeight="1">
      <c r="I313" s="548"/>
      <c r="J313" s="548"/>
      <c r="K313" s="548"/>
      <c r="L313" s="548"/>
      <c r="M313" s="548"/>
      <c r="N313" s="548"/>
      <c r="P313" s="548"/>
      <c r="Q313" s="548"/>
      <c r="S313" s="548"/>
    </row>
    <row r="314" spans="9:19" ht="13.5" customHeight="1">
      <c r="I314" s="548"/>
      <c r="J314" s="548"/>
      <c r="K314" s="548"/>
      <c r="L314" s="548"/>
      <c r="M314" s="548"/>
      <c r="N314" s="548"/>
      <c r="P314" s="548"/>
      <c r="Q314" s="548"/>
      <c r="S314" s="548"/>
    </row>
    <row r="315" spans="9:19" ht="13.5" customHeight="1">
      <c r="I315" s="548"/>
      <c r="J315" s="548"/>
      <c r="K315" s="548"/>
      <c r="L315" s="548"/>
      <c r="M315" s="548"/>
      <c r="N315" s="548"/>
      <c r="P315" s="548"/>
      <c r="Q315" s="548"/>
      <c r="S315" s="548"/>
    </row>
    <row r="316" spans="9:19" ht="13.5" customHeight="1">
      <c r="I316" s="548"/>
      <c r="J316" s="548"/>
      <c r="K316" s="548"/>
      <c r="L316" s="548"/>
      <c r="M316" s="548"/>
      <c r="N316" s="548"/>
      <c r="P316" s="548"/>
      <c r="Q316" s="548"/>
      <c r="S316" s="548"/>
    </row>
    <row r="317" spans="9:19" ht="13.5" customHeight="1">
      <c r="I317" s="548"/>
      <c r="J317" s="548"/>
      <c r="K317" s="548"/>
      <c r="L317" s="548"/>
      <c r="M317" s="548"/>
      <c r="N317" s="548"/>
      <c r="P317" s="548"/>
      <c r="Q317" s="548"/>
      <c r="S317" s="548"/>
    </row>
    <row r="318" spans="9:19" ht="13.5" customHeight="1">
      <c r="I318" s="548"/>
      <c r="J318" s="548"/>
      <c r="K318" s="548"/>
      <c r="L318" s="548"/>
      <c r="M318" s="548"/>
      <c r="N318" s="548"/>
      <c r="P318" s="548"/>
      <c r="Q318" s="548"/>
      <c r="S318" s="548"/>
    </row>
    <row r="319" spans="9:19" ht="13.5" customHeight="1">
      <c r="I319" s="548"/>
      <c r="J319" s="548"/>
      <c r="K319" s="548"/>
      <c r="L319" s="548"/>
      <c r="M319" s="548"/>
      <c r="N319" s="548"/>
      <c r="P319" s="548"/>
      <c r="Q319" s="548"/>
      <c r="S319" s="548"/>
    </row>
    <row r="320" spans="9:19" ht="13.5" customHeight="1">
      <c r="I320" s="548"/>
      <c r="J320" s="548"/>
      <c r="K320" s="548"/>
      <c r="L320" s="548"/>
      <c r="M320" s="548"/>
      <c r="N320" s="548"/>
      <c r="P320" s="548"/>
      <c r="Q320" s="548"/>
      <c r="S320" s="548"/>
    </row>
    <row r="321" spans="9:19" ht="13.5" customHeight="1">
      <c r="I321" s="548"/>
      <c r="J321" s="548"/>
      <c r="K321" s="548"/>
      <c r="L321" s="548"/>
      <c r="M321" s="548"/>
      <c r="N321" s="548"/>
      <c r="P321" s="548"/>
      <c r="Q321" s="548"/>
      <c r="S321" s="548"/>
    </row>
    <row r="322" spans="9:19" ht="13.5" customHeight="1">
      <c r="I322" s="548"/>
      <c r="J322" s="548"/>
      <c r="K322" s="548"/>
      <c r="L322" s="548"/>
      <c r="M322" s="548"/>
      <c r="N322" s="548"/>
      <c r="P322" s="548"/>
      <c r="Q322" s="548"/>
      <c r="S322" s="548"/>
    </row>
    <row r="323" spans="9:19" ht="13.5" customHeight="1">
      <c r="I323" s="548"/>
      <c r="J323" s="548"/>
      <c r="K323" s="548"/>
      <c r="L323" s="548"/>
      <c r="M323" s="548"/>
      <c r="N323" s="548"/>
      <c r="P323" s="548"/>
      <c r="Q323" s="548"/>
      <c r="S323" s="548"/>
    </row>
    <row r="324" spans="9:19" ht="13.5" customHeight="1">
      <c r="I324" s="548"/>
      <c r="J324" s="548"/>
      <c r="K324" s="548"/>
      <c r="L324" s="548"/>
      <c r="M324" s="548"/>
      <c r="N324" s="548"/>
      <c r="P324" s="548"/>
      <c r="Q324" s="548"/>
      <c r="S324" s="548"/>
    </row>
    <row r="325" spans="9:19" ht="13.5" customHeight="1">
      <c r="I325" s="548"/>
      <c r="J325" s="548"/>
      <c r="K325" s="548"/>
      <c r="L325" s="548"/>
      <c r="M325" s="548"/>
      <c r="N325" s="548"/>
      <c r="P325" s="548"/>
      <c r="Q325" s="548"/>
      <c r="S325" s="548"/>
    </row>
    <row r="326" spans="9:19" ht="13.5" customHeight="1">
      <c r="I326" s="548"/>
      <c r="J326" s="548"/>
      <c r="K326" s="548"/>
      <c r="L326" s="548"/>
      <c r="M326" s="548"/>
      <c r="N326" s="548"/>
      <c r="P326" s="548"/>
      <c r="Q326" s="548"/>
      <c r="S326" s="548"/>
    </row>
    <row r="327" spans="9:19" ht="13.5" customHeight="1">
      <c r="I327" s="548"/>
      <c r="J327" s="548"/>
      <c r="K327" s="548"/>
      <c r="L327" s="548"/>
      <c r="M327" s="548"/>
      <c r="N327" s="548"/>
      <c r="P327" s="548"/>
      <c r="Q327" s="548"/>
      <c r="S327" s="548"/>
    </row>
    <row r="328" spans="9:19" ht="13.5" customHeight="1">
      <c r="I328" s="548"/>
      <c r="J328" s="548"/>
      <c r="K328" s="548"/>
      <c r="L328" s="548"/>
      <c r="M328" s="548"/>
      <c r="N328" s="548"/>
      <c r="P328" s="548"/>
      <c r="Q328" s="548"/>
      <c r="S328" s="548"/>
    </row>
    <row r="329" spans="9:19" ht="13.5" customHeight="1">
      <c r="I329" s="548"/>
      <c r="J329" s="548"/>
      <c r="K329" s="548"/>
      <c r="L329" s="548"/>
      <c r="M329" s="548"/>
      <c r="N329" s="548"/>
      <c r="P329" s="548"/>
      <c r="Q329" s="548"/>
      <c r="S329" s="548"/>
    </row>
    <row r="330" spans="9:19" ht="13.5" customHeight="1">
      <c r="I330" s="548"/>
      <c r="J330" s="548"/>
      <c r="K330" s="548"/>
      <c r="L330" s="548"/>
      <c r="M330" s="548"/>
      <c r="N330" s="548"/>
      <c r="P330" s="548"/>
      <c r="Q330" s="548"/>
      <c r="S330" s="548"/>
    </row>
    <row r="331" spans="9:19" ht="13.5" customHeight="1">
      <c r="I331" s="548"/>
      <c r="J331" s="548"/>
      <c r="K331" s="548"/>
      <c r="L331" s="548"/>
      <c r="M331" s="548"/>
      <c r="N331" s="548"/>
      <c r="P331" s="548"/>
      <c r="Q331" s="548"/>
      <c r="S331" s="548"/>
    </row>
    <row r="332" spans="9:19" ht="13.5" customHeight="1">
      <c r="I332" s="548"/>
      <c r="J332" s="548"/>
      <c r="K332" s="548"/>
      <c r="L332" s="548"/>
      <c r="M332" s="548"/>
      <c r="N332" s="548"/>
      <c r="P332" s="548"/>
      <c r="Q332" s="548"/>
      <c r="S332" s="548"/>
    </row>
    <row r="333" spans="9:19" ht="13.5" customHeight="1">
      <c r="I333" s="548"/>
      <c r="J333" s="548"/>
      <c r="K333" s="548"/>
      <c r="L333" s="548"/>
      <c r="M333" s="548"/>
      <c r="N333" s="548"/>
      <c r="P333" s="548"/>
      <c r="Q333" s="548"/>
      <c r="S333" s="548"/>
    </row>
    <row r="334" spans="9:19" ht="13.5" customHeight="1">
      <c r="I334" s="548"/>
      <c r="J334" s="548"/>
      <c r="K334" s="548"/>
      <c r="L334" s="548"/>
      <c r="M334" s="548"/>
      <c r="N334" s="548"/>
      <c r="P334" s="548"/>
      <c r="Q334" s="548"/>
      <c r="S334" s="548"/>
    </row>
    <row r="335" spans="9:19" ht="13.5" customHeight="1">
      <c r="I335" s="548"/>
      <c r="J335" s="548"/>
      <c r="K335" s="548"/>
      <c r="L335" s="548"/>
      <c r="M335" s="548"/>
      <c r="N335" s="548"/>
      <c r="P335" s="548"/>
      <c r="Q335" s="548"/>
      <c r="S335" s="548"/>
    </row>
    <row r="336" spans="9:19" ht="13.5" customHeight="1">
      <c r="I336" s="548"/>
      <c r="J336" s="548"/>
      <c r="K336" s="548"/>
      <c r="L336" s="548"/>
      <c r="M336" s="548"/>
      <c r="N336" s="548"/>
      <c r="P336" s="548"/>
      <c r="Q336" s="548"/>
      <c r="S336" s="548"/>
    </row>
    <row r="337" spans="9:19" ht="13.5" customHeight="1">
      <c r="I337" s="548"/>
      <c r="J337" s="548"/>
      <c r="K337" s="548"/>
      <c r="L337" s="548"/>
      <c r="M337" s="548"/>
      <c r="N337" s="548"/>
      <c r="P337" s="548"/>
      <c r="Q337" s="548"/>
      <c r="S337" s="548"/>
    </row>
    <row r="338" spans="9:19" ht="13.5" customHeight="1">
      <c r="I338" s="548"/>
      <c r="J338" s="548"/>
      <c r="K338" s="548"/>
      <c r="L338" s="548"/>
      <c r="M338" s="548"/>
      <c r="N338" s="548"/>
      <c r="P338" s="548"/>
      <c r="Q338" s="548"/>
      <c r="S338" s="548"/>
    </row>
    <row r="339" spans="9:19" ht="13.5" customHeight="1">
      <c r="I339" s="548"/>
      <c r="J339" s="548"/>
      <c r="K339" s="548"/>
      <c r="L339" s="548"/>
      <c r="M339" s="548"/>
      <c r="N339" s="548"/>
      <c r="P339" s="548"/>
      <c r="Q339" s="548"/>
      <c r="S339" s="548"/>
    </row>
    <row r="340" spans="9:19" ht="13.5" customHeight="1">
      <c r="I340" s="548"/>
      <c r="J340" s="548"/>
      <c r="K340" s="548"/>
      <c r="L340" s="548"/>
      <c r="M340" s="548"/>
      <c r="N340" s="548"/>
      <c r="P340" s="548"/>
      <c r="Q340" s="548"/>
      <c r="S340" s="548"/>
    </row>
    <row r="341" spans="9:19" ht="13.5" customHeight="1">
      <c r="I341" s="548"/>
      <c r="J341" s="548"/>
      <c r="K341" s="548"/>
      <c r="L341" s="548"/>
      <c r="M341" s="548"/>
      <c r="N341" s="548"/>
      <c r="P341" s="548"/>
      <c r="Q341" s="548"/>
      <c r="S341" s="548"/>
    </row>
    <row r="342" spans="9:19" ht="13.5" customHeight="1">
      <c r="I342" s="548"/>
      <c r="J342" s="548"/>
      <c r="K342" s="548"/>
      <c r="L342" s="548"/>
      <c r="M342" s="548"/>
      <c r="N342" s="548"/>
      <c r="P342" s="548"/>
      <c r="Q342" s="548"/>
      <c r="S342" s="548"/>
    </row>
    <row r="343" spans="9:19" ht="13.5" customHeight="1">
      <c r="I343" s="548"/>
      <c r="J343" s="548"/>
      <c r="K343" s="548"/>
      <c r="L343" s="548"/>
      <c r="M343" s="548"/>
      <c r="N343" s="548"/>
      <c r="P343" s="548"/>
      <c r="Q343" s="548"/>
      <c r="S343" s="548"/>
    </row>
    <row r="344" spans="9:19" ht="13.5" customHeight="1">
      <c r="I344" s="548"/>
      <c r="J344" s="548"/>
      <c r="K344" s="548"/>
      <c r="L344" s="548"/>
      <c r="M344" s="548"/>
      <c r="N344" s="548"/>
      <c r="P344" s="548"/>
      <c r="Q344" s="548"/>
      <c r="S344" s="548"/>
    </row>
    <row r="345" spans="9:19" ht="13.5" customHeight="1">
      <c r="I345" s="548"/>
      <c r="J345" s="548"/>
      <c r="K345" s="548"/>
      <c r="L345" s="548"/>
      <c r="M345" s="548"/>
      <c r="N345" s="548"/>
      <c r="P345" s="548"/>
      <c r="Q345" s="548"/>
      <c r="S345" s="548"/>
    </row>
    <row r="346" spans="9:19" ht="13.5" customHeight="1">
      <c r="I346" s="548"/>
      <c r="J346" s="548"/>
      <c r="K346" s="548"/>
      <c r="L346" s="548"/>
      <c r="M346" s="548"/>
      <c r="N346" s="548"/>
      <c r="P346" s="548"/>
      <c r="Q346" s="548"/>
      <c r="S346" s="548"/>
    </row>
    <row r="347" spans="9:19" ht="13.5" customHeight="1">
      <c r="I347" s="548"/>
      <c r="J347" s="548"/>
      <c r="K347" s="548"/>
      <c r="L347" s="548"/>
      <c r="M347" s="548"/>
      <c r="N347" s="548"/>
      <c r="P347" s="548"/>
      <c r="Q347" s="548"/>
      <c r="S347" s="548"/>
    </row>
    <row r="348" spans="9:19" ht="13.5" customHeight="1">
      <c r="I348" s="548"/>
      <c r="J348" s="548"/>
      <c r="K348" s="548"/>
      <c r="L348" s="548"/>
      <c r="M348" s="548"/>
      <c r="N348" s="548"/>
      <c r="P348" s="548"/>
      <c r="Q348" s="548"/>
      <c r="S348" s="548"/>
    </row>
    <row r="349" spans="9:19" ht="13.5" customHeight="1">
      <c r="I349" s="548"/>
      <c r="J349" s="548"/>
      <c r="K349" s="548"/>
      <c r="L349" s="548"/>
      <c r="M349" s="548"/>
      <c r="N349" s="548"/>
      <c r="P349" s="548"/>
      <c r="Q349" s="548"/>
      <c r="S349" s="548"/>
    </row>
    <row r="350" spans="9:19" ht="13.5" customHeight="1">
      <c r="I350" s="548"/>
      <c r="J350" s="548"/>
      <c r="K350" s="548"/>
      <c r="L350" s="548"/>
      <c r="M350" s="548"/>
      <c r="N350" s="548"/>
      <c r="P350" s="548"/>
      <c r="Q350" s="548"/>
      <c r="S350" s="548"/>
    </row>
    <row r="351" spans="9:19" ht="13.5" customHeight="1">
      <c r="I351" s="548"/>
      <c r="J351" s="548"/>
      <c r="K351" s="548"/>
      <c r="L351" s="548"/>
      <c r="M351" s="548"/>
      <c r="N351" s="548"/>
      <c r="P351" s="548"/>
      <c r="Q351" s="548"/>
      <c r="S351" s="548"/>
    </row>
    <row r="352" spans="9:19" ht="13.5" customHeight="1">
      <c r="I352" s="548"/>
      <c r="J352" s="548"/>
      <c r="K352" s="548"/>
      <c r="L352" s="548"/>
      <c r="M352" s="548"/>
      <c r="N352" s="548"/>
      <c r="P352" s="548"/>
      <c r="Q352" s="548"/>
      <c r="S352" s="548"/>
    </row>
    <row r="353" spans="9:19" ht="13.5" customHeight="1">
      <c r="I353" s="548"/>
      <c r="J353" s="548"/>
      <c r="K353" s="548"/>
      <c r="L353" s="548"/>
      <c r="M353" s="548"/>
      <c r="N353" s="548"/>
      <c r="P353" s="548"/>
      <c r="Q353" s="548"/>
      <c r="S353" s="548"/>
    </row>
    <row r="354" spans="9:19" ht="13.5" customHeight="1">
      <c r="I354" s="548"/>
      <c r="J354" s="548"/>
      <c r="K354" s="548"/>
      <c r="L354" s="548"/>
      <c r="M354" s="548"/>
      <c r="N354" s="548"/>
      <c r="P354" s="548"/>
      <c r="Q354" s="548"/>
      <c r="S354" s="548"/>
    </row>
    <row r="355" spans="9:19" ht="13.5" customHeight="1">
      <c r="I355" s="548"/>
      <c r="J355" s="548"/>
      <c r="K355" s="548"/>
      <c r="L355" s="548"/>
      <c r="M355" s="548"/>
      <c r="N355" s="548"/>
      <c r="P355" s="548"/>
      <c r="Q355" s="548"/>
      <c r="S355" s="548"/>
    </row>
    <row r="356" spans="9:19" ht="13.5" customHeight="1">
      <c r="I356" s="548"/>
      <c r="J356" s="548"/>
      <c r="K356" s="548"/>
      <c r="L356" s="548"/>
      <c r="M356" s="548"/>
      <c r="N356" s="548"/>
      <c r="P356" s="548"/>
      <c r="Q356" s="548"/>
      <c r="S356" s="548"/>
    </row>
    <row r="357" spans="9:19" ht="13.5" customHeight="1">
      <c r="I357" s="548"/>
      <c r="J357" s="548"/>
      <c r="K357" s="548"/>
      <c r="L357" s="548"/>
      <c r="M357" s="548"/>
      <c r="N357" s="548"/>
      <c r="P357" s="548"/>
      <c r="Q357" s="548"/>
      <c r="S357" s="548"/>
    </row>
    <row r="358" spans="9:19" ht="13.5" customHeight="1">
      <c r="I358" s="548"/>
      <c r="J358" s="548"/>
      <c r="K358" s="548"/>
      <c r="L358" s="548"/>
      <c r="M358" s="548"/>
      <c r="N358" s="548"/>
      <c r="P358" s="548"/>
      <c r="Q358" s="548"/>
      <c r="S358" s="548"/>
    </row>
    <row r="359" spans="9:19" ht="13.5" customHeight="1">
      <c r="I359" s="548"/>
      <c r="J359" s="548"/>
      <c r="K359" s="548"/>
      <c r="L359" s="548"/>
      <c r="M359" s="548"/>
      <c r="N359" s="548"/>
      <c r="P359" s="548"/>
      <c r="Q359" s="548"/>
      <c r="S359" s="548"/>
    </row>
    <row r="360" spans="9:19" ht="13.5" customHeight="1">
      <c r="I360" s="548"/>
      <c r="J360" s="548"/>
      <c r="K360" s="548"/>
      <c r="L360" s="548"/>
      <c r="M360" s="548"/>
      <c r="N360" s="548"/>
      <c r="P360" s="548"/>
      <c r="Q360" s="548"/>
      <c r="S360" s="548"/>
    </row>
    <row r="361" spans="9:19" ht="13.5" customHeight="1">
      <c r="I361" s="548"/>
      <c r="J361" s="548"/>
      <c r="K361" s="548"/>
      <c r="L361" s="548"/>
      <c r="M361" s="548"/>
      <c r="N361" s="548"/>
      <c r="P361" s="548"/>
      <c r="Q361" s="548"/>
      <c r="S361" s="548"/>
    </row>
    <row r="362" spans="9:19" ht="13.5" customHeight="1">
      <c r="I362" s="548"/>
      <c r="J362" s="548"/>
      <c r="K362" s="548"/>
      <c r="L362" s="548"/>
      <c r="M362" s="548"/>
      <c r="N362" s="548"/>
      <c r="P362" s="548"/>
      <c r="Q362" s="548"/>
      <c r="S362" s="548"/>
    </row>
    <row r="363" spans="9:19" ht="13.5" customHeight="1">
      <c r="I363" s="548"/>
      <c r="J363" s="548"/>
      <c r="K363" s="548"/>
      <c r="L363" s="548"/>
      <c r="M363" s="548"/>
      <c r="N363" s="548"/>
      <c r="P363" s="548"/>
      <c r="Q363" s="548"/>
      <c r="S363" s="548"/>
    </row>
    <row r="364" spans="9:19" ht="13.5" customHeight="1">
      <c r="I364" s="548"/>
      <c r="J364" s="548"/>
      <c r="K364" s="548"/>
      <c r="L364" s="548"/>
      <c r="M364" s="548"/>
      <c r="N364" s="548"/>
      <c r="P364" s="548"/>
      <c r="Q364" s="548"/>
      <c r="S364" s="548"/>
    </row>
    <row r="365" spans="9:19" ht="13.5" customHeight="1">
      <c r="I365" s="548"/>
      <c r="J365" s="548"/>
      <c r="K365" s="548"/>
      <c r="L365" s="548"/>
      <c r="M365" s="548"/>
      <c r="N365" s="548"/>
      <c r="P365" s="548"/>
      <c r="Q365" s="548"/>
      <c r="S365" s="548"/>
    </row>
    <row r="366" spans="9:19" ht="13.5" customHeight="1">
      <c r="I366" s="548"/>
      <c r="J366" s="548"/>
      <c r="K366" s="548"/>
      <c r="L366" s="548"/>
      <c r="M366" s="548"/>
      <c r="N366" s="548"/>
      <c r="P366" s="548"/>
      <c r="Q366" s="548"/>
      <c r="S366" s="548"/>
    </row>
    <row r="473" spans="9:19">
      <c r="I473" s="548"/>
      <c r="J473" s="548"/>
      <c r="K473" s="548"/>
      <c r="L473" s="548"/>
      <c r="M473" s="548"/>
      <c r="N473" s="548"/>
      <c r="P473" s="548"/>
      <c r="Q473" s="548"/>
      <c r="S473" s="548"/>
    </row>
    <row r="474" spans="9:19">
      <c r="I474" s="548"/>
      <c r="J474" s="548"/>
      <c r="K474" s="548"/>
      <c r="L474" s="548"/>
      <c r="M474" s="548"/>
      <c r="N474" s="548"/>
      <c r="P474" s="548"/>
      <c r="Q474" s="548"/>
      <c r="S474" s="548"/>
    </row>
    <row r="475" spans="9:19">
      <c r="I475" s="548"/>
      <c r="J475" s="548"/>
      <c r="K475" s="548"/>
      <c r="L475" s="548"/>
      <c r="M475" s="548"/>
      <c r="N475" s="548"/>
      <c r="P475" s="548"/>
      <c r="Q475" s="548"/>
      <c r="S475" s="548"/>
    </row>
    <row r="476" spans="9:19">
      <c r="I476" s="548"/>
      <c r="J476" s="548"/>
      <c r="K476" s="548"/>
      <c r="L476" s="548"/>
      <c r="M476" s="548"/>
      <c r="N476" s="548"/>
      <c r="P476" s="548"/>
      <c r="Q476" s="548"/>
      <c r="S476" s="548"/>
    </row>
  </sheetData>
  <pageMargins left="0.7" right="0.7" top="0.75" bottom="0.75" header="0.3" footer="0.3"/>
  <pageSetup scale="57" orientation="portrait" r:id="rId1"/>
  <headerFooter>
    <oddFooter>&amp;C8 of 20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7"/>
  <sheetViews>
    <sheetView view="pageBreakPreview" topLeftCell="K5" zoomScaleSheetLayoutView="100" workbookViewId="0">
      <selection activeCell="J136" sqref="J136"/>
    </sheetView>
  </sheetViews>
  <sheetFormatPr defaultRowHeight="12" outlineLevelRow="2"/>
  <cols>
    <col min="1" max="1" width="8" style="548" hidden="1" customWidth="1"/>
    <col min="2" max="2" width="24.375" style="548" hidden="1" customWidth="1"/>
    <col min="3" max="3" width="7.375" style="548" hidden="1" customWidth="1"/>
    <col min="4" max="4" width="33.875" style="548" hidden="1" customWidth="1"/>
    <col min="5" max="6" width="9.5" style="548" hidden="1" customWidth="1"/>
    <col min="7" max="7" width="33.25" style="548" hidden="1" customWidth="1"/>
    <col min="8" max="8" width="31.25" style="548" customWidth="1"/>
    <col min="9" max="9" width="11" style="54" customWidth="1"/>
    <col min="10" max="10" width="10.75" style="54" bestFit="1" customWidth="1"/>
    <col min="11" max="11" width="10.25" style="54" customWidth="1"/>
    <col min="12" max="12" width="11" style="54" customWidth="1"/>
    <col min="13" max="13" width="10.125" style="54" hidden="1" customWidth="1"/>
    <col min="14" max="14" width="12.125" style="54" bestFit="1" customWidth="1"/>
    <col min="15" max="15" width="12.125" style="548" bestFit="1" customWidth="1"/>
    <col min="16" max="16" width="11.5" style="54" bestFit="1" customWidth="1"/>
    <col min="17" max="17" width="10.375" style="54" customWidth="1"/>
    <col min="18" max="18" width="7.625" style="548" bestFit="1" customWidth="1"/>
    <col min="19" max="19" width="9.25" style="236" customWidth="1"/>
    <col min="20" max="20" width="10.375" style="548" customWidth="1"/>
    <col min="21" max="16384" width="9" style="548"/>
  </cols>
  <sheetData>
    <row r="1" spans="1:20" ht="18" hidden="1" customHeight="1">
      <c r="H1" s="1099" t="s">
        <v>44</v>
      </c>
      <c r="I1" s="1100"/>
      <c r="J1" s="1100"/>
      <c r="K1" s="1100"/>
      <c r="L1" s="1100"/>
      <c r="M1" s="1100"/>
      <c r="N1" s="1100"/>
      <c r="O1" s="1100"/>
      <c r="P1" s="1100"/>
      <c r="Q1" s="1100"/>
      <c r="R1" s="1101"/>
      <c r="S1" s="1102"/>
      <c r="T1" s="1103" t="s">
        <v>1519</v>
      </c>
    </row>
    <row r="2" spans="1:20" ht="18" hidden="1" customHeight="1">
      <c r="H2" s="1099" t="s">
        <v>2449</v>
      </c>
      <c r="I2" s="1100"/>
      <c r="J2" s="1100"/>
      <c r="K2" s="1100"/>
      <c r="L2" s="1100"/>
      <c r="M2" s="1100"/>
      <c r="N2" s="1100"/>
      <c r="O2" s="1100"/>
      <c r="P2" s="1100"/>
      <c r="Q2" s="1100"/>
      <c r="R2" s="1101"/>
      <c r="S2" s="1102"/>
      <c r="T2" s="1104"/>
    </row>
    <row r="3" spans="1:20" ht="18" hidden="1" customHeight="1">
      <c r="H3" s="1099" t="s">
        <v>2019</v>
      </c>
      <c r="I3" s="1100"/>
      <c r="J3" s="1100"/>
      <c r="K3" s="1100"/>
      <c r="L3" s="1100"/>
      <c r="M3" s="1100"/>
      <c r="N3" s="1100"/>
      <c r="O3" s="1100"/>
      <c r="P3" s="1100"/>
      <c r="Q3" s="1100"/>
      <c r="R3" s="1101"/>
    </row>
    <row r="4" spans="1:20" ht="13.5" hidden="1" customHeight="1">
      <c r="D4" s="299"/>
      <c r="E4" s="299"/>
      <c r="F4" s="299"/>
      <c r="G4" s="299"/>
      <c r="H4" s="299"/>
      <c r="I4" s="298"/>
      <c r="J4" s="298"/>
      <c r="K4" s="298"/>
      <c r="L4" s="298"/>
      <c r="M4" s="298"/>
      <c r="N4" s="298"/>
      <c r="O4" s="298"/>
      <c r="P4" s="298"/>
      <c r="Q4" s="298"/>
      <c r="R4" s="299"/>
      <c r="S4" s="299"/>
      <c r="T4" s="1105"/>
    </row>
    <row r="5" spans="1:20" ht="13.5" customHeight="1">
      <c r="D5" s="299"/>
      <c r="E5" s="299"/>
      <c r="F5" s="299"/>
      <c r="G5" s="299"/>
      <c r="H5" s="299"/>
      <c r="I5" s="298"/>
      <c r="J5" s="298"/>
      <c r="K5" s="298"/>
      <c r="L5" s="298"/>
      <c r="M5" s="298"/>
      <c r="N5" s="298"/>
      <c r="O5" s="298"/>
      <c r="P5" s="298"/>
      <c r="Q5" s="298"/>
      <c r="R5" s="299"/>
      <c r="S5" s="299"/>
      <c r="T5" s="1105"/>
    </row>
    <row r="6" spans="1:20" ht="72">
      <c r="A6" s="1106" t="s">
        <v>29</v>
      </c>
      <c r="B6" s="1106" t="s">
        <v>2387</v>
      </c>
      <c r="C6" s="1107" t="s">
        <v>29</v>
      </c>
      <c r="D6" s="1107" t="s">
        <v>875</v>
      </c>
      <c r="E6" s="1107" t="s">
        <v>1520</v>
      </c>
      <c r="F6" s="1107" t="s">
        <v>2388</v>
      </c>
      <c r="G6" s="1107"/>
      <c r="H6" s="1108" t="s">
        <v>2020</v>
      </c>
      <c r="I6" s="1109" t="s">
        <v>2389</v>
      </c>
      <c r="J6" s="1110" t="s">
        <v>2022</v>
      </c>
      <c r="K6" s="1110" t="s">
        <v>2023</v>
      </c>
      <c r="L6" s="1110" t="s">
        <v>2024</v>
      </c>
      <c r="M6" s="1111"/>
      <c r="N6" s="1110" t="s">
        <v>2025</v>
      </c>
      <c r="O6" s="1110" t="s">
        <v>2612</v>
      </c>
      <c r="P6" s="1110" t="s">
        <v>2643</v>
      </c>
      <c r="Q6" s="1110" t="s">
        <v>2644</v>
      </c>
      <c r="R6" s="1107" t="s">
        <v>53</v>
      </c>
      <c r="S6" s="1107" t="s">
        <v>2028</v>
      </c>
      <c r="T6" s="1112" t="s">
        <v>2029</v>
      </c>
    </row>
    <row r="7" spans="1:20" outlineLevel="1">
      <c r="A7" s="1113"/>
      <c r="B7" s="1113"/>
      <c r="C7" s="1113"/>
      <c r="D7" s="1113"/>
      <c r="E7" s="1113"/>
      <c r="F7" s="1113"/>
      <c r="G7" s="1113"/>
      <c r="H7" s="1113"/>
      <c r="I7" s="1114" t="s">
        <v>2646</v>
      </c>
      <c r="J7" s="1115"/>
      <c r="K7" s="1115"/>
      <c r="L7" s="1115"/>
      <c r="M7" s="1115"/>
      <c r="N7" s="1115"/>
      <c r="O7" s="1115"/>
      <c r="P7" s="1114" t="s">
        <v>2031</v>
      </c>
      <c r="Q7" s="1115"/>
      <c r="R7" s="1114" t="s">
        <v>2032</v>
      </c>
      <c r="S7" s="1116"/>
      <c r="T7" s="1116"/>
    </row>
    <row r="8" spans="1:20" hidden="1" outlineLevel="1">
      <c r="A8" s="1113"/>
      <c r="B8" s="1113"/>
      <c r="C8" s="1113"/>
      <c r="D8" s="1113"/>
      <c r="E8" s="1113"/>
      <c r="F8" s="1113"/>
      <c r="G8" s="1113"/>
      <c r="H8" s="1117" t="s">
        <v>2391</v>
      </c>
      <c r="I8" s="1114"/>
      <c r="J8" s="1115"/>
      <c r="K8" s="1115"/>
      <c r="L8" s="1115"/>
      <c r="M8" s="1115"/>
      <c r="N8" s="1115"/>
      <c r="O8" s="1115"/>
      <c r="P8" s="1114"/>
      <c r="Q8" s="1115"/>
      <c r="R8" s="1114"/>
      <c r="S8" s="1116"/>
      <c r="T8" s="1116"/>
    </row>
    <row r="9" spans="1:20" hidden="1" outlineLevel="2">
      <c r="A9" s="1118"/>
      <c r="B9" s="764" t="s">
        <v>1022</v>
      </c>
      <c r="C9" s="764">
        <v>1</v>
      </c>
      <c r="D9" s="764" t="s">
        <v>1027</v>
      </c>
      <c r="E9" s="764" t="s">
        <v>1618</v>
      </c>
      <c r="F9" s="764">
        <v>2</v>
      </c>
      <c r="G9" s="764" t="s">
        <v>2391</v>
      </c>
      <c r="H9" s="1119" t="s">
        <v>854</v>
      </c>
      <c r="I9" s="1120">
        <v>37442</v>
      </c>
      <c r="J9" s="1120">
        <v>0</v>
      </c>
      <c r="K9" s="1120">
        <v>0</v>
      </c>
      <c r="L9" s="1120">
        <v>0</v>
      </c>
      <c r="M9" s="1120">
        <v>0</v>
      </c>
      <c r="N9" s="1120">
        <v>0</v>
      </c>
      <c r="O9" s="1120">
        <v>37442</v>
      </c>
      <c r="P9" s="1120">
        <v>1027.7828999999999</v>
      </c>
      <c r="Q9" s="1120">
        <v>838.70080000000007</v>
      </c>
      <c r="R9" s="740">
        <v>1.3190999999999999E-3</v>
      </c>
      <c r="S9" s="740">
        <v>1.3362770957261994E-3</v>
      </c>
      <c r="T9" s="740">
        <v>1.320705E-2</v>
      </c>
    </row>
    <row r="10" spans="1:20" hidden="1" outlineLevel="1">
      <c r="A10" s="1118"/>
      <c r="B10" s="764"/>
      <c r="C10" s="764"/>
      <c r="D10" s="764"/>
      <c r="E10" s="764"/>
      <c r="F10" s="764"/>
      <c r="G10" s="1121" t="s">
        <v>2390</v>
      </c>
      <c r="H10" s="1119"/>
      <c r="I10" s="1122">
        <v>37442</v>
      </c>
      <c r="J10" s="1122">
        <v>0</v>
      </c>
      <c r="K10" s="1122">
        <v>0</v>
      </c>
      <c r="L10" s="1122">
        <v>0</v>
      </c>
      <c r="M10" s="1122">
        <v>0</v>
      </c>
      <c r="N10" s="1122">
        <v>0</v>
      </c>
      <c r="O10" s="1122">
        <v>37442</v>
      </c>
      <c r="P10" s="1122">
        <v>1027.7828999999999</v>
      </c>
      <c r="Q10" s="1122">
        <v>838.70080000000007</v>
      </c>
      <c r="R10" s="1123">
        <v>1.3190999999999999E-3</v>
      </c>
      <c r="S10" s="1123">
        <v>1.3362770957261994E-3</v>
      </c>
      <c r="T10" s="1124"/>
    </row>
    <row r="11" spans="1:20" hidden="1" outlineLevel="1">
      <c r="A11" s="1118"/>
      <c r="B11" s="764"/>
      <c r="C11" s="764"/>
      <c r="D11" s="764"/>
      <c r="E11" s="764"/>
      <c r="F11" s="764"/>
      <c r="G11" s="1121"/>
      <c r="H11" s="1117" t="s">
        <v>2392</v>
      </c>
      <c r="I11" s="1125"/>
      <c r="J11" s="1125"/>
      <c r="K11" s="1125"/>
      <c r="L11" s="1125"/>
      <c r="M11" s="1125"/>
      <c r="N11" s="1125"/>
      <c r="O11" s="1125"/>
      <c r="P11" s="1125"/>
      <c r="Q11" s="1125"/>
      <c r="R11" s="1124"/>
      <c r="S11" s="1124"/>
      <c r="T11" s="1124"/>
    </row>
    <row r="12" spans="1:20" ht="13.5" hidden="1" customHeight="1" outlineLevel="2">
      <c r="A12" s="764"/>
      <c r="B12" s="764" t="s">
        <v>1022</v>
      </c>
      <c r="C12" s="764">
        <v>2</v>
      </c>
      <c r="D12" s="764" t="s">
        <v>1544</v>
      </c>
      <c r="E12" s="764" t="s">
        <v>1612</v>
      </c>
      <c r="F12" s="764">
        <v>3</v>
      </c>
      <c r="G12" s="764" t="s">
        <v>2392</v>
      </c>
      <c r="H12" s="1119" t="s">
        <v>1023</v>
      </c>
      <c r="I12" s="1120">
        <v>663440</v>
      </c>
      <c r="J12" s="1120">
        <v>0</v>
      </c>
      <c r="K12" s="1120">
        <v>0</v>
      </c>
      <c r="L12" s="1120">
        <v>0</v>
      </c>
      <c r="M12" s="1120">
        <v>0</v>
      </c>
      <c r="N12" s="1120">
        <v>55000</v>
      </c>
      <c r="O12" s="1120">
        <v>608440</v>
      </c>
      <c r="P12" s="1120">
        <v>2616.2919999999999</v>
      </c>
      <c r="Q12" s="1120">
        <v>2251.2280000000001</v>
      </c>
      <c r="R12" s="740">
        <v>3.5407199999999998E-3</v>
      </c>
      <c r="S12" s="740">
        <v>3.5868147659540803E-3</v>
      </c>
      <c r="T12" s="740">
        <v>2.8973333299999999</v>
      </c>
    </row>
    <row r="13" spans="1:20" ht="13.5" hidden="1" customHeight="1" outlineLevel="2">
      <c r="A13" s="764"/>
      <c r="B13" s="764" t="s">
        <v>1022</v>
      </c>
      <c r="C13" s="764">
        <v>3</v>
      </c>
      <c r="D13" s="764" t="s">
        <v>1024</v>
      </c>
      <c r="E13" s="764" t="s">
        <v>1613</v>
      </c>
      <c r="F13" s="764">
        <v>3</v>
      </c>
      <c r="G13" s="764" t="s">
        <v>2392</v>
      </c>
      <c r="H13" s="1119" t="s">
        <v>849</v>
      </c>
      <c r="I13" s="1120">
        <v>1864274</v>
      </c>
      <c r="J13" s="1120">
        <v>0</v>
      </c>
      <c r="K13" s="1120">
        <v>0</v>
      </c>
      <c r="L13" s="1120">
        <v>0</v>
      </c>
      <c r="M13" s="1120">
        <v>0</v>
      </c>
      <c r="N13" s="1120">
        <v>40000</v>
      </c>
      <c r="O13" s="1120">
        <v>1824274</v>
      </c>
      <c r="P13" s="1120">
        <v>14101.63802</v>
      </c>
      <c r="Q13" s="1120">
        <v>11894.26648</v>
      </c>
      <c r="R13" s="740">
        <v>1.870722E-2</v>
      </c>
      <c r="S13" s="740">
        <v>1.8950781813595365E-2</v>
      </c>
      <c r="T13" s="740">
        <v>2.3374253500000002</v>
      </c>
    </row>
    <row r="14" spans="1:20" ht="13.5" hidden="1" customHeight="1" outlineLevel="2">
      <c r="A14" s="764"/>
      <c r="B14" s="764" t="s">
        <v>1022</v>
      </c>
      <c r="C14" s="764">
        <v>4</v>
      </c>
      <c r="D14" s="764" t="s">
        <v>1545</v>
      </c>
      <c r="E14" s="764" t="s">
        <v>1614</v>
      </c>
      <c r="F14" s="764">
        <v>3</v>
      </c>
      <c r="G14" s="764" t="s">
        <v>2392</v>
      </c>
      <c r="H14" s="1119" t="s">
        <v>1025</v>
      </c>
      <c r="I14" s="1120">
        <v>395120</v>
      </c>
      <c r="J14" s="1120">
        <v>0</v>
      </c>
      <c r="K14" s="1120">
        <v>0</v>
      </c>
      <c r="L14" s="1120">
        <v>0</v>
      </c>
      <c r="M14" s="1120">
        <v>0</v>
      </c>
      <c r="N14" s="1120">
        <v>2500</v>
      </c>
      <c r="O14" s="1120">
        <v>392620</v>
      </c>
      <c r="P14" s="1120">
        <v>1641.1516000000001</v>
      </c>
      <c r="Q14" s="1120">
        <v>1570.48</v>
      </c>
      <c r="R14" s="740">
        <v>2.4700400000000002E-3</v>
      </c>
      <c r="S14" s="740">
        <v>2.5021991791304853E-3</v>
      </c>
      <c r="T14" s="740">
        <v>3.4622575000000002</v>
      </c>
    </row>
    <row r="15" spans="1:20" ht="13.5" hidden="1" customHeight="1" outlineLevel="2">
      <c r="A15" s="764"/>
      <c r="B15" s="764" t="s">
        <v>1022</v>
      </c>
      <c r="C15" s="764">
        <v>5</v>
      </c>
      <c r="D15" s="764" t="s">
        <v>1546</v>
      </c>
      <c r="E15" s="764" t="s">
        <v>1615</v>
      </c>
      <c r="F15" s="764">
        <v>3</v>
      </c>
      <c r="G15" s="764" t="s">
        <v>2392</v>
      </c>
      <c r="H15" s="1119" t="s">
        <v>866</v>
      </c>
      <c r="I15" s="1120">
        <v>495078</v>
      </c>
      <c r="J15" s="1120">
        <v>0</v>
      </c>
      <c r="K15" s="1120">
        <v>0</v>
      </c>
      <c r="L15" s="1120">
        <v>0</v>
      </c>
      <c r="M15" s="1120">
        <v>0</v>
      </c>
      <c r="N15" s="1120">
        <v>0</v>
      </c>
      <c r="O15" s="1120">
        <v>495078</v>
      </c>
      <c r="P15" s="1120">
        <v>1475.3324399999999</v>
      </c>
      <c r="Q15" s="1120">
        <v>1237.6949999999999</v>
      </c>
      <c r="R15" s="740">
        <v>1.9466399999999999E-3</v>
      </c>
      <c r="S15" s="740">
        <v>1.971982714210882E-3</v>
      </c>
      <c r="T15" s="740">
        <v>1.8743156999999999</v>
      </c>
    </row>
    <row r="16" spans="1:20" ht="13.5" hidden="1" customHeight="1" outlineLevel="2">
      <c r="A16" s="764"/>
      <c r="B16" s="764" t="s">
        <v>1022</v>
      </c>
      <c r="C16" s="764">
        <v>6</v>
      </c>
      <c r="D16" s="764" t="s">
        <v>1547</v>
      </c>
      <c r="E16" s="764" t="s">
        <v>1616</v>
      </c>
      <c r="F16" s="764">
        <v>3</v>
      </c>
      <c r="G16" s="764" t="s">
        <v>2392</v>
      </c>
      <c r="H16" s="1119" t="s">
        <v>1026</v>
      </c>
      <c r="I16" s="1120">
        <v>1078774</v>
      </c>
      <c r="J16" s="1120">
        <v>0</v>
      </c>
      <c r="K16" s="1120">
        <v>0</v>
      </c>
      <c r="L16" s="1120">
        <v>0</v>
      </c>
      <c r="M16" s="1120">
        <v>0</v>
      </c>
      <c r="N16" s="1120">
        <v>0</v>
      </c>
      <c r="O16" s="1120">
        <v>1078774</v>
      </c>
      <c r="P16" s="1120">
        <v>2815.60014</v>
      </c>
      <c r="Q16" s="1120">
        <v>4099.3411999999998</v>
      </c>
      <c r="R16" s="740">
        <v>6.4474199999999997E-3</v>
      </c>
      <c r="S16" s="740">
        <v>6.5313586837245797E-3</v>
      </c>
      <c r="T16" s="740">
        <v>5.3437721399999996</v>
      </c>
    </row>
    <row r="17" spans="1:20" ht="13.5" hidden="1" customHeight="1" outlineLevel="2">
      <c r="A17" s="764"/>
      <c r="B17" s="764" t="s">
        <v>1022</v>
      </c>
      <c r="C17" s="764">
        <v>7</v>
      </c>
      <c r="D17" s="764" t="s">
        <v>1548</v>
      </c>
      <c r="E17" s="764" t="s">
        <v>1617</v>
      </c>
      <c r="F17" s="764">
        <v>3</v>
      </c>
      <c r="G17" s="764" t="s">
        <v>2392</v>
      </c>
      <c r="H17" s="1119" t="s">
        <v>867</v>
      </c>
      <c r="I17" s="1120">
        <v>392245</v>
      </c>
      <c r="J17" s="1120">
        <v>0</v>
      </c>
      <c r="K17" s="1120">
        <v>0</v>
      </c>
      <c r="L17" s="1120">
        <v>0</v>
      </c>
      <c r="M17" s="1120">
        <v>0</v>
      </c>
      <c r="N17" s="1120">
        <v>0</v>
      </c>
      <c r="O17" s="1120">
        <v>392245</v>
      </c>
      <c r="P17" s="1120">
        <v>1290.48605</v>
      </c>
      <c r="Q17" s="1120">
        <v>972.76760000000002</v>
      </c>
      <c r="R17" s="740">
        <v>1.5299599999999999E-3</v>
      </c>
      <c r="S17" s="740">
        <v>1.5498817496591693E-3</v>
      </c>
      <c r="T17" s="740">
        <v>1.3872796599999999</v>
      </c>
    </row>
    <row r="18" spans="1:20" ht="13.5" hidden="1" customHeight="1" outlineLevel="2">
      <c r="A18" s="764"/>
      <c r="B18" s="764" t="s">
        <v>1022</v>
      </c>
      <c r="C18" s="764">
        <v>8</v>
      </c>
      <c r="D18" s="764" t="s">
        <v>1028</v>
      </c>
      <c r="E18" s="764" t="s">
        <v>1619</v>
      </c>
      <c r="F18" s="764">
        <v>3</v>
      </c>
      <c r="G18" s="764" t="s">
        <v>2392</v>
      </c>
      <c r="H18" s="1119" t="s">
        <v>856</v>
      </c>
      <c r="I18" s="1120">
        <v>1955098</v>
      </c>
      <c r="J18" s="1120">
        <v>0</v>
      </c>
      <c r="K18" s="1120">
        <v>0</v>
      </c>
      <c r="L18" s="1120">
        <v>0</v>
      </c>
      <c r="M18" s="1120">
        <v>0</v>
      </c>
      <c r="N18" s="1120">
        <v>146500</v>
      </c>
      <c r="O18" s="1120">
        <v>1808598</v>
      </c>
      <c r="P18" s="1120">
        <v>54257.94</v>
      </c>
      <c r="Q18" s="1120">
        <v>45938.389200000005</v>
      </c>
      <c r="R18" s="740">
        <v>7.2251590000000004E-2</v>
      </c>
      <c r="S18" s="740">
        <v>7.3192272265050665E-2</v>
      </c>
      <c r="T18" s="740">
        <v>3.9851443799999999</v>
      </c>
    </row>
    <row r="19" spans="1:20" ht="13.5" hidden="1" customHeight="1" outlineLevel="2">
      <c r="A19" s="764"/>
      <c r="B19" s="764" t="s">
        <v>1022</v>
      </c>
      <c r="C19" s="764">
        <v>9</v>
      </c>
      <c r="D19" s="764" t="s">
        <v>1552</v>
      </c>
      <c r="E19" s="764" t="s">
        <v>1620</v>
      </c>
      <c r="F19" s="764">
        <v>3</v>
      </c>
      <c r="G19" s="764" t="s">
        <v>2392</v>
      </c>
      <c r="H19" s="1119" t="s">
        <v>1029</v>
      </c>
      <c r="I19" s="1120">
        <v>808125</v>
      </c>
      <c r="J19" s="1120">
        <v>0</v>
      </c>
      <c r="K19" s="1120">
        <v>0</v>
      </c>
      <c r="L19" s="1120">
        <v>0</v>
      </c>
      <c r="M19" s="1120">
        <v>0</v>
      </c>
      <c r="N19" s="1120">
        <v>52500</v>
      </c>
      <c r="O19" s="1120">
        <v>755625</v>
      </c>
      <c r="P19" s="1120">
        <v>18724.387500000001</v>
      </c>
      <c r="Q19" s="1120">
        <v>13926.168750000001</v>
      </c>
      <c r="R19" s="740">
        <v>2.1902979999999999E-2</v>
      </c>
      <c r="S19" s="740">
        <v>2.2188151402553754E-2</v>
      </c>
      <c r="T19" s="740">
        <v>2.8636694399999998</v>
      </c>
    </row>
    <row r="20" spans="1:20" ht="13.5" hidden="1" customHeight="1" outlineLevel="1">
      <c r="A20" s="764"/>
      <c r="B20" s="764"/>
      <c r="C20" s="764"/>
      <c r="D20" s="764"/>
      <c r="E20" s="764"/>
      <c r="F20" s="764"/>
      <c r="G20" s="1126" t="s">
        <v>2393</v>
      </c>
      <c r="H20" s="1119"/>
      <c r="I20" s="1122">
        <v>7652154</v>
      </c>
      <c r="J20" s="1122">
        <v>0</v>
      </c>
      <c r="K20" s="1122">
        <v>0</v>
      </c>
      <c r="L20" s="1122">
        <v>0</v>
      </c>
      <c r="M20" s="1122">
        <v>0</v>
      </c>
      <c r="N20" s="1122">
        <v>296500</v>
      </c>
      <c r="O20" s="1122">
        <v>7355654</v>
      </c>
      <c r="P20" s="1122">
        <v>96922.827749999997</v>
      </c>
      <c r="Q20" s="1122">
        <v>81890.336230000001</v>
      </c>
      <c r="R20" s="1123">
        <v>0.12879657</v>
      </c>
      <c r="S20" s="1123">
        <v>0.13047344257387897</v>
      </c>
      <c r="T20" s="1124"/>
    </row>
    <row r="21" spans="1:20" ht="13.5" hidden="1" customHeight="1" outlineLevel="1">
      <c r="A21" s="764"/>
      <c r="B21" s="764"/>
      <c r="C21" s="764"/>
      <c r="D21" s="764"/>
      <c r="E21" s="764"/>
      <c r="F21" s="764"/>
      <c r="G21" s="1126"/>
      <c r="H21" s="1127" t="s">
        <v>2394</v>
      </c>
      <c r="I21" s="1125"/>
      <c r="J21" s="1125"/>
      <c r="K21" s="1125"/>
      <c r="L21" s="1125"/>
      <c r="M21" s="1125"/>
      <c r="N21" s="1125"/>
      <c r="O21" s="1125"/>
      <c r="P21" s="1125"/>
      <c r="Q21" s="1125"/>
      <c r="R21" s="1124"/>
      <c r="S21" s="1124"/>
      <c r="T21" s="1124"/>
    </row>
    <row r="22" spans="1:20" ht="13.5" hidden="1" customHeight="1" outlineLevel="2">
      <c r="A22" s="764"/>
      <c r="B22" s="764" t="s">
        <v>1013</v>
      </c>
      <c r="C22" s="764">
        <v>10</v>
      </c>
      <c r="D22" s="764" t="s">
        <v>1541</v>
      </c>
      <c r="E22" s="764" t="s">
        <v>1608</v>
      </c>
      <c r="F22" s="764">
        <v>4</v>
      </c>
      <c r="G22" s="764" t="s">
        <v>2394</v>
      </c>
      <c r="H22" s="1119" t="s">
        <v>1014</v>
      </c>
      <c r="I22" s="1120">
        <v>707261</v>
      </c>
      <c r="J22" s="1120">
        <v>0</v>
      </c>
      <c r="K22" s="1120">
        <v>0</v>
      </c>
      <c r="L22" s="1120">
        <v>0</v>
      </c>
      <c r="M22" s="1120">
        <v>0</v>
      </c>
      <c r="N22" s="1120">
        <v>0</v>
      </c>
      <c r="O22" s="1120">
        <v>707261</v>
      </c>
      <c r="P22" s="1120">
        <v>459.71965</v>
      </c>
      <c r="Q22" s="1120">
        <v>459.71965</v>
      </c>
      <c r="R22" s="740">
        <v>7.2303999999999999E-4</v>
      </c>
      <c r="S22" s="740">
        <v>7.324576759081007E-4</v>
      </c>
      <c r="T22" s="740">
        <v>8.8407625000000003</v>
      </c>
    </row>
    <row r="23" spans="1:20" ht="13.5" hidden="1" customHeight="1" outlineLevel="2">
      <c r="A23" s="764"/>
      <c r="B23" s="764" t="s">
        <v>1013</v>
      </c>
      <c r="C23" s="764">
        <v>11</v>
      </c>
      <c r="D23" s="764" t="s">
        <v>1542</v>
      </c>
      <c r="E23" s="764" t="s">
        <v>1610</v>
      </c>
      <c r="F23" s="764">
        <v>4</v>
      </c>
      <c r="G23" s="764" t="s">
        <v>2394</v>
      </c>
      <c r="H23" s="1119" t="s">
        <v>1017</v>
      </c>
      <c r="I23" s="1120">
        <v>265013</v>
      </c>
      <c r="J23" s="1120">
        <v>0</v>
      </c>
      <c r="K23" s="1120">
        <v>0</v>
      </c>
      <c r="L23" s="1120">
        <v>0</v>
      </c>
      <c r="M23" s="1120">
        <v>0</v>
      </c>
      <c r="N23" s="1120">
        <v>0</v>
      </c>
      <c r="O23" s="1120">
        <v>265013</v>
      </c>
      <c r="P23" s="1120">
        <v>26.501300000000001</v>
      </c>
      <c r="Q23" s="1120">
        <v>26.501300000000001</v>
      </c>
      <c r="R23" s="740">
        <v>4.1680000000000001E-5</v>
      </c>
      <c r="S23" s="740">
        <v>4.2223734849148497E-5</v>
      </c>
      <c r="T23" s="740">
        <v>2.7788461500000001</v>
      </c>
    </row>
    <row r="24" spans="1:20" ht="13.5" hidden="1" customHeight="1" outlineLevel="2">
      <c r="A24" s="764"/>
      <c r="B24" s="764" t="s">
        <v>1013</v>
      </c>
      <c r="C24" s="764">
        <v>12</v>
      </c>
      <c r="D24" s="764" t="s">
        <v>1543</v>
      </c>
      <c r="E24" s="764" t="s">
        <v>1611</v>
      </c>
      <c r="F24" s="764">
        <v>4</v>
      </c>
      <c r="G24" s="764" t="s">
        <v>2394</v>
      </c>
      <c r="H24" s="1119" t="s">
        <v>1018</v>
      </c>
      <c r="I24" s="1120">
        <v>729349</v>
      </c>
      <c r="J24" s="1120">
        <v>0</v>
      </c>
      <c r="K24" s="1120">
        <v>0</v>
      </c>
      <c r="L24" s="1120">
        <v>0</v>
      </c>
      <c r="M24" s="1120">
        <v>0</v>
      </c>
      <c r="N24" s="1120">
        <v>0</v>
      </c>
      <c r="O24" s="1120">
        <v>729349</v>
      </c>
      <c r="P24" s="1120">
        <v>0</v>
      </c>
      <c r="Q24" s="1120">
        <v>0</v>
      </c>
      <c r="R24" s="740">
        <v>0</v>
      </c>
      <c r="S24" s="740">
        <v>0</v>
      </c>
      <c r="T24" s="740">
        <v>8.3116695200000006</v>
      </c>
    </row>
    <row r="25" spans="1:20" ht="13.5" hidden="1" customHeight="1" outlineLevel="1">
      <c r="A25" s="764"/>
      <c r="B25" s="764"/>
      <c r="C25" s="764"/>
      <c r="D25" s="764"/>
      <c r="E25" s="764"/>
      <c r="F25" s="764"/>
      <c r="G25" s="1126" t="s">
        <v>2395</v>
      </c>
      <c r="H25" s="1119"/>
      <c r="I25" s="1122">
        <v>1701623</v>
      </c>
      <c r="J25" s="1122">
        <v>0</v>
      </c>
      <c r="K25" s="1122">
        <v>0</v>
      </c>
      <c r="L25" s="1122">
        <v>0</v>
      </c>
      <c r="M25" s="1122">
        <v>0</v>
      </c>
      <c r="N25" s="1122">
        <v>0</v>
      </c>
      <c r="O25" s="1122">
        <v>1701623</v>
      </c>
      <c r="P25" s="1122">
        <v>486.22095000000002</v>
      </c>
      <c r="Q25" s="1122">
        <v>486.22095000000002</v>
      </c>
      <c r="R25" s="1123">
        <v>7.6471999999999998E-4</v>
      </c>
      <c r="S25" s="1123">
        <v>7.7468141075724922E-4</v>
      </c>
      <c r="T25" s="1124"/>
    </row>
    <row r="26" spans="1:20" ht="13.5" hidden="1" customHeight="1" outlineLevel="1">
      <c r="A26" s="764"/>
      <c r="B26" s="764"/>
      <c r="C26" s="764"/>
      <c r="D26" s="764"/>
      <c r="E26" s="764"/>
      <c r="F26" s="764"/>
      <c r="G26" s="1126"/>
      <c r="H26" s="1117" t="s">
        <v>2396</v>
      </c>
      <c r="I26" s="1125"/>
      <c r="J26" s="1125"/>
      <c r="K26" s="1125"/>
      <c r="L26" s="1125"/>
      <c r="M26" s="1125"/>
      <c r="N26" s="1125"/>
      <c r="O26" s="1125"/>
      <c r="P26" s="1125"/>
      <c r="Q26" s="1125"/>
      <c r="R26" s="1124"/>
      <c r="S26" s="1124"/>
      <c r="T26" s="1124"/>
    </row>
    <row r="27" spans="1:20" hidden="1" outlineLevel="2">
      <c r="A27" s="764"/>
      <c r="B27" s="764" t="s">
        <v>1013</v>
      </c>
      <c r="C27" s="764">
        <v>13</v>
      </c>
      <c r="D27" s="764" t="s">
        <v>1016</v>
      </c>
      <c r="E27" s="764" t="s">
        <v>1609</v>
      </c>
      <c r="F27" s="764">
        <v>5</v>
      </c>
      <c r="G27" s="764" t="s">
        <v>2397</v>
      </c>
      <c r="H27" s="1119" t="s">
        <v>2058</v>
      </c>
      <c r="I27" s="1120">
        <v>1438138</v>
      </c>
      <c r="J27" s="1120">
        <v>0</v>
      </c>
      <c r="K27" s="1120">
        <v>0</v>
      </c>
      <c r="L27" s="1120">
        <v>0</v>
      </c>
      <c r="M27" s="1120">
        <v>0</v>
      </c>
      <c r="N27" s="1120">
        <v>100000</v>
      </c>
      <c r="O27" s="1120">
        <v>1338138</v>
      </c>
      <c r="P27" s="1120">
        <v>1940.3001000000002</v>
      </c>
      <c r="Q27" s="1120">
        <v>1378.2821399999998</v>
      </c>
      <c r="R27" s="740">
        <v>2.16775E-3</v>
      </c>
      <c r="S27" s="740">
        <v>2.1959760323711276E-3</v>
      </c>
      <c r="T27" s="740">
        <v>0.46974147999999999</v>
      </c>
    </row>
    <row r="28" spans="1:20" hidden="1" outlineLevel="1">
      <c r="A28" s="764"/>
      <c r="B28" s="764"/>
      <c r="C28" s="764"/>
      <c r="D28" s="764"/>
      <c r="E28" s="764"/>
      <c r="F28" s="764"/>
      <c r="G28" s="1126" t="s">
        <v>2396</v>
      </c>
      <c r="H28" s="1119"/>
      <c r="I28" s="1122">
        <v>1438138</v>
      </c>
      <c r="J28" s="1122">
        <v>0</v>
      </c>
      <c r="K28" s="1122">
        <v>0</v>
      </c>
      <c r="L28" s="1122">
        <v>0</v>
      </c>
      <c r="M28" s="1122">
        <v>0</v>
      </c>
      <c r="N28" s="1122">
        <v>100000</v>
      </c>
      <c r="O28" s="1122">
        <v>1338138</v>
      </c>
      <c r="P28" s="1122">
        <v>1940.3001000000002</v>
      </c>
      <c r="Q28" s="1122">
        <v>1378.2821399999998</v>
      </c>
      <c r="R28" s="1123">
        <v>2.16775E-3</v>
      </c>
      <c r="S28" s="1123">
        <v>2.1959760323711276E-3</v>
      </c>
      <c r="T28" s="1124"/>
    </row>
    <row r="29" spans="1:20" hidden="1" outlineLevel="1">
      <c r="A29" s="764"/>
      <c r="B29" s="764"/>
      <c r="C29" s="764"/>
      <c r="D29" s="764"/>
      <c r="E29" s="764"/>
      <c r="F29" s="764"/>
      <c r="G29" s="1126"/>
      <c r="H29" s="1117" t="s">
        <v>2398</v>
      </c>
      <c r="I29" s="1125"/>
      <c r="J29" s="1125"/>
      <c r="K29" s="1125"/>
      <c r="L29" s="1125"/>
      <c r="M29" s="1125"/>
      <c r="N29" s="1125"/>
      <c r="O29" s="1125"/>
      <c r="P29" s="1125"/>
      <c r="Q29" s="1125"/>
      <c r="R29" s="1124"/>
      <c r="S29" s="1124"/>
      <c r="T29" s="1124"/>
    </row>
    <row r="30" spans="1:20" ht="13.5" hidden="1" customHeight="1" outlineLevel="2">
      <c r="A30" s="764"/>
      <c r="B30" s="764" t="s">
        <v>996</v>
      </c>
      <c r="C30" s="764">
        <v>14</v>
      </c>
      <c r="D30" s="1128" t="s">
        <v>997</v>
      </c>
      <c r="E30" s="764" t="s">
        <v>1603</v>
      </c>
      <c r="F30" s="764">
        <v>6</v>
      </c>
      <c r="G30" s="764" t="s">
        <v>2398</v>
      </c>
      <c r="H30" s="1119" t="s">
        <v>828</v>
      </c>
      <c r="I30" s="25">
        <v>0</v>
      </c>
      <c r="J30" s="25">
        <v>15000</v>
      </c>
      <c r="K30" s="25">
        <v>0</v>
      </c>
      <c r="L30" s="25">
        <v>0</v>
      </c>
      <c r="M30" s="25">
        <v>0</v>
      </c>
      <c r="N30" s="25">
        <v>15000</v>
      </c>
      <c r="O30" s="25">
        <v>0</v>
      </c>
      <c r="P30" s="25">
        <v>0</v>
      </c>
      <c r="Q30" s="25">
        <v>0</v>
      </c>
      <c r="R30" s="583">
        <v>0</v>
      </c>
      <c r="S30" s="583">
        <v>0</v>
      </c>
      <c r="T30" s="583">
        <v>0</v>
      </c>
    </row>
    <row r="31" spans="1:20" ht="13.5" hidden="1" customHeight="1" outlineLevel="2">
      <c r="A31" s="764"/>
      <c r="B31" s="764" t="s">
        <v>996</v>
      </c>
      <c r="C31" s="764">
        <v>15</v>
      </c>
      <c r="D31" s="1128" t="s">
        <v>1002</v>
      </c>
      <c r="E31" s="764" t="s">
        <v>1604</v>
      </c>
      <c r="F31" s="764">
        <v>6</v>
      </c>
      <c r="G31" s="764" t="s">
        <v>2398</v>
      </c>
      <c r="H31" s="1119" t="s">
        <v>831</v>
      </c>
      <c r="I31" s="1120">
        <v>0</v>
      </c>
      <c r="J31" s="1120">
        <v>15000</v>
      </c>
      <c r="K31" s="1120">
        <v>0</v>
      </c>
      <c r="L31" s="1120">
        <v>0</v>
      </c>
      <c r="M31" s="1120">
        <v>0</v>
      </c>
      <c r="N31" s="1120">
        <v>15000</v>
      </c>
      <c r="O31" s="1120">
        <v>0</v>
      </c>
      <c r="P31" s="1120">
        <v>0</v>
      </c>
      <c r="Q31" s="1120">
        <v>0</v>
      </c>
      <c r="R31" s="740">
        <v>0</v>
      </c>
      <c r="S31" s="740">
        <v>0</v>
      </c>
      <c r="T31" s="740">
        <v>0</v>
      </c>
    </row>
    <row r="32" spans="1:20" ht="13.5" hidden="1" customHeight="1" outlineLevel="2">
      <c r="A32" s="764"/>
      <c r="B32" s="764" t="s">
        <v>996</v>
      </c>
      <c r="C32" s="764">
        <v>16</v>
      </c>
      <c r="D32" s="1128" t="s">
        <v>1356</v>
      </c>
      <c r="E32" s="764" t="s">
        <v>1605</v>
      </c>
      <c r="F32" s="764">
        <v>6</v>
      </c>
      <c r="G32" s="764" t="s">
        <v>2398</v>
      </c>
      <c r="H32" s="1119" t="s">
        <v>835</v>
      </c>
      <c r="I32" s="1120">
        <v>0</v>
      </c>
      <c r="J32" s="1120">
        <v>29800</v>
      </c>
      <c r="K32" s="1120">
        <v>0</v>
      </c>
      <c r="L32" s="1120">
        <v>0</v>
      </c>
      <c r="M32" s="1120">
        <v>0</v>
      </c>
      <c r="N32" s="1120">
        <v>0</v>
      </c>
      <c r="O32" s="1120">
        <v>29800</v>
      </c>
      <c r="P32" s="1120">
        <v>7696.9269999999997</v>
      </c>
      <c r="Q32" s="1120">
        <v>6139.6940000000004</v>
      </c>
      <c r="R32" s="740">
        <v>9.6564700000000003E-3</v>
      </c>
      <c r="S32" s="740">
        <v>9.7821922513577804E-3</v>
      </c>
      <c r="T32" s="740">
        <v>2.6773700000000001E-3</v>
      </c>
    </row>
    <row r="33" spans="1:20" ht="13.5" hidden="1" customHeight="1" outlineLevel="1">
      <c r="A33" s="764"/>
      <c r="B33" s="764"/>
      <c r="C33" s="764"/>
      <c r="D33" s="1128"/>
      <c r="E33" s="764"/>
      <c r="F33" s="764"/>
      <c r="G33" s="1126" t="s">
        <v>2399</v>
      </c>
      <c r="H33" s="1119"/>
      <c r="I33" s="1122">
        <v>0</v>
      </c>
      <c r="J33" s="1122">
        <v>59800</v>
      </c>
      <c r="K33" s="1122">
        <v>0</v>
      </c>
      <c r="L33" s="1122">
        <v>0</v>
      </c>
      <c r="M33" s="1122">
        <v>0</v>
      </c>
      <c r="N33" s="1122">
        <v>30000</v>
      </c>
      <c r="O33" s="1122">
        <v>29800</v>
      </c>
      <c r="P33" s="1122">
        <v>7696.9269999999997</v>
      </c>
      <c r="Q33" s="1122">
        <v>6139.6940000000004</v>
      </c>
      <c r="R33" s="1123">
        <v>9.6564700000000003E-3</v>
      </c>
      <c r="S33" s="1123">
        <v>9.7821922513577804E-3</v>
      </c>
      <c r="T33" s="1124"/>
    </row>
    <row r="34" spans="1:20" ht="13.5" hidden="1" customHeight="1" outlineLevel="1">
      <c r="A34" s="764"/>
      <c r="B34" s="764"/>
      <c r="C34" s="764"/>
      <c r="D34" s="1128"/>
      <c r="E34" s="764"/>
      <c r="F34" s="764"/>
      <c r="G34" s="1126"/>
      <c r="H34" s="1117" t="s">
        <v>2400</v>
      </c>
      <c r="I34" s="1125"/>
      <c r="J34" s="1125"/>
      <c r="K34" s="1125"/>
      <c r="L34" s="1125"/>
      <c r="M34" s="1125"/>
      <c r="N34" s="1125"/>
      <c r="O34" s="1125"/>
      <c r="P34" s="1125"/>
      <c r="Q34" s="1125"/>
      <c r="R34" s="1124"/>
      <c r="S34" s="1124"/>
      <c r="T34" s="1124"/>
    </row>
    <row r="35" spans="1:20" ht="13.5" hidden="1" customHeight="1" outlineLevel="2">
      <c r="A35" s="764"/>
      <c r="B35" s="764" t="s">
        <v>941</v>
      </c>
      <c r="C35" s="764">
        <v>17</v>
      </c>
      <c r="D35" s="764" t="s">
        <v>944</v>
      </c>
      <c r="E35" s="764" t="s">
        <v>1581</v>
      </c>
      <c r="F35" s="764">
        <v>8</v>
      </c>
      <c r="G35" s="764" t="s">
        <v>2400</v>
      </c>
      <c r="H35" s="1119" t="s">
        <v>2044</v>
      </c>
      <c r="I35" s="1120">
        <v>335102</v>
      </c>
      <c r="J35" s="1120">
        <v>0</v>
      </c>
      <c r="K35" s="1120">
        <v>0</v>
      </c>
      <c r="L35" s="1120">
        <v>0</v>
      </c>
      <c r="M35" s="1120">
        <v>0</v>
      </c>
      <c r="N35" s="1120">
        <v>35000</v>
      </c>
      <c r="O35" s="1120">
        <v>300102</v>
      </c>
      <c r="P35" s="1120">
        <v>1206.41004</v>
      </c>
      <c r="Q35" s="1120">
        <v>756.25704000000007</v>
      </c>
      <c r="R35" s="740">
        <v>1.1894399999999999E-3</v>
      </c>
      <c r="S35" s="740">
        <v>1.2049218994827384E-3</v>
      </c>
      <c r="T35" s="740">
        <v>0.50017</v>
      </c>
    </row>
    <row r="36" spans="1:20" ht="13.5" hidden="1" customHeight="1" outlineLevel="2">
      <c r="A36" s="764"/>
      <c r="B36" s="764" t="s">
        <v>941</v>
      </c>
      <c r="C36" s="764">
        <v>18</v>
      </c>
      <c r="D36" s="764" t="s">
        <v>946</v>
      </c>
      <c r="E36" s="764" t="s">
        <v>1582</v>
      </c>
      <c r="F36" s="764">
        <v>8</v>
      </c>
      <c r="G36" s="764" t="s">
        <v>2400</v>
      </c>
      <c r="H36" s="1119" t="s">
        <v>735</v>
      </c>
      <c r="I36" s="1120">
        <v>22920</v>
      </c>
      <c r="J36" s="1120">
        <v>0</v>
      </c>
      <c r="K36" s="1120">
        <v>0</v>
      </c>
      <c r="L36" s="1120">
        <v>0</v>
      </c>
      <c r="M36" s="1120">
        <v>0</v>
      </c>
      <c r="N36" s="1120">
        <v>0</v>
      </c>
      <c r="O36" s="1120">
        <v>22920</v>
      </c>
      <c r="P36" s="1120">
        <v>3008.25</v>
      </c>
      <c r="Q36" s="1120">
        <v>2624.34</v>
      </c>
      <c r="R36" s="740">
        <v>4.1275399999999999E-3</v>
      </c>
      <c r="S36" s="740">
        <v>4.1812830432474777E-3</v>
      </c>
      <c r="T36" s="740">
        <v>0.10222272</v>
      </c>
    </row>
    <row r="37" spans="1:20" ht="13.5" hidden="1" customHeight="1" outlineLevel="2">
      <c r="A37" s="764"/>
      <c r="B37" s="764" t="s">
        <v>941</v>
      </c>
      <c r="C37" s="764">
        <v>19</v>
      </c>
      <c r="D37" s="764" t="s">
        <v>954</v>
      </c>
      <c r="E37" s="764" t="s">
        <v>1586</v>
      </c>
      <c r="F37" s="764">
        <v>8</v>
      </c>
      <c r="G37" s="764" t="s">
        <v>2400</v>
      </c>
      <c r="H37" s="1119" t="s">
        <v>1265</v>
      </c>
      <c r="I37" s="1120">
        <v>245873</v>
      </c>
      <c r="J37" s="1120">
        <v>0</v>
      </c>
      <c r="K37" s="1120">
        <v>0</v>
      </c>
      <c r="L37" s="1120">
        <v>0</v>
      </c>
      <c r="M37" s="1120">
        <v>0</v>
      </c>
      <c r="N37" s="1120">
        <v>0</v>
      </c>
      <c r="O37" s="1120">
        <v>245873</v>
      </c>
      <c r="P37" s="1120">
        <v>4769.9362000000001</v>
      </c>
      <c r="Q37" s="1120">
        <v>3589.7457999999997</v>
      </c>
      <c r="R37" s="740">
        <v>5.6459300000000004E-3</v>
      </c>
      <c r="S37" s="740">
        <v>5.7194354554321652E-3</v>
      </c>
      <c r="T37" s="740">
        <v>1.4635297599999999</v>
      </c>
    </row>
    <row r="38" spans="1:20" ht="13.5" hidden="1" customHeight="1" outlineLevel="2">
      <c r="A38" s="764"/>
      <c r="B38" s="764" t="s">
        <v>941</v>
      </c>
      <c r="C38" s="764">
        <v>20</v>
      </c>
      <c r="D38" s="764" t="s">
        <v>957</v>
      </c>
      <c r="E38" s="764" t="s">
        <v>1589</v>
      </c>
      <c r="F38" s="764">
        <v>8</v>
      </c>
      <c r="G38" s="764" t="s">
        <v>2400</v>
      </c>
      <c r="H38" s="1119" t="s">
        <v>2047</v>
      </c>
      <c r="I38" s="1120">
        <v>2016</v>
      </c>
      <c r="J38" s="1120">
        <v>0</v>
      </c>
      <c r="K38" s="1120">
        <v>0</v>
      </c>
      <c r="L38" s="1120">
        <v>0</v>
      </c>
      <c r="M38" s="1120">
        <v>0</v>
      </c>
      <c r="N38" s="1120">
        <v>0</v>
      </c>
      <c r="O38" s="1120">
        <v>2016</v>
      </c>
      <c r="P38" s="1120">
        <v>200.75327999999999</v>
      </c>
      <c r="Q38" s="1120">
        <v>146.16</v>
      </c>
      <c r="R38" s="740">
        <v>2.2987999999999999E-4</v>
      </c>
      <c r="S38" s="740">
        <v>2.328723906205184E-4</v>
      </c>
      <c r="T38" s="740">
        <v>3.2711339999999998E-2</v>
      </c>
    </row>
    <row r="39" spans="1:20" ht="13.5" hidden="1" customHeight="1" outlineLevel="1">
      <c r="A39" s="764"/>
      <c r="B39" s="764"/>
      <c r="C39" s="764"/>
      <c r="D39" s="764"/>
      <c r="E39" s="764"/>
      <c r="F39" s="764"/>
      <c r="G39" s="1126" t="s">
        <v>2401</v>
      </c>
      <c r="H39" s="1119"/>
      <c r="I39" s="1122">
        <v>605911</v>
      </c>
      <c r="J39" s="1122">
        <v>0</v>
      </c>
      <c r="K39" s="1122">
        <v>0</v>
      </c>
      <c r="L39" s="1122">
        <v>0</v>
      </c>
      <c r="M39" s="1122">
        <v>0</v>
      </c>
      <c r="N39" s="1122">
        <v>35000</v>
      </c>
      <c r="O39" s="1122">
        <v>570911</v>
      </c>
      <c r="P39" s="1122">
        <v>9185.3495199999998</v>
      </c>
      <c r="Q39" s="1122">
        <v>7116.5028399999992</v>
      </c>
      <c r="R39" s="1123">
        <v>1.1192789999999999E-2</v>
      </c>
      <c r="S39" s="1123">
        <v>1.13385127887829E-2</v>
      </c>
      <c r="T39" s="1124"/>
    </row>
    <row r="40" spans="1:20" ht="13.5" hidden="1" customHeight="1" outlineLevel="1">
      <c r="A40" s="764"/>
      <c r="B40" s="764"/>
      <c r="C40" s="764"/>
      <c r="D40" s="764"/>
      <c r="E40" s="764"/>
      <c r="F40" s="764"/>
      <c r="G40" s="1126"/>
      <c r="H40" s="1117" t="s">
        <v>2402</v>
      </c>
      <c r="I40" s="1125"/>
      <c r="J40" s="1125"/>
      <c r="K40" s="1125"/>
      <c r="L40" s="1125"/>
      <c r="M40" s="1125"/>
      <c r="N40" s="1125"/>
      <c r="O40" s="1125"/>
      <c r="P40" s="1125"/>
      <c r="Q40" s="1125"/>
      <c r="R40" s="1124"/>
      <c r="S40" s="1124"/>
      <c r="T40" s="1124"/>
    </row>
    <row r="41" spans="1:20" ht="13.5" hidden="1" customHeight="1" outlineLevel="2">
      <c r="A41" s="764"/>
      <c r="B41" s="764" t="s">
        <v>941</v>
      </c>
      <c r="C41" s="764">
        <v>21</v>
      </c>
      <c r="D41" s="764" t="s">
        <v>943</v>
      </c>
      <c r="E41" s="764" t="s">
        <v>1580</v>
      </c>
      <c r="F41" s="764">
        <v>10</v>
      </c>
      <c r="G41" s="764" t="s">
        <v>2402</v>
      </c>
      <c r="H41" s="1119" t="s">
        <v>2042</v>
      </c>
      <c r="I41" s="1120">
        <v>237572</v>
      </c>
      <c r="J41" s="1120">
        <v>0</v>
      </c>
      <c r="K41" s="1120">
        <v>0</v>
      </c>
      <c r="L41" s="1120">
        <v>56975</v>
      </c>
      <c r="M41" s="1120">
        <v>0</v>
      </c>
      <c r="N41" s="1120">
        <v>187000</v>
      </c>
      <c r="O41" s="1120">
        <v>107547</v>
      </c>
      <c r="P41" s="1120">
        <v>2157.2446505999997</v>
      </c>
      <c r="Q41" s="1120">
        <v>2005.75155</v>
      </c>
      <c r="R41" s="740">
        <v>3.1546299999999998E-3</v>
      </c>
      <c r="S41" s="583">
        <v>3.1957044228195829E-3</v>
      </c>
      <c r="T41" s="583">
        <v>0.17483792000000001</v>
      </c>
    </row>
    <row r="42" spans="1:20" ht="13.5" hidden="1" customHeight="1" outlineLevel="2">
      <c r="A42" s="764"/>
      <c r="B42" s="764"/>
      <c r="C42" s="764">
        <v>22</v>
      </c>
      <c r="D42" s="764" t="s">
        <v>2450</v>
      </c>
      <c r="E42" s="764" t="s">
        <v>2451</v>
      </c>
      <c r="F42" s="462">
        <v>10</v>
      </c>
      <c r="G42" s="764" t="s">
        <v>2402</v>
      </c>
      <c r="H42" s="1119" t="s">
        <v>2043</v>
      </c>
      <c r="I42" s="1120">
        <v>0</v>
      </c>
      <c r="J42" s="1120">
        <v>0</v>
      </c>
      <c r="K42" s="1120">
        <v>0</v>
      </c>
      <c r="L42" s="1120">
        <v>1</v>
      </c>
      <c r="M42" s="1120">
        <v>0</v>
      </c>
      <c r="N42" s="1120">
        <v>0</v>
      </c>
      <c r="O42" s="1120">
        <v>1</v>
      </c>
      <c r="P42" s="1120">
        <v>0</v>
      </c>
      <c r="Q42" s="1120">
        <v>1.15E-3</v>
      </c>
      <c r="R42" s="740">
        <v>0</v>
      </c>
      <c r="S42" s="583">
        <v>1.8322608731088955E-9</v>
      </c>
      <c r="T42" s="583">
        <v>8.1300000000000001E-6</v>
      </c>
    </row>
    <row r="43" spans="1:20" ht="13.5" hidden="1" customHeight="1" outlineLevel="2">
      <c r="A43" s="764"/>
      <c r="B43" s="764" t="s">
        <v>941</v>
      </c>
      <c r="C43" s="764">
        <v>23</v>
      </c>
      <c r="D43" s="764" t="s">
        <v>947</v>
      </c>
      <c r="E43" s="764" t="s">
        <v>1583</v>
      </c>
      <c r="F43" s="764">
        <v>10</v>
      </c>
      <c r="G43" s="764" t="s">
        <v>2402</v>
      </c>
      <c r="H43" s="1119" t="s">
        <v>948</v>
      </c>
      <c r="I43" s="1120">
        <v>58125</v>
      </c>
      <c r="J43" s="1120">
        <v>0</v>
      </c>
      <c r="K43" s="1120">
        <v>0</v>
      </c>
      <c r="L43" s="1120">
        <v>0</v>
      </c>
      <c r="M43" s="1120">
        <v>0</v>
      </c>
      <c r="N43" s="1120">
        <v>0</v>
      </c>
      <c r="O43" s="1120">
        <v>58125</v>
      </c>
      <c r="P43" s="1120">
        <v>0</v>
      </c>
      <c r="Q43" s="1120">
        <v>0</v>
      </c>
      <c r="R43" s="740">
        <v>0</v>
      </c>
      <c r="S43" s="740">
        <v>0</v>
      </c>
      <c r="T43" s="740">
        <v>4.6500000000000004</v>
      </c>
    </row>
    <row r="44" spans="1:20" ht="13.5" hidden="1" customHeight="1" outlineLevel="2">
      <c r="A44" s="764"/>
      <c r="B44" s="764" t="s">
        <v>941</v>
      </c>
      <c r="C44" s="764">
        <v>24</v>
      </c>
      <c r="D44" s="764" t="s">
        <v>949</v>
      </c>
      <c r="E44" s="764" t="s">
        <v>1584</v>
      </c>
      <c r="F44" s="764">
        <v>10</v>
      </c>
      <c r="G44" s="764" t="s">
        <v>2402</v>
      </c>
      <c r="H44" s="1119" t="s">
        <v>2045</v>
      </c>
      <c r="I44" s="1120">
        <v>3073622</v>
      </c>
      <c r="J44" s="1120">
        <v>0</v>
      </c>
      <c r="K44" s="1120">
        <v>0</v>
      </c>
      <c r="L44" s="1120">
        <v>0</v>
      </c>
      <c r="M44" s="1120">
        <v>0</v>
      </c>
      <c r="N44" s="1120">
        <v>185000</v>
      </c>
      <c r="O44" s="1120">
        <v>2888622</v>
      </c>
      <c r="P44" s="1120">
        <v>141686.90909999999</v>
      </c>
      <c r="Q44" s="1120">
        <v>101130.65622</v>
      </c>
      <c r="R44" s="740">
        <v>0.15905760999999999</v>
      </c>
      <c r="S44" s="740">
        <v>0.16112847344672412</v>
      </c>
      <c r="T44" s="740">
        <v>1.2640382800000001</v>
      </c>
    </row>
    <row r="45" spans="1:20" hidden="1" outlineLevel="2">
      <c r="A45" s="764"/>
      <c r="B45" s="764" t="s">
        <v>941</v>
      </c>
      <c r="C45" s="764">
        <v>25</v>
      </c>
      <c r="D45" s="764" t="s">
        <v>951</v>
      </c>
      <c r="E45" s="764" t="s">
        <v>1585</v>
      </c>
      <c r="F45" s="764">
        <v>10</v>
      </c>
      <c r="G45" s="764" t="s">
        <v>2402</v>
      </c>
      <c r="H45" s="1119" t="s">
        <v>2641</v>
      </c>
      <c r="I45" s="1120">
        <v>0</v>
      </c>
      <c r="J45" s="1120">
        <v>0</v>
      </c>
      <c r="K45" s="1120">
        <v>0</v>
      </c>
      <c r="L45" s="1120">
        <v>869586</v>
      </c>
      <c r="M45" s="1120">
        <v>0</v>
      </c>
      <c r="N45" s="1120">
        <v>0</v>
      </c>
      <c r="O45" s="1120">
        <v>869586</v>
      </c>
      <c r="P45" s="1120">
        <v>0</v>
      </c>
      <c r="Q45" s="1120">
        <v>15139.492259999999</v>
      </c>
      <c r="R45" s="740">
        <v>2.3811289999999999E-2</v>
      </c>
      <c r="S45" s="740">
        <v>2.4121303744985185E-2</v>
      </c>
      <c r="T45" s="740">
        <v>1.5753740599999999</v>
      </c>
    </row>
    <row r="46" spans="1:20" ht="13.5" hidden="1" customHeight="1" outlineLevel="2">
      <c r="A46" s="764"/>
      <c r="B46" s="764" t="s">
        <v>941</v>
      </c>
      <c r="C46" s="764">
        <v>26</v>
      </c>
      <c r="D46" s="764" t="s">
        <v>1535</v>
      </c>
      <c r="E46" s="764" t="s">
        <v>1587</v>
      </c>
      <c r="F46" s="764">
        <v>10</v>
      </c>
      <c r="G46" s="764" t="s">
        <v>2402</v>
      </c>
      <c r="H46" s="1119" t="s">
        <v>952</v>
      </c>
      <c r="I46" s="1120">
        <v>1485229</v>
      </c>
      <c r="J46" s="1120">
        <v>0</v>
      </c>
      <c r="K46" s="1120">
        <v>0</v>
      </c>
      <c r="L46" s="1120">
        <v>0</v>
      </c>
      <c r="M46" s="1120">
        <v>0</v>
      </c>
      <c r="N46" s="1120">
        <v>371500</v>
      </c>
      <c r="O46" s="1120">
        <v>1113729</v>
      </c>
      <c r="P46" s="1120">
        <v>19267.511699999999</v>
      </c>
      <c r="Q46" s="1120">
        <v>21550.656149999999</v>
      </c>
      <c r="R46" s="740">
        <v>3.3894729999999998E-2</v>
      </c>
      <c r="S46" s="740">
        <v>3.433602091605964E-2</v>
      </c>
      <c r="T46" s="740">
        <v>2.1875999300000002</v>
      </c>
    </row>
    <row r="47" spans="1:20" ht="13.5" hidden="1" customHeight="1" outlineLevel="2">
      <c r="A47" s="764"/>
      <c r="B47" s="764" t="s">
        <v>941</v>
      </c>
      <c r="C47" s="764">
        <v>27</v>
      </c>
      <c r="D47" s="764" t="s">
        <v>960</v>
      </c>
      <c r="E47" s="764" t="s">
        <v>1590</v>
      </c>
      <c r="F47" s="764">
        <v>10</v>
      </c>
      <c r="G47" s="764" t="s">
        <v>2402</v>
      </c>
      <c r="H47" s="1119" t="s">
        <v>861</v>
      </c>
      <c r="I47" s="1120">
        <v>128063</v>
      </c>
      <c r="J47" s="1120">
        <v>0</v>
      </c>
      <c r="K47" s="1120">
        <v>0</v>
      </c>
      <c r="L47" s="1120">
        <v>0</v>
      </c>
      <c r="M47" s="1120">
        <v>0</v>
      </c>
      <c r="N47" s="1120">
        <v>0</v>
      </c>
      <c r="O47" s="1120">
        <v>128063</v>
      </c>
      <c r="P47" s="1120">
        <v>40137.50546</v>
      </c>
      <c r="Q47" s="1120">
        <v>21386.521000000001</v>
      </c>
      <c r="R47" s="740">
        <v>3.3636569999999998E-2</v>
      </c>
      <c r="S47" s="740">
        <v>3.4074509252366721E-2</v>
      </c>
      <c r="T47" s="740">
        <v>0.85375332999999998</v>
      </c>
    </row>
    <row r="48" spans="1:20" ht="13.5" hidden="1" customHeight="1" outlineLevel="2">
      <c r="A48" s="764"/>
      <c r="B48" s="764" t="s">
        <v>941</v>
      </c>
      <c r="C48" s="764">
        <v>28</v>
      </c>
      <c r="D48" s="764" t="s">
        <v>961</v>
      </c>
      <c r="E48" s="764" t="s">
        <v>1591</v>
      </c>
      <c r="F48" s="764">
        <v>10</v>
      </c>
      <c r="G48" s="764" t="s">
        <v>2402</v>
      </c>
      <c r="H48" s="1119" t="s">
        <v>2048</v>
      </c>
      <c r="I48" s="1120">
        <v>362871</v>
      </c>
      <c r="J48" s="1120">
        <v>0</v>
      </c>
      <c r="K48" s="1120">
        <v>0</v>
      </c>
      <c r="L48" s="1120">
        <v>0</v>
      </c>
      <c r="M48" s="1120">
        <v>0</v>
      </c>
      <c r="N48" s="1120">
        <v>0</v>
      </c>
      <c r="O48" s="1120">
        <v>362871</v>
      </c>
      <c r="P48" s="1120">
        <v>214093.89</v>
      </c>
      <c r="Q48" s="1120">
        <v>204985.8279</v>
      </c>
      <c r="R48" s="740">
        <v>0.32240032000000002</v>
      </c>
      <c r="S48" s="740">
        <v>0.32659783652435115</v>
      </c>
      <c r="T48" s="740">
        <v>1.84315429</v>
      </c>
    </row>
    <row r="49" spans="1:20" ht="13.5" hidden="1" customHeight="1" outlineLevel="1">
      <c r="A49" s="764"/>
      <c r="B49" s="764"/>
      <c r="C49" s="764"/>
      <c r="D49" s="764"/>
      <c r="E49" s="764"/>
      <c r="F49" s="764"/>
      <c r="G49" s="1126" t="s">
        <v>2403</v>
      </c>
      <c r="H49" s="1119" t="s">
        <v>2049</v>
      </c>
      <c r="I49" s="1120">
        <v>571112</v>
      </c>
      <c r="J49" s="1120">
        <v>0</v>
      </c>
      <c r="K49" s="1120">
        <v>0</v>
      </c>
      <c r="L49" s="1120">
        <v>0</v>
      </c>
      <c r="M49" s="1120">
        <v>0</v>
      </c>
      <c r="N49" s="1120">
        <v>0</v>
      </c>
      <c r="O49" s="1120">
        <v>571112</v>
      </c>
      <c r="P49" s="1120">
        <v>326676.06400000001</v>
      </c>
      <c r="Q49" s="1120">
        <v>458033.59444720001</v>
      </c>
      <c r="R49" s="740">
        <v>0.72039213000000002</v>
      </c>
      <c r="S49" s="740">
        <v>0.72977133363046298</v>
      </c>
      <c r="T49" s="740">
        <v>2.8437442399999999</v>
      </c>
    </row>
    <row r="50" spans="1:20" ht="13.5" hidden="1" customHeight="1" outlineLevel="1">
      <c r="A50" s="764"/>
      <c r="B50" s="764"/>
      <c r="C50" s="764"/>
      <c r="D50" s="764"/>
      <c r="E50" s="764"/>
      <c r="F50" s="764"/>
      <c r="G50" s="1126"/>
      <c r="H50" s="1119"/>
      <c r="I50" s="1122">
        <v>5916594</v>
      </c>
      <c r="J50" s="1122">
        <v>0</v>
      </c>
      <c r="K50" s="1122">
        <v>0</v>
      </c>
      <c r="L50" s="1122">
        <v>926562</v>
      </c>
      <c r="M50" s="1122">
        <v>0</v>
      </c>
      <c r="N50" s="1122">
        <v>743500</v>
      </c>
      <c r="O50" s="1122">
        <v>6099656</v>
      </c>
      <c r="P50" s="1122">
        <v>744019.12491060002</v>
      </c>
      <c r="Q50" s="1122">
        <v>824232.50067720003</v>
      </c>
      <c r="R50" s="1123">
        <v>1.29634728</v>
      </c>
      <c r="S50" s="1123">
        <v>1.3132251837700304</v>
      </c>
      <c r="T50" s="1124"/>
    </row>
    <row r="51" spans="1:20" ht="13.5" hidden="1" customHeight="1" outlineLevel="2">
      <c r="A51" s="764"/>
      <c r="B51" s="764" t="s">
        <v>941</v>
      </c>
      <c r="C51" s="764">
        <v>29</v>
      </c>
      <c r="D51" s="764" t="s">
        <v>1534</v>
      </c>
      <c r="E51" s="764" t="s">
        <v>1579</v>
      </c>
      <c r="F51" s="764">
        <v>11</v>
      </c>
      <c r="G51" s="764" t="s">
        <v>2404</v>
      </c>
      <c r="H51" s="1117" t="s">
        <v>2405</v>
      </c>
      <c r="I51" s="1125"/>
      <c r="J51" s="1125"/>
      <c r="K51" s="1125"/>
      <c r="L51" s="1125"/>
      <c r="M51" s="1125"/>
      <c r="N51" s="1125"/>
      <c r="O51" s="1125"/>
      <c r="P51" s="1125"/>
      <c r="Q51" s="1125"/>
      <c r="R51" s="1124"/>
      <c r="S51" s="1124"/>
      <c r="T51" s="1124"/>
    </row>
    <row r="52" spans="1:20" ht="13.5" hidden="1" customHeight="1" outlineLevel="1">
      <c r="A52" s="764"/>
      <c r="B52" s="764"/>
      <c r="C52" s="764"/>
      <c r="D52" s="764"/>
      <c r="E52" s="764"/>
      <c r="F52" s="764"/>
      <c r="G52" s="1126" t="s">
        <v>2405</v>
      </c>
      <c r="H52" s="1119" t="s">
        <v>859</v>
      </c>
      <c r="I52" s="1120">
        <v>468137</v>
      </c>
      <c r="J52" s="1120">
        <v>0</v>
      </c>
      <c r="K52" s="1120">
        <v>0</v>
      </c>
      <c r="L52" s="1120">
        <v>0</v>
      </c>
      <c r="M52" s="1120">
        <v>0</v>
      </c>
      <c r="N52" s="1120">
        <v>34000</v>
      </c>
      <c r="O52" s="1120">
        <v>434137</v>
      </c>
      <c r="P52" s="1120">
        <v>22093.231929999998</v>
      </c>
      <c r="Q52" s="1120">
        <v>18941.39731</v>
      </c>
      <c r="R52" s="740">
        <v>2.9790899999999999E-2</v>
      </c>
      <c r="S52" s="740">
        <v>3.0178766237498333E-2</v>
      </c>
      <c r="T52" s="740">
        <v>4.56688267</v>
      </c>
    </row>
    <row r="53" spans="1:20" ht="13.5" hidden="1" customHeight="1" outlineLevel="1">
      <c r="A53" s="764"/>
      <c r="B53" s="764"/>
      <c r="C53" s="764"/>
      <c r="D53" s="764"/>
      <c r="E53" s="764"/>
      <c r="F53" s="764"/>
      <c r="G53" s="1126"/>
      <c r="H53" s="1119"/>
      <c r="I53" s="1122">
        <v>468137</v>
      </c>
      <c r="J53" s="1122">
        <v>0</v>
      </c>
      <c r="K53" s="1122">
        <v>0</v>
      </c>
      <c r="L53" s="1122">
        <v>0</v>
      </c>
      <c r="M53" s="1122">
        <v>0</v>
      </c>
      <c r="N53" s="1122">
        <v>34000</v>
      </c>
      <c r="O53" s="1122">
        <v>434137</v>
      </c>
      <c r="P53" s="1122">
        <v>22093.231929999998</v>
      </c>
      <c r="Q53" s="1122">
        <v>18941.39731</v>
      </c>
      <c r="R53" s="1123">
        <v>2.9790899999999999E-2</v>
      </c>
      <c r="S53" s="1123">
        <v>3.0178766237498333E-2</v>
      </c>
      <c r="T53" s="1124"/>
    </row>
    <row r="54" spans="1:20" ht="13.5" hidden="1" customHeight="1" outlineLevel="2">
      <c r="A54" s="764"/>
      <c r="B54" s="764" t="s">
        <v>941</v>
      </c>
      <c r="C54" s="764">
        <v>30</v>
      </c>
      <c r="D54" s="764" t="s">
        <v>1536</v>
      </c>
      <c r="E54" s="764" t="s">
        <v>1588</v>
      </c>
      <c r="F54" s="764">
        <v>12</v>
      </c>
      <c r="G54" s="764" t="s">
        <v>2406</v>
      </c>
      <c r="H54" s="1117" t="s">
        <v>2407</v>
      </c>
      <c r="I54" s="1125"/>
      <c r="J54" s="1125"/>
      <c r="K54" s="1125"/>
      <c r="L54" s="1125"/>
      <c r="M54" s="1125"/>
      <c r="N54" s="1125"/>
      <c r="O54" s="1125"/>
      <c r="P54" s="1125"/>
      <c r="Q54" s="1125"/>
      <c r="R54" s="1124"/>
      <c r="S54" s="1124"/>
      <c r="T54" s="1124"/>
    </row>
    <row r="55" spans="1:20" ht="13.5" hidden="1" customHeight="1" outlineLevel="1">
      <c r="A55" s="764"/>
      <c r="B55" s="764"/>
      <c r="C55" s="764"/>
      <c r="D55" s="764"/>
      <c r="E55" s="764"/>
      <c r="F55" s="764"/>
      <c r="G55" s="1126" t="s">
        <v>2407</v>
      </c>
      <c r="H55" s="1119" t="s">
        <v>2046</v>
      </c>
      <c r="I55" s="1120">
        <v>2484783</v>
      </c>
      <c r="J55" s="1120">
        <v>0</v>
      </c>
      <c r="K55" s="1120">
        <v>0</v>
      </c>
      <c r="L55" s="1120">
        <v>0</v>
      </c>
      <c r="M55" s="1120">
        <v>0</v>
      </c>
      <c r="N55" s="1120">
        <v>353000</v>
      </c>
      <c r="O55" s="1120">
        <v>2131783</v>
      </c>
      <c r="P55" s="1120">
        <v>37029.07071</v>
      </c>
      <c r="Q55" s="1120">
        <v>36517.442790000001</v>
      </c>
      <c r="R55" s="740">
        <v>5.7434390000000002E-2</v>
      </c>
      <c r="S55" s="740">
        <v>5.8182157921834385E-2</v>
      </c>
      <c r="T55" s="740">
        <v>3.80403819</v>
      </c>
    </row>
    <row r="56" spans="1:20" ht="13.5" hidden="1" customHeight="1" outlineLevel="1">
      <c r="A56" s="764"/>
      <c r="B56" s="764"/>
      <c r="C56" s="764"/>
      <c r="D56" s="764"/>
      <c r="E56" s="764"/>
      <c r="F56" s="764"/>
      <c r="G56" s="1126"/>
      <c r="H56" s="1119"/>
      <c r="I56" s="1122">
        <v>2484783</v>
      </c>
      <c r="J56" s="1122">
        <v>0</v>
      </c>
      <c r="K56" s="1122">
        <v>0</v>
      </c>
      <c r="L56" s="1122">
        <v>0</v>
      </c>
      <c r="M56" s="1122">
        <v>0</v>
      </c>
      <c r="N56" s="1122">
        <v>353000</v>
      </c>
      <c r="O56" s="1122">
        <v>2131783</v>
      </c>
      <c r="P56" s="1122">
        <v>37029.07071</v>
      </c>
      <c r="Q56" s="1122">
        <v>36517.442790000001</v>
      </c>
      <c r="R56" s="1123">
        <v>5.7434390000000002E-2</v>
      </c>
      <c r="S56" s="1123">
        <v>5.8182157921834385E-2</v>
      </c>
      <c r="T56" s="1124"/>
    </row>
    <row r="57" spans="1:20" ht="13.5" hidden="1" customHeight="1" outlineLevel="2">
      <c r="A57" s="764"/>
      <c r="B57" s="1128" t="s">
        <v>909</v>
      </c>
      <c r="C57" s="764">
        <v>31</v>
      </c>
      <c r="D57" s="1128" t="s">
        <v>911</v>
      </c>
      <c r="E57" s="764" t="s">
        <v>1568</v>
      </c>
      <c r="F57" s="764">
        <v>15</v>
      </c>
      <c r="G57" s="764" t="s">
        <v>2408</v>
      </c>
      <c r="H57" s="1117" t="s">
        <v>2408</v>
      </c>
      <c r="I57" s="1125"/>
      <c r="J57" s="1125"/>
      <c r="K57" s="1125"/>
      <c r="L57" s="1125"/>
      <c r="M57" s="1125"/>
      <c r="N57" s="1125"/>
      <c r="O57" s="1125"/>
      <c r="P57" s="1125"/>
      <c r="Q57" s="1125"/>
      <c r="R57" s="1124"/>
      <c r="S57" s="1124"/>
      <c r="T57" s="1124"/>
    </row>
    <row r="58" spans="1:20" ht="13.5" hidden="1" customHeight="1" outlineLevel="2">
      <c r="A58" s="764"/>
      <c r="B58" s="1128" t="s">
        <v>909</v>
      </c>
      <c r="C58" s="764">
        <v>32</v>
      </c>
      <c r="D58" s="1128" t="s">
        <v>1082</v>
      </c>
      <c r="E58" s="764" t="s">
        <v>1569</v>
      </c>
      <c r="F58" s="764">
        <v>15</v>
      </c>
      <c r="G58" s="764" t="s">
        <v>2408</v>
      </c>
      <c r="H58" s="1119" t="s">
        <v>912</v>
      </c>
      <c r="I58" s="1120">
        <v>0</v>
      </c>
      <c r="J58" s="1120">
        <v>30000</v>
      </c>
      <c r="K58" s="1120">
        <v>0</v>
      </c>
      <c r="L58" s="1120">
        <v>0</v>
      </c>
      <c r="M58" s="1120">
        <v>0</v>
      </c>
      <c r="N58" s="1120">
        <v>30000</v>
      </c>
      <c r="O58" s="1120">
        <v>0</v>
      </c>
      <c r="P58" s="1120">
        <v>0</v>
      </c>
      <c r="Q58" s="1120">
        <v>0</v>
      </c>
      <c r="R58" s="740">
        <v>0</v>
      </c>
      <c r="S58" s="740">
        <v>0</v>
      </c>
      <c r="T58" s="740">
        <v>0</v>
      </c>
    </row>
    <row r="59" spans="1:20" ht="13.5" hidden="1" customHeight="1" outlineLevel="2">
      <c r="A59" s="764"/>
      <c r="B59" s="1128" t="s">
        <v>909</v>
      </c>
      <c r="C59" s="764">
        <v>33</v>
      </c>
      <c r="D59" s="1128" t="s">
        <v>913</v>
      </c>
      <c r="E59" s="764" t="s">
        <v>1571</v>
      </c>
      <c r="F59" s="764">
        <v>15</v>
      </c>
      <c r="G59" s="764" t="s">
        <v>2408</v>
      </c>
      <c r="H59" s="1119" t="s">
        <v>1570</v>
      </c>
      <c r="I59" s="1120">
        <v>0</v>
      </c>
      <c r="J59" s="1120">
        <v>500000</v>
      </c>
      <c r="K59" s="1120">
        <v>0</v>
      </c>
      <c r="L59" s="1120">
        <v>0</v>
      </c>
      <c r="M59" s="1120">
        <v>0</v>
      </c>
      <c r="N59" s="1120">
        <v>500000</v>
      </c>
      <c r="O59" s="1120">
        <v>0</v>
      </c>
      <c r="P59" s="1120">
        <v>0</v>
      </c>
      <c r="Q59" s="1120">
        <v>0</v>
      </c>
      <c r="R59" s="740">
        <v>0</v>
      </c>
      <c r="S59" s="1124">
        <v>0</v>
      </c>
      <c r="T59" s="1124"/>
    </row>
    <row r="60" spans="1:20" ht="13.5" hidden="1" customHeight="1" outlineLevel="1">
      <c r="A60" s="764"/>
      <c r="B60" s="1128"/>
      <c r="C60" s="764"/>
      <c r="D60" s="1128"/>
      <c r="E60" s="764"/>
      <c r="F60" s="764"/>
      <c r="G60" s="1126" t="s">
        <v>2409</v>
      </c>
      <c r="H60" s="1119" t="s">
        <v>651</v>
      </c>
      <c r="I60" s="1120">
        <v>0</v>
      </c>
      <c r="J60" s="1120">
        <v>50000</v>
      </c>
      <c r="K60" s="1120">
        <v>0</v>
      </c>
      <c r="L60" s="1120">
        <v>0</v>
      </c>
      <c r="M60" s="1120">
        <v>0</v>
      </c>
      <c r="N60" s="1120">
        <v>50000</v>
      </c>
      <c r="O60" s="1120">
        <v>0</v>
      </c>
      <c r="P60" s="1120">
        <v>0</v>
      </c>
      <c r="Q60" s="1120">
        <v>0</v>
      </c>
      <c r="R60" s="740">
        <v>0</v>
      </c>
      <c r="S60" s="740">
        <v>0</v>
      </c>
      <c r="T60" s="740">
        <v>0</v>
      </c>
    </row>
    <row r="61" spans="1:20" ht="13.5" hidden="1" customHeight="1" outlineLevel="1">
      <c r="A61" s="764"/>
      <c r="B61" s="1128"/>
      <c r="C61" s="764"/>
      <c r="D61" s="1128"/>
      <c r="E61" s="764"/>
      <c r="F61" s="764"/>
      <c r="G61" s="1126"/>
      <c r="H61" s="1119"/>
      <c r="I61" s="1122">
        <v>0</v>
      </c>
      <c r="J61" s="1122">
        <v>580000</v>
      </c>
      <c r="K61" s="1122">
        <v>0</v>
      </c>
      <c r="L61" s="1122">
        <v>0</v>
      </c>
      <c r="M61" s="1122">
        <v>0</v>
      </c>
      <c r="N61" s="1122">
        <v>580000</v>
      </c>
      <c r="O61" s="1122">
        <v>0</v>
      </c>
      <c r="P61" s="1122">
        <v>0</v>
      </c>
      <c r="Q61" s="1122">
        <v>0</v>
      </c>
      <c r="R61" s="1123">
        <v>0</v>
      </c>
      <c r="S61" s="1123">
        <v>0</v>
      </c>
      <c r="T61" s="1124"/>
    </row>
    <row r="62" spans="1:20" ht="13.5" hidden="1" customHeight="1" outlineLevel="2">
      <c r="A62" s="764"/>
      <c r="B62" s="764" t="s">
        <v>964</v>
      </c>
      <c r="C62" s="764">
        <v>34</v>
      </c>
      <c r="D62" s="764" t="s">
        <v>965</v>
      </c>
      <c r="E62" s="764" t="s">
        <v>1594</v>
      </c>
      <c r="F62" s="764">
        <v>16</v>
      </c>
      <c r="G62" s="764" t="s">
        <v>964</v>
      </c>
      <c r="H62" s="1117" t="s">
        <v>967</v>
      </c>
      <c r="I62" s="1125"/>
      <c r="J62" s="1125"/>
      <c r="K62" s="1125"/>
      <c r="L62" s="1125"/>
      <c r="M62" s="1125"/>
      <c r="N62" s="1125"/>
      <c r="O62" s="1125"/>
      <c r="P62" s="1125"/>
      <c r="Q62" s="1125"/>
      <c r="R62" s="1124"/>
      <c r="S62" s="1124"/>
      <c r="T62" s="1124"/>
    </row>
    <row r="63" spans="1:20" ht="13.5" hidden="1" customHeight="1" outlineLevel="1">
      <c r="A63" s="764"/>
      <c r="B63" s="764"/>
      <c r="C63" s="764"/>
      <c r="D63" s="764"/>
      <c r="E63" s="764"/>
      <c r="F63" s="764"/>
      <c r="G63" s="1126" t="s">
        <v>967</v>
      </c>
      <c r="H63" s="1119" t="s">
        <v>2052</v>
      </c>
      <c r="I63" s="1120">
        <v>29714</v>
      </c>
      <c r="J63" s="1120">
        <v>0</v>
      </c>
      <c r="K63" s="1120">
        <v>0</v>
      </c>
      <c r="L63" s="1120">
        <v>0</v>
      </c>
      <c r="M63" s="1120">
        <v>0</v>
      </c>
      <c r="N63" s="1120">
        <v>11550</v>
      </c>
      <c r="O63" s="1120">
        <v>18164</v>
      </c>
      <c r="P63" s="1120">
        <v>16419.3478</v>
      </c>
      <c r="Q63" s="1120">
        <v>23970.849160000002</v>
      </c>
      <c r="R63" s="740">
        <v>3.7701190000000002E-2</v>
      </c>
      <c r="S63" s="740">
        <v>3.8192042618315859E-2</v>
      </c>
      <c r="T63" s="740">
        <v>7.1093700000000003E-3</v>
      </c>
    </row>
    <row r="64" spans="1:20" ht="13.5" hidden="1" customHeight="1" outlineLevel="1">
      <c r="A64" s="764"/>
      <c r="B64" s="764"/>
      <c r="C64" s="764"/>
      <c r="D64" s="764"/>
      <c r="E64" s="764"/>
      <c r="F64" s="764"/>
      <c r="G64" s="1126"/>
      <c r="H64" s="1119"/>
      <c r="I64" s="1122">
        <v>29714</v>
      </c>
      <c r="J64" s="1122">
        <v>0</v>
      </c>
      <c r="K64" s="1122">
        <v>0</v>
      </c>
      <c r="L64" s="1122">
        <v>0</v>
      </c>
      <c r="M64" s="1122">
        <v>0</v>
      </c>
      <c r="N64" s="1122">
        <v>11550</v>
      </c>
      <c r="O64" s="1122">
        <v>18164</v>
      </c>
      <c r="P64" s="1122">
        <v>16419.3478</v>
      </c>
      <c r="Q64" s="1122">
        <v>23970.849160000002</v>
      </c>
      <c r="R64" s="1123">
        <v>3.7701190000000002E-2</v>
      </c>
      <c r="S64" s="1123">
        <v>3.8192042618315859E-2</v>
      </c>
      <c r="T64" s="1124"/>
    </row>
    <row r="65" spans="1:20" ht="13.5" hidden="1" customHeight="1" outlineLevel="2">
      <c r="A65" s="764"/>
      <c r="B65" s="764"/>
      <c r="C65" s="764">
        <v>35</v>
      </c>
      <c r="D65" s="1128" t="s">
        <v>884</v>
      </c>
      <c r="E65" s="764" t="s">
        <v>1560</v>
      </c>
      <c r="F65" s="764">
        <v>17</v>
      </c>
      <c r="G65" s="764" t="s">
        <v>2410</v>
      </c>
      <c r="H65" s="1117" t="s">
        <v>2410</v>
      </c>
      <c r="I65" s="1125"/>
      <c r="J65" s="1125"/>
      <c r="K65" s="1125"/>
      <c r="L65" s="1125"/>
      <c r="M65" s="1125"/>
      <c r="N65" s="1125"/>
      <c r="O65" s="1125"/>
      <c r="P65" s="1125"/>
      <c r="Q65" s="1125"/>
      <c r="R65" s="1124"/>
      <c r="S65" s="1124"/>
      <c r="T65" s="1124"/>
    </row>
    <row r="66" spans="1:20" ht="13.5" hidden="1" customHeight="1" outlineLevel="1">
      <c r="A66" s="764"/>
      <c r="B66" s="764"/>
      <c r="C66" s="764"/>
      <c r="D66" s="1128"/>
      <c r="E66" s="764"/>
      <c r="F66" s="764"/>
      <c r="G66" s="1126" t="s">
        <v>2411</v>
      </c>
      <c r="H66" s="1119" t="s">
        <v>1561</v>
      </c>
      <c r="I66" s="1120">
        <v>104928</v>
      </c>
      <c r="J66" s="1120">
        <v>0</v>
      </c>
      <c r="K66" s="1120">
        <v>0</v>
      </c>
      <c r="L66" s="1120">
        <v>0</v>
      </c>
      <c r="M66" s="1120">
        <v>0</v>
      </c>
      <c r="N66" s="1120">
        <v>104928</v>
      </c>
      <c r="O66" s="1120">
        <v>0</v>
      </c>
      <c r="P66" s="1120">
        <v>0</v>
      </c>
      <c r="Q66" s="1120">
        <v>0</v>
      </c>
      <c r="R66" s="740">
        <v>0</v>
      </c>
      <c r="S66" s="740">
        <v>0</v>
      </c>
      <c r="T66" s="740">
        <v>0</v>
      </c>
    </row>
    <row r="67" spans="1:20" ht="13.5" hidden="1" customHeight="1" outlineLevel="1">
      <c r="A67" s="764"/>
      <c r="B67" s="764"/>
      <c r="C67" s="764"/>
      <c r="D67" s="1128"/>
      <c r="E67" s="764"/>
      <c r="F67" s="764"/>
      <c r="G67" s="1126"/>
      <c r="H67" s="1119"/>
      <c r="I67" s="1122">
        <v>104928</v>
      </c>
      <c r="J67" s="1122">
        <v>0</v>
      </c>
      <c r="K67" s="1122">
        <v>0</v>
      </c>
      <c r="L67" s="1122">
        <v>0</v>
      </c>
      <c r="M67" s="1122">
        <v>0</v>
      </c>
      <c r="N67" s="1122">
        <v>104928</v>
      </c>
      <c r="O67" s="1122">
        <v>0</v>
      </c>
      <c r="P67" s="1122">
        <v>0</v>
      </c>
      <c r="Q67" s="1122">
        <v>0</v>
      </c>
      <c r="R67" s="1123">
        <v>0</v>
      </c>
      <c r="S67" s="1123">
        <v>0</v>
      </c>
      <c r="T67" s="1124"/>
    </row>
    <row r="68" spans="1:20" ht="13.5" hidden="1" customHeight="1" outlineLevel="2">
      <c r="A68" s="764"/>
      <c r="B68" s="764" t="s">
        <v>984</v>
      </c>
      <c r="C68" s="764">
        <v>36</v>
      </c>
      <c r="D68" s="1128" t="s">
        <v>987</v>
      </c>
      <c r="E68" s="764" t="s">
        <v>2412</v>
      </c>
      <c r="F68" s="764">
        <v>18</v>
      </c>
      <c r="G68" s="764" t="s">
        <v>2413</v>
      </c>
      <c r="H68" s="1117" t="s">
        <v>2413</v>
      </c>
      <c r="I68" s="1125"/>
      <c r="J68" s="1125"/>
      <c r="K68" s="1125"/>
      <c r="L68" s="1125"/>
      <c r="M68" s="1125"/>
      <c r="N68" s="1125"/>
      <c r="O68" s="1125"/>
      <c r="P68" s="1125"/>
      <c r="Q68" s="1125"/>
      <c r="R68" s="1124"/>
      <c r="S68" s="1124"/>
      <c r="T68" s="1124"/>
    </row>
    <row r="69" spans="1:20" ht="13.5" hidden="1" customHeight="1" outlineLevel="1">
      <c r="A69" s="764"/>
      <c r="B69" s="764"/>
      <c r="C69" s="764"/>
      <c r="D69" s="1128"/>
      <c r="E69" s="764"/>
      <c r="F69" s="764"/>
      <c r="G69" s="1126" t="s">
        <v>2414</v>
      </c>
      <c r="H69" s="1119" t="s">
        <v>822</v>
      </c>
      <c r="I69" s="1120">
        <v>511867</v>
      </c>
      <c r="J69" s="1120">
        <v>0</v>
      </c>
      <c r="K69" s="1120">
        <v>0</v>
      </c>
      <c r="L69" s="1120">
        <v>0</v>
      </c>
      <c r="M69" s="1120">
        <v>0</v>
      </c>
      <c r="N69" s="1120">
        <v>46000</v>
      </c>
      <c r="O69" s="1120">
        <v>465867</v>
      </c>
      <c r="P69" s="1120">
        <v>23526.283500000001</v>
      </c>
      <c r="Q69" s="1120">
        <v>18727.8534</v>
      </c>
      <c r="R69" s="740">
        <v>2.9455039999999998E-2</v>
      </c>
      <c r="S69" s="740">
        <v>2.9838533062729908E-2</v>
      </c>
      <c r="T69" s="740">
        <v>0.27491493</v>
      </c>
    </row>
    <row r="70" spans="1:20" ht="13.5" hidden="1" customHeight="1" outlineLevel="1">
      <c r="A70" s="764"/>
      <c r="B70" s="764"/>
      <c r="C70" s="764"/>
      <c r="D70" s="1128"/>
      <c r="E70" s="764"/>
      <c r="F70" s="764"/>
      <c r="G70" s="1126"/>
      <c r="H70" s="1119"/>
      <c r="I70" s="1122">
        <v>511867</v>
      </c>
      <c r="J70" s="1122">
        <v>0</v>
      </c>
      <c r="K70" s="1122">
        <v>0</v>
      </c>
      <c r="L70" s="1122">
        <v>0</v>
      </c>
      <c r="M70" s="1122">
        <v>0</v>
      </c>
      <c r="N70" s="1122">
        <v>46000</v>
      </c>
      <c r="O70" s="1122">
        <v>465867</v>
      </c>
      <c r="P70" s="1122">
        <v>23526.283500000001</v>
      </c>
      <c r="Q70" s="1122">
        <v>18727.8534</v>
      </c>
      <c r="R70" s="1123">
        <v>2.9455039999999998E-2</v>
      </c>
      <c r="S70" s="1123">
        <v>2.9838533062729908E-2</v>
      </c>
      <c r="T70" s="1124"/>
    </row>
    <row r="71" spans="1:20" ht="13.5" hidden="1" customHeight="1" outlineLevel="2">
      <c r="A71" s="764"/>
      <c r="B71" s="764" t="s">
        <v>992</v>
      </c>
      <c r="C71" s="764">
        <v>37</v>
      </c>
      <c r="D71" s="764" t="s">
        <v>993</v>
      </c>
      <c r="E71" s="764" t="s">
        <v>1601</v>
      </c>
      <c r="F71" s="764">
        <v>19</v>
      </c>
      <c r="G71" s="764" t="s">
        <v>2415</v>
      </c>
      <c r="H71" s="1117" t="s">
        <v>2415</v>
      </c>
      <c r="I71" s="1125"/>
      <c r="J71" s="1125"/>
      <c r="K71" s="1125"/>
      <c r="L71" s="1125"/>
      <c r="M71" s="1125"/>
      <c r="N71" s="1125"/>
      <c r="O71" s="1125"/>
      <c r="P71" s="1125"/>
      <c r="Q71" s="1125"/>
      <c r="R71" s="1124"/>
      <c r="S71" s="1124"/>
      <c r="T71" s="1124"/>
    </row>
    <row r="72" spans="1:20" ht="13.5" hidden="1" customHeight="1" outlineLevel="1">
      <c r="A72" s="764"/>
      <c r="B72" s="764"/>
      <c r="C72" s="764"/>
      <c r="D72" s="764"/>
      <c r="E72" s="764"/>
      <c r="F72" s="764"/>
      <c r="G72" s="1126" t="s">
        <v>2416</v>
      </c>
      <c r="H72" s="1119" t="s">
        <v>2056</v>
      </c>
      <c r="I72" s="1120">
        <v>47432</v>
      </c>
      <c r="J72" s="1120">
        <v>0</v>
      </c>
      <c r="K72" s="1120">
        <v>0</v>
      </c>
      <c r="L72" s="1120">
        <v>0</v>
      </c>
      <c r="M72" s="1120">
        <v>0</v>
      </c>
      <c r="N72" s="1120">
        <v>0</v>
      </c>
      <c r="O72" s="1120">
        <v>47432</v>
      </c>
      <c r="P72" s="1120">
        <v>1263.5884799999999</v>
      </c>
      <c r="Q72" s="1120">
        <v>1209.5160000000001</v>
      </c>
      <c r="R72" s="740">
        <v>1.9023200000000001E-3</v>
      </c>
      <c r="S72" s="740">
        <v>1.9270859497384164E-3</v>
      </c>
      <c r="T72" s="740">
        <v>7.4788299999999997E-3</v>
      </c>
    </row>
    <row r="73" spans="1:20" ht="13.5" hidden="1" customHeight="1" outlineLevel="1">
      <c r="A73" s="764"/>
      <c r="B73" s="764"/>
      <c r="C73" s="764"/>
      <c r="D73" s="764"/>
      <c r="E73" s="764"/>
      <c r="F73" s="764"/>
      <c r="G73" s="1126"/>
      <c r="H73" s="1119"/>
      <c r="I73" s="1122">
        <v>47432</v>
      </c>
      <c r="J73" s="1122">
        <v>0</v>
      </c>
      <c r="K73" s="1122">
        <v>0</v>
      </c>
      <c r="L73" s="1122">
        <v>0</v>
      </c>
      <c r="M73" s="1122">
        <v>0</v>
      </c>
      <c r="N73" s="1122">
        <v>0</v>
      </c>
      <c r="O73" s="1122">
        <v>47432</v>
      </c>
      <c r="P73" s="1122">
        <v>1263.5884799999999</v>
      </c>
      <c r="Q73" s="1122">
        <v>1209.5160000000001</v>
      </c>
      <c r="R73" s="1123">
        <v>1.9023200000000001E-3</v>
      </c>
      <c r="S73" s="1123">
        <v>1.9270859497384164E-3</v>
      </c>
      <c r="T73" s="1124"/>
    </row>
    <row r="74" spans="1:20" ht="13.5" hidden="1" customHeight="1" outlineLevel="2">
      <c r="A74" s="764"/>
      <c r="B74" s="764" t="s">
        <v>877</v>
      </c>
      <c r="C74" s="764">
        <v>38</v>
      </c>
      <c r="D74" s="1128" t="s">
        <v>880</v>
      </c>
      <c r="E74" s="764" t="s">
        <v>1555</v>
      </c>
      <c r="F74" s="764">
        <v>20</v>
      </c>
      <c r="G74" s="764" t="s">
        <v>2417</v>
      </c>
      <c r="H74" s="1117" t="s">
        <v>2417</v>
      </c>
      <c r="I74" s="1125"/>
      <c r="J74" s="1125"/>
      <c r="K74" s="1125"/>
      <c r="L74" s="1125"/>
      <c r="M74" s="1125"/>
      <c r="N74" s="1125"/>
      <c r="O74" s="1125"/>
      <c r="P74" s="1125"/>
      <c r="Q74" s="1125"/>
      <c r="R74" s="1124"/>
      <c r="S74" s="1124"/>
      <c r="T74" s="1124"/>
    </row>
    <row r="75" spans="1:20" ht="13.5" hidden="1" customHeight="1" outlineLevel="2">
      <c r="A75" s="764"/>
      <c r="B75" s="764" t="s">
        <v>877</v>
      </c>
      <c r="C75" s="764">
        <v>39</v>
      </c>
      <c r="D75" s="1128" t="s">
        <v>882</v>
      </c>
      <c r="E75" s="764" t="s">
        <v>1556</v>
      </c>
      <c r="F75" s="764">
        <v>20</v>
      </c>
      <c r="G75" s="764" t="s">
        <v>2417</v>
      </c>
      <c r="H75" s="1119" t="s">
        <v>881</v>
      </c>
      <c r="I75" s="1120">
        <v>127900</v>
      </c>
      <c r="J75" s="1120">
        <v>14500</v>
      </c>
      <c r="K75" s="1120">
        <v>0</v>
      </c>
      <c r="L75" s="1120">
        <v>0</v>
      </c>
      <c r="M75" s="1120">
        <v>0</v>
      </c>
      <c r="N75" s="1120">
        <v>142400</v>
      </c>
      <c r="O75" s="1120">
        <v>0</v>
      </c>
      <c r="P75" s="1120">
        <v>0</v>
      </c>
      <c r="Q75" s="1120">
        <v>0</v>
      </c>
      <c r="R75" s="740">
        <v>0</v>
      </c>
      <c r="S75" s="740">
        <v>0</v>
      </c>
      <c r="T75" s="740">
        <v>0</v>
      </c>
    </row>
    <row r="76" spans="1:20" ht="13.5" hidden="1" customHeight="1" outlineLevel="2">
      <c r="A76" s="764"/>
      <c r="B76" s="764" t="s">
        <v>877</v>
      </c>
      <c r="C76" s="764">
        <v>40</v>
      </c>
      <c r="D76" s="1128" t="s">
        <v>883</v>
      </c>
      <c r="E76" s="764" t="s">
        <v>1558</v>
      </c>
      <c r="F76" s="764">
        <v>20</v>
      </c>
      <c r="G76" s="764" t="s">
        <v>2417</v>
      </c>
      <c r="H76" s="1119" t="s">
        <v>1557</v>
      </c>
      <c r="I76" s="1120">
        <v>0</v>
      </c>
      <c r="J76" s="1120">
        <v>50000</v>
      </c>
      <c r="K76" s="1120">
        <v>0</v>
      </c>
      <c r="L76" s="1120">
        <v>0</v>
      </c>
      <c r="M76" s="1120">
        <v>0</v>
      </c>
      <c r="N76" s="1120">
        <v>50000</v>
      </c>
      <c r="O76" s="1120">
        <v>0</v>
      </c>
      <c r="P76" s="1120">
        <v>0</v>
      </c>
      <c r="Q76" s="1120">
        <v>0</v>
      </c>
      <c r="R76" s="740">
        <v>0</v>
      </c>
      <c r="S76" s="740">
        <v>0</v>
      </c>
      <c r="T76" s="1125"/>
    </row>
    <row r="77" spans="1:20" ht="13.5" hidden="1" customHeight="1" outlineLevel="1">
      <c r="A77" s="764"/>
      <c r="B77" s="764"/>
      <c r="C77" s="764"/>
      <c r="D77" s="1128"/>
      <c r="E77" s="764"/>
      <c r="F77" s="764"/>
      <c r="G77" s="1126" t="s">
        <v>2418</v>
      </c>
      <c r="H77" s="1119" t="s">
        <v>1559</v>
      </c>
      <c r="I77" s="1120">
        <v>0</v>
      </c>
      <c r="J77" s="1120">
        <v>42000</v>
      </c>
      <c r="K77" s="1120">
        <v>0</v>
      </c>
      <c r="L77" s="1120">
        <v>0</v>
      </c>
      <c r="M77" s="1120">
        <v>0</v>
      </c>
      <c r="N77" s="1120">
        <v>42000</v>
      </c>
      <c r="O77" s="1120">
        <v>0</v>
      </c>
      <c r="P77" s="1120">
        <v>0</v>
      </c>
      <c r="Q77" s="1120">
        <v>0</v>
      </c>
      <c r="R77" s="740">
        <v>0</v>
      </c>
      <c r="S77" s="740">
        <v>0</v>
      </c>
      <c r="T77" s="740">
        <v>0</v>
      </c>
    </row>
    <row r="78" spans="1:20" ht="13.5" hidden="1" customHeight="1" outlineLevel="1">
      <c r="A78" s="764"/>
      <c r="B78" s="764"/>
      <c r="C78" s="764"/>
      <c r="D78" s="1128"/>
      <c r="E78" s="764"/>
      <c r="F78" s="764"/>
      <c r="G78" s="1126"/>
      <c r="H78" s="1119"/>
      <c r="I78" s="1122">
        <v>127900</v>
      </c>
      <c r="J78" s="1122">
        <v>106500</v>
      </c>
      <c r="K78" s="1122">
        <v>0</v>
      </c>
      <c r="L78" s="1122">
        <v>0</v>
      </c>
      <c r="M78" s="1122">
        <v>0</v>
      </c>
      <c r="N78" s="1122">
        <v>234400</v>
      </c>
      <c r="O78" s="1122">
        <v>0</v>
      </c>
      <c r="P78" s="1122">
        <v>0</v>
      </c>
      <c r="Q78" s="1122">
        <v>0</v>
      </c>
      <c r="R78" s="1123">
        <v>0</v>
      </c>
      <c r="S78" s="1123">
        <v>0</v>
      </c>
      <c r="T78" s="1124"/>
    </row>
    <row r="79" spans="1:20" ht="13.5" hidden="1" customHeight="1" outlineLevel="2">
      <c r="A79" s="764"/>
      <c r="B79" s="764" t="s">
        <v>924</v>
      </c>
      <c r="C79" s="764">
        <v>41</v>
      </c>
      <c r="D79" s="548" t="s">
        <v>1131</v>
      </c>
      <c r="E79" s="764" t="s">
        <v>1575</v>
      </c>
      <c r="F79" s="764">
        <v>22</v>
      </c>
      <c r="G79" s="1129" t="s">
        <v>2419</v>
      </c>
      <c r="H79" s="1117" t="s">
        <v>2420</v>
      </c>
      <c r="I79" s="1125"/>
      <c r="J79" s="1125"/>
      <c r="K79" s="1125"/>
      <c r="L79" s="1125"/>
      <c r="M79" s="1125"/>
      <c r="N79" s="1125"/>
      <c r="O79" s="1125"/>
      <c r="P79" s="1125"/>
      <c r="Q79" s="1125"/>
      <c r="R79" s="1124"/>
      <c r="S79" s="1124"/>
      <c r="T79" s="1124"/>
    </row>
    <row r="80" spans="1:20" ht="13.5" hidden="1" customHeight="1" outlineLevel="1">
      <c r="A80" s="764"/>
      <c r="B80" s="764"/>
      <c r="C80" s="764"/>
      <c r="D80" s="764"/>
      <c r="E80" s="764"/>
      <c r="F80" s="764"/>
      <c r="G80" s="1126" t="s">
        <v>2420</v>
      </c>
      <c r="H80" s="1119" t="s">
        <v>2421</v>
      </c>
      <c r="I80" s="1120">
        <v>0</v>
      </c>
      <c r="J80" s="1120">
        <v>16000</v>
      </c>
      <c r="K80" s="1120">
        <v>0</v>
      </c>
      <c r="L80" s="1120">
        <v>0</v>
      </c>
      <c r="M80" s="1120">
        <v>0</v>
      </c>
      <c r="N80" s="1120">
        <v>15000</v>
      </c>
      <c r="O80" s="1120">
        <v>1000</v>
      </c>
      <c r="P80" s="1120">
        <v>153.51875000000001</v>
      </c>
      <c r="Q80" s="1120">
        <v>149.61000000000001</v>
      </c>
      <c r="R80" s="740">
        <v>2.3531E-4</v>
      </c>
      <c r="S80" s="740">
        <v>2.383691732398451E-4</v>
      </c>
      <c r="T80" s="740">
        <v>1.67304E-3</v>
      </c>
    </row>
    <row r="81" spans="1:20" ht="13.5" hidden="1" customHeight="1" outlineLevel="1">
      <c r="A81" s="764"/>
      <c r="B81" s="764"/>
      <c r="C81" s="764"/>
      <c r="D81" s="764"/>
      <c r="E81" s="764"/>
      <c r="F81" s="764"/>
      <c r="G81" s="1126"/>
      <c r="H81" s="1119"/>
      <c r="I81" s="1122">
        <v>0</v>
      </c>
      <c r="J81" s="1122">
        <v>16000</v>
      </c>
      <c r="K81" s="1122">
        <v>0</v>
      </c>
      <c r="L81" s="1122">
        <v>0</v>
      </c>
      <c r="M81" s="1122">
        <v>0</v>
      </c>
      <c r="N81" s="1122">
        <v>15000</v>
      </c>
      <c r="O81" s="1122">
        <v>1000</v>
      </c>
      <c r="P81" s="1122">
        <v>153.51875000000001</v>
      </c>
      <c r="Q81" s="1122">
        <v>149.61000000000001</v>
      </c>
      <c r="R81" s="1123">
        <v>2.3531E-4</v>
      </c>
      <c r="S81" s="1123">
        <v>2.383691732398451E-4</v>
      </c>
      <c r="T81" s="1124"/>
    </row>
    <row r="82" spans="1:20" ht="13.5" hidden="1" customHeight="1" outlineLevel="2">
      <c r="A82" s="764"/>
      <c r="B82" s="764" t="s">
        <v>916</v>
      </c>
      <c r="C82" s="764">
        <v>42</v>
      </c>
      <c r="D82" s="764" t="s">
        <v>919</v>
      </c>
      <c r="E82" s="764" t="s">
        <v>1573</v>
      </c>
      <c r="F82" s="764">
        <v>24</v>
      </c>
      <c r="G82" s="764" t="s">
        <v>2422</v>
      </c>
      <c r="H82" s="1117" t="s">
        <v>2423</v>
      </c>
      <c r="I82" s="1125"/>
      <c r="J82" s="1125"/>
      <c r="K82" s="1125"/>
      <c r="L82" s="1125"/>
      <c r="M82" s="1125"/>
      <c r="N82" s="1125"/>
      <c r="O82" s="1125"/>
      <c r="P82" s="1125"/>
      <c r="Q82" s="1125"/>
      <c r="R82" s="1124"/>
      <c r="S82" s="1124"/>
      <c r="T82" s="1124"/>
    </row>
    <row r="83" spans="1:20" ht="13.5" hidden="1" customHeight="1" outlineLevel="1">
      <c r="A83" s="764"/>
      <c r="B83" s="764"/>
      <c r="C83" s="764"/>
      <c r="D83" s="764"/>
      <c r="E83" s="764"/>
      <c r="F83" s="764"/>
      <c r="G83" s="1126" t="s">
        <v>2423</v>
      </c>
      <c r="H83" s="1119" t="s">
        <v>2038</v>
      </c>
      <c r="I83" s="1120">
        <v>34713</v>
      </c>
      <c r="J83" s="1120">
        <v>0</v>
      </c>
      <c r="K83" s="1120">
        <v>0</v>
      </c>
      <c r="L83" s="1120">
        <v>0</v>
      </c>
      <c r="M83" s="1120">
        <v>0</v>
      </c>
      <c r="N83" s="1120">
        <v>0</v>
      </c>
      <c r="O83" s="1120">
        <v>34713</v>
      </c>
      <c r="P83" s="1120">
        <v>44232.345990000002</v>
      </c>
      <c r="Q83" s="1120">
        <v>27095.92641</v>
      </c>
      <c r="R83" s="740">
        <v>4.2616290000000001E-2</v>
      </c>
      <c r="S83" s="740">
        <v>4.3171135462331284E-2</v>
      </c>
      <c r="T83" s="740">
        <v>0.42091669999999998</v>
      </c>
    </row>
    <row r="84" spans="1:20" ht="13.5" hidden="1" customHeight="1" outlineLevel="1">
      <c r="A84" s="764"/>
      <c r="B84" s="764"/>
      <c r="C84" s="764"/>
      <c r="D84" s="764"/>
      <c r="E84" s="764"/>
      <c r="F84" s="764"/>
      <c r="G84" s="1126"/>
      <c r="H84" s="1119"/>
      <c r="I84" s="1122">
        <v>34713</v>
      </c>
      <c r="J84" s="1122">
        <v>0</v>
      </c>
      <c r="K84" s="1122">
        <v>0</v>
      </c>
      <c r="L84" s="1122">
        <v>0</v>
      </c>
      <c r="M84" s="1122">
        <v>0</v>
      </c>
      <c r="N84" s="1122">
        <v>0</v>
      </c>
      <c r="O84" s="1122">
        <v>34713</v>
      </c>
      <c r="P84" s="1122">
        <v>44232.345990000002</v>
      </c>
      <c r="Q84" s="1122">
        <v>27095.92641</v>
      </c>
      <c r="R84" s="1123">
        <v>4.2616290000000001E-2</v>
      </c>
      <c r="S84" s="1123">
        <v>4.3171135462331284E-2</v>
      </c>
      <c r="T84" s="1124"/>
    </row>
    <row r="85" spans="1:20" ht="13.5" customHeight="1" outlineLevel="2">
      <c r="A85" s="764"/>
      <c r="B85" s="764" t="s">
        <v>976</v>
      </c>
      <c r="C85" s="764">
        <v>43</v>
      </c>
      <c r="D85" s="764" t="s">
        <v>1539</v>
      </c>
      <c r="E85" s="764" t="s">
        <v>1598</v>
      </c>
      <c r="F85" s="764">
        <v>25</v>
      </c>
      <c r="G85" s="764" t="s">
        <v>2424</v>
      </c>
      <c r="H85" s="1117" t="s">
        <v>2678</v>
      </c>
      <c r="I85" s="1125"/>
      <c r="J85" s="1125"/>
      <c r="K85" s="1125"/>
      <c r="L85" s="1125"/>
      <c r="M85" s="1125"/>
      <c r="N85" s="1125"/>
      <c r="O85" s="1125"/>
      <c r="P85" s="1125"/>
      <c r="Q85" s="1125"/>
      <c r="R85" s="1124"/>
      <c r="S85" s="1124"/>
      <c r="T85" s="1124"/>
    </row>
    <row r="86" spans="1:20" ht="13.5" customHeight="1" outlineLevel="1">
      <c r="A86" s="764"/>
      <c r="B86" s="764"/>
      <c r="C86" s="764"/>
      <c r="D86" s="764"/>
      <c r="E86" s="764"/>
      <c r="F86" s="764"/>
      <c r="G86" s="1126" t="s">
        <v>2425</v>
      </c>
      <c r="H86" s="1119" t="s">
        <v>977</v>
      </c>
      <c r="I86" s="1120">
        <v>227650</v>
      </c>
      <c r="J86" s="1120">
        <v>0</v>
      </c>
      <c r="K86" s="1120">
        <v>0</v>
      </c>
      <c r="L86" s="1120">
        <v>0</v>
      </c>
      <c r="M86" s="1120">
        <v>0</v>
      </c>
      <c r="N86" s="1120">
        <v>25000</v>
      </c>
      <c r="O86" s="1120">
        <v>202650</v>
      </c>
      <c r="P86" s="1120">
        <v>2202.8054999999999</v>
      </c>
      <c r="Q86" s="1120">
        <v>1538.1134999999999</v>
      </c>
      <c r="R86" s="740">
        <v>2.4191299999999998E-3</v>
      </c>
      <c r="S86" s="740">
        <v>2.4506305951744163E-3</v>
      </c>
      <c r="T86" s="740">
        <v>7.04326E-3</v>
      </c>
    </row>
    <row r="87" spans="1:20" ht="13.5" customHeight="1" outlineLevel="1">
      <c r="A87" s="764"/>
      <c r="B87" s="764"/>
      <c r="C87" s="764"/>
      <c r="D87" s="764"/>
      <c r="E87" s="764"/>
      <c r="F87" s="764"/>
      <c r="G87" s="1126"/>
      <c r="H87" s="1119"/>
      <c r="I87" s="1122">
        <v>227650</v>
      </c>
      <c r="J87" s="1122">
        <v>0</v>
      </c>
      <c r="K87" s="1122">
        <v>0</v>
      </c>
      <c r="L87" s="1122">
        <v>0</v>
      </c>
      <c r="M87" s="1122">
        <v>0</v>
      </c>
      <c r="N87" s="1122">
        <v>25000</v>
      </c>
      <c r="O87" s="1122">
        <v>202650</v>
      </c>
      <c r="P87" s="1122">
        <v>2202.8054999999999</v>
      </c>
      <c r="Q87" s="1122">
        <v>1538.1134999999999</v>
      </c>
      <c r="R87" s="1123">
        <v>2.4191299999999998E-3</v>
      </c>
      <c r="S87" s="1123">
        <v>2.4506305951744163E-3</v>
      </c>
      <c r="T87" s="1124"/>
    </row>
    <row r="88" spans="1:20" ht="13.5" customHeight="1" outlineLevel="2">
      <c r="A88" s="764"/>
      <c r="B88" s="764" t="s">
        <v>888</v>
      </c>
      <c r="C88" s="764">
        <v>44</v>
      </c>
      <c r="D88" s="1128" t="s">
        <v>891</v>
      </c>
      <c r="E88" s="764" t="s">
        <v>1562</v>
      </c>
      <c r="F88" s="764">
        <v>27</v>
      </c>
      <c r="G88" s="764" t="s">
        <v>2426</v>
      </c>
      <c r="H88" s="1117" t="s">
        <v>2426</v>
      </c>
      <c r="I88" s="1125"/>
      <c r="J88" s="1125"/>
      <c r="K88" s="1125"/>
      <c r="L88" s="1125"/>
      <c r="M88" s="1125"/>
      <c r="N88" s="1125"/>
      <c r="O88" s="1125"/>
      <c r="P88" s="1125"/>
      <c r="Q88" s="1125"/>
      <c r="R88" s="1124"/>
      <c r="S88" s="1124"/>
      <c r="T88" s="1124"/>
    </row>
    <row r="89" spans="1:20" ht="13.5" customHeight="1" outlineLevel="2">
      <c r="A89" s="764"/>
      <c r="B89" s="764"/>
      <c r="C89" s="764">
        <v>45</v>
      </c>
      <c r="D89" s="548" t="s">
        <v>1047</v>
      </c>
      <c r="E89" s="764" t="s">
        <v>1642</v>
      </c>
      <c r="F89" s="764">
        <v>27</v>
      </c>
      <c r="G89" s="764" t="s">
        <v>2426</v>
      </c>
      <c r="H89" s="1119" t="s">
        <v>2033</v>
      </c>
      <c r="I89" s="25">
        <v>731456</v>
      </c>
      <c r="J89" s="25">
        <v>0</v>
      </c>
      <c r="K89" s="25">
        <v>0</v>
      </c>
      <c r="L89" s="25">
        <v>0</v>
      </c>
      <c r="M89" s="25">
        <v>0</v>
      </c>
      <c r="N89" s="25">
        <v>252200</v>
      </c>
      <c r="O89" s="25">
        <v>479256</v>
      </c>
      <c r="P89" s="25">
        <v>55962.723119999995</v>
      </c>
      <c r="Q89" s="25">
        <v>58359.003119999994</v>
      </c>
      <c r="R89" s="583">
        <v>9.1786640000000003E-2</v>
      </c>
      <c r="S89" s="583">
        <v>9.2981667835144305E-2</v>
      </c>
      <c r="T89" s="583">
        <v>9.9577990000000005E-2</v>
      </c>
    </row>
    <row r="90" spans="1:20" ht="13.5" customHeight="1" outlineLevel="1">
      <c r="A90" s="764"/>
      <c r="B90" s="764"/>
      <c r="C90" s="764"/>
      <c r="D90" s="1128"/>
      <c r="E90" s="764"/>
      <c r="F90" s="764"/>
      <c r="G90" s="1126" t="s">
        <v>2427</v>
      </c>
      <c r="H90" s="1119" t="s">
        <v>2428</v>
      </c>
      <c r="I90" s="25">
        <v>0</v>
      </c>
      <c r="J90" s="25">
        <v>35000</v>
      </c>
      <c r="K90" s="25">
        <v>0</v>
      </c>
      <c r="L90" s="25">
        <v>0</v>
      </c>
      <c r="M90" s="25">
        <v>0</v>
      </c>
      <c r="N90" s="25">
        <v>0</v>
      </c>
      <c r="O90" s="25">
        <v>35000</v>
      </c>
      <c r="P90" s="25">
        <v>2108</v>
      </c>
      <c r="Q90" s="25">
        <v>1785.7</v>
      </c>
      <c r="R90" s="583">
        <v>2.80854E-3</v>
      </c>
      <c r="S90" s="740">
        <v>2.8451028183570041E-3</v>
      </c>
      <c r="T90" s="740">
        <v>3.7468800000000002E-3</v>
      </c>
    </row>
    <row r="91" spans="1:20" ht="13.5" customHeight="1" outlineLevel="1">
      <c r="A91" s="764"/>
      <c r="B91" s="764"/>
      <c r="C91" s="764"/>
      <c r="D91" s="1128"/>
      <c r="E91" s="764"/>
      <c r="F91" s="764"/>
      <c r="G91" s="1126"/>
      <c r="H91" s="1119"/>
      <c r="I91" s="1130">
        <v>731456</v>
      </c>
      <c r="J91" s="1130">
        <v>35000</v>
      </c>
      <c r="K91" s="1130">
        <v>0</v>
      </c>
      <c r="L91" s="1130">
        <v>0</v>
      </c>
      <c r="M91" s="1130">
        <v>0</v>
      </c>
      <c r="N91" s="1130">
        <v>252200</v>
      </c>
      <c r="O91" s="1130">
        <v>514256</v>
      </c>
      <c r="P91" s="1130">
        <v>58070.723119999995</v>
      </c>
      <c r="Q91" s="1130">
        <v>60144.703119999991</v>
      </c>
      <c r="R91" s="1131">
        <v>9.4595180000000001E-2</v>
      </c>
      <c r="S91" s="1123">
        <v>9.5826770653501314E-2</v>
      </c>
      <c r="T91" s="1124"/>
    </row>
    <row r="92" spans="1:20" ht="13.5" customHeight="1" outlineLevel="2">
      <c r="A92" s="764"/>
      <c r="B92" s="764" t="s">
        <v>969</v>
      </c>
      <c r="C92" s="764">
        <v>46</v>
      </c>
      <c r="D92" s="764" t="s">
        <v>970</v>
      </c>
      <c r="E92" s="764" t="s">
        <v>1595</v>
      </c>
      <c r="F92" s="764">
        <v>28</v>
      </c>
      <c r="G92" s="764" t="s">
        <v>2429</v>
      </c>
      <c r="H92" s="1117" t="s">
        <v>2429</v>
      </c>
      <c r="I92" s="1132"/>
      <c r="J92" s="1132"/>
      <c r="K92" s="1132"/>
      <c r="L92" s="1132"/>
      <c r="M92" s="1132"/>
      <c r="N92" s="1132"/>
      <c r="O92" s="1132"/>
      <c r="P92" s="1132"/>
      <c r="Q92" s="1132"/>
      <c r="R92" s="1133"/>
      <c r="S92" s="1124"/>
      <c r="T92" s="1124"/>
    </row>
    <row r="93" spans="1:20" ht="13.5" customHeight="1" outlineLevel="2">
      <c r="A93" s="764"/>
      <c r="B93" s="764" t="s">
        <v>969</v>
      </c>
      <c r="C93" s="764">
        <v>47</v>
      </c>
      <c r="D93" s="764" t="s">
        <v>972</v>
      </c>
      <c r="E93" s="764" t="s">
        <v>1596</v>
      </c>
      <c r="F93" s="764">
        <v>28</v>
      </c>
      <c r="G93" s="764" t="s">
        <v>2429</v>
      </c>
      <c r="H93" s="1119" t="s">
        <v>2053</v>
      </c>
      <c r="I93" s="1120">
        <v>60009</v>
      </c>
      <c r="J93" s="1120">
        <v>0</v>
      </c>
      <c r="K93" s="1120">
        <v>0</v>
      </c>
      <c r="L93" s="1120">
        <v>0</v>
      </c>
      <c r="M93" s="1120">
        <v>0</v>
      </c>
      <c r="N93" s="1120">
        <v>1500</v>
      </c>
      <c r="O93" s="1120">
        <v>58509</v>
      </c>
      <c r="P93" s="1120">
        <v>39043.640789999998</v>
      </c>
      <c r="Q93" s="1120">
        <v>38741.734349999999</v>
      </c>
      <c r="R93" s="740">
        <v>6.0932739999999999E-2</v>
      </c>
      <c r="S93" s="740">
        <v>6.1726055657290335E-2</v>
      </c>
      <c r="T93" s="740">
        <v>5.9763860000000002E-2</v>
      </c>
    </row>
    <row r="94" spans="1:20" outlineLevel="2">
      <c r="A94" s="764"/>
      <c r="B94" s="764" t="s">
        <v>969</v>
      </c>
      <c r="C94" s="764">
        <v>48</v>
      </c>
      <c r="D94" s="764" t="s">
        <v>974</v>
      </c>
      <c r="E94" s="764" t="s">
        <v>1597</v>
      </c>
      <c r="F94" s="764">
        <v>28</v>
      </c>
      <c r="G94" s="764" t="s">
        <v>2429</v>
      </c>
      <c r="H94" s="1119" t="s">
        <v>2054</v>
      </c>
      <c r="I94" s="1120">
        <v>103959</v>
      </c>
      <c r="J94" s="1120">
        <v>0</v>
      </c>
      <c r="K94" s="1120">
        <v>0</v>
      </c>
      <c r="L94" s="1120">
        <v>0</v>
      </c>
      <c r="M94" s="1120">
        <v>0</v>
      </c>
      <c r="N94" s="1120">
        <v>103959</v>
      </c>
      <c r="O94" s="1120">
        <v>0</v>
      </c>
      <c r="P94" s="1120">
        <v>0</v>
      </c>
      <c r="Q94" s="1120">
        <v>0</v>
      </c>
      <c r="R94" s="740">
        <v>0</v>
      </c>
      <c r="S94" s="740">
        <v>0</v>
      </c>
      <c r="T94" s="740">
        <v>0</v>
      </c>
    </row>
    <row r="95" spans="1:20" outlineLevel="1">
      <c r="A95" s="764"/>
      <c r="B95" s="764"/>
      <c r="C95" s="764"/>
      <c r="D95" s="764"/>
      <c r="E95" s="764"/>
      <c r="F95" s="764"/>
      <c r="G95" s="1126" t="s">
        <v>2431</v>
      </c>
      <c r="H95" s="1119" t="s">
        <v>812</v>
      </c>
      <c r="I95" s="1120">
        <v>103698</v>
      </c>
      <c r="J95" s="1120">
        <v>0</v>
      </c>
      <c r="K95" s="1120">
        <v>0</v>
      </c>
      <c r="L95" s="1120">
        <v>0</v>
      </c>
      <c r="M95" s="1120">
        <v>0</v>
      </c>
      <c r="N95" s="1120">
        <v>102800</v>
      </c>
      <c r="O95" s="1120">
        <v>898</v>
      </c>
      <c r="P95" s="1120">
        <v>230.04066</v>
      </c>
      <c r="Q95" s="1120">
        <v>473.57826</v>
      </c>
      <c r="R95" s="740">
        <v>7.4483999999999998E-4</v>
      </c>
      <c r="S95" s="740">
        <v>7.54538187959123E-4</v>
      </c>
      <c r="T95" s="740">
        <v>4.4101499999999998E-3</v>
      </c>
    </row>
    <row r="96" spans="1:20" outlineLevel="1">
      <c r="A96" s="764"/>
      <c r="B96" s="764"/>
      <c r="C96" s="764"/>
      <c r="D96" s="764"/>
      <c r="E96" s="764"/>
      <c r="F96" s="764"/>
      <c r="G96" s="1126"/>
      <c r="H96" s="1119"/>
      <c r="I96" s="1122">
        <v>267666</v>
      </c>
      <c r="J96" s="1122">
        <v>0</v>
      </c>
      <c r="K96" s="1122">
        <v>0</v>
      </c>
      <c r="L96" s="1122">
        <v>0</v>
      </c>
      <c r="M96" s="1122">
        <v>0</v>
      </c>
      <c r="N96" s="1122">
        <v>208259</v>
      </c>
      <c r="O96" s="1122">
        <v>59407</v>
      </c>
      <c r="P96" s="1122">
        <v>39273.681449999996</v>
      </c>
      <c r="Q96" s="1122">
        <v>39215.312610000001</v>
      </c>
      <c r="R96" s="1123">
        <v>6.1677579999999996E-2</v>
      </c>
      <c r="S96" s="1123">
        <v>6.2480593845249455E-2</v>
      </c>
      <c r="T96" s="1124"/>
    </row>
    <row r="97" spans="1:20" ht="13.5" customHeight="1" outlineLevel="2">
      <c r="A97" s="764"/>
      <c r="B97" s="764" t="s">
        <v>888</v>
      </c>
      <c r="C97" s="764">
        <v>49</v>
      </c>
      <c r="D97" s="1128" t="s">
        <v>889</v>
      </c>
      <c r="E97" s="764" t="s">
        <v>1565</v>
      </c>
      <c r="F97" s="764">
        <v>29</v>
      </c>
      <c r="G97" s="764" t="s">
        <v>2430</v>
      </c>
      <c r="H97" s="1117" t="s">
        <v>2430</v>
      </c>
      <c r="I97" s="1125"/>
      <c r="J97" s="1125"/>
      <c r="K97" s="1125"/>
      <c r="L97" s="1125"/>
      <c r="M97" s="1125"/>
      <c r="N97" s="1125"/>
      <c r="O97" s="1125"/>
      <c r="P97" s="1125"/>
      <c r="Q97" s="1125"/>
      <c r="R97" s="1124"/>
      <c r="S97" s="1124"/>
      <c r="T97" s="1124"/>
    </row>
    <row r="98" spans="1:20" ht="13.5" customHeight="1" outlineLevel="2">
      <c r="A98" s="764"/>
      <c r="B98" s="764" t="s">
        <v>888</v>
      </c>
      <c r="C98" s="764">
        <v>50</v>
      </c>
      <c r="D98" s="764" t="s">
        <v>896</v>
      </c>
      <c r="E98" s="764" t="s">
        <v>1566</v>
      </c>
      <c r="F98" s="764">
        <v>29</v>
      </c>
      <c r="G98" s="764" t="s">
        <v>2430</v>
      </c>
      <c r="H98" s="1119" t="s">
        <v>2035</v>
      </c>
      <c r="I98" s="25">
        <v>66160</v>
      </c>
      <c r="J98" s="25">
        <v>0</v>
      </c>
      <c r="K98" s="25">
        <v>0</v>
      </c>
      <c r="L98" s="25">
        <v>0</v>
      </c>
      <c r="M98" s="25">
        <v>0</v>
      </c>
      <c r="N98" s="25">
        <v>5000</v>
      </c>
      <c r="O98" s="25">
        <v>61160</v>
      </c>
      <c r="P98" s="25">
        <v>8556.2839999999997</v>
      </c>
      <c r="Q98" s="25">
        <v>6245.6592000000001</v>
      </c>
      <c r="R98" s="583">
        <v>9.8231299999999994E-3</v>
      </c>
      <c r="S98" s="740">
        <v>9.9510234599413955E-3</v>
      </c>
      <c r="T98" s="740">
        <v>0.24426187999999999</v>
      </c>
    </row>
    <row r="99" spans="1:20" ht="13.5" customHeight="1" outlineLevel="1">
      <c r="A99" s="764"/>
      <c r="B99" s="764"/>
      <c r="C99" s="764"/>
      <c r="D99" s="764"/>
      <c r="E99" s="764"/>
      <c r="F99" s="764"/>
      <c r="G99" s="1126" t="s">
        <v>2433</v>
      </c>
      <c r="H99" s="1119" t="s">
        <v>2036</v>
      </c>
      <c r="I99" s="25">
        <v>17064</v>
      </c>
      <c r="J99" s="25">
        <v>0</v>
      </c>
      <c r="K99" s="25">
        <v>0</v>
      </c>
      <c r="L99" s="25">
        <v>0</v>
      </c>
      <c r="M99" s="25">
        <v>0</v>
      </c>
      <c r="N99" s="25">
        <v>17064</v>
      </c>
      <c r="O99" s="25">
        <v>0</v>
      </c>
      <c r="P99" s="25">
        <v>0</v>
      </c>
      <c r="Q99" s="25">
        <v>0</v>
      </c>
      <c r="R99" s="583">
        <v>0</v>
      </c>
      <c r="S99" s="740">
        <v>0</v>
      </c>
      <c r="T99" s="740">
        <v>0</v>
      </c>
    </row>
    <row r="100" spans="1:20" ht="13.5" customHeight="1" outlineLevel="1">
      <c r="A100" s="764"/>
      <c r="B100" s="764"/>
      <c r="C100" s="764"/>
      <c r="D100" s="764"/>
      <c r="E100" s="764"/>
      <c r="F100" s="764"/>
      <c r="G100" s="1126"/>
      <c r="H100" s="1119"/>
      <c r="I100" s="1130">
        <v>83224</v>
      </c>
      <c r="J100" s="1130">
        <v>0</v>
      </c>
      <c r="K100" s="1130">
        <v>0</v>
      </c>
      <c r="L100" s="1130">
        <v>0</v>
      </c>
      <c r="M100" s="1130">
        <v>0</v>
      </c>
      <c r="N100" s="1130">
        <v>22064</v>
      </c>
      <c r="O100" s="1130">
        <v>61160</v>
      </c>
      <c r="P100" s="1130">
        <v>8556.2839999999997</v>
      </c>
      <c r="Q100" s="1130">
        <v>6245.6592000000001</v>
      </c>
      <c r="R100" s="1131">
        <v>9.8231299999999994E-3</v>
      </c>
      <c r="S100" s="1123">
        <v>9.9510234599413955E-3</v>
      </c>
      <c r="T100" s="1124"/>
    </row>
    <row r="101" spans="1:20" ht="13.5" customHeight="1" outlineLevel="2">
      <c r="A101" s="764"/>
      <c r="B101" s="764" t="s">
        <v>899</v>
      </c>
      <c r="C101" s="764">
        <v>51</v>
      </c>
      <c r="D101" s="548" t="s">
        <v>918</v>
      </c>
      <c r="E101" s="764" t="s">
        <v>1690</v>
      </c>
      <c r="F101" s="764">
        <v>30</v>
      </c>
      <c r="G101" s="764" t="s">
        <v>2434</v>
      </c>
      <c r="H101" s="1117" t="s">
        <v>2679</v>
      </c>
      <c r="I101" s="1132"/>
      <c r="J101" s="1132"/>
      <c r="K101" s="1132"/>
      <c r="L101" s="1132"/>
      <c r="M101" s="1132"/>
      <c r="N101" s="1132"/>
      <c r="O101" s="1132"/>
      <c r="P101" s="1132"/>
      <c r="Q101" s="1132"/>
      <c r="R101" s="1133"/>
      <c r="S101" s="1124"/>
      <c r="T101" s="1124"/>
    </row>
    <row r="102" spans="1:20" ht="13.5" customHeight="1" outlineLevel="2">
      <c r="A102" s="764"/>
      <c r="B102" s="764" t="s">
        <v>899</v>
      </c>
      <c r="C102" s="764">
        <v>52</v>
      </c>
      <c r="D102" s="764" t="s">
        <v>901</v>
      </c>
      <c r="E102" s="764" t="s">
        <v>1567</v>
      </c>
      <c r="F102" s="764">
        <v>30</v>
      </c>
      <c r="G102" s="764" t="s">
        <v>2434</v>
      </c>
      <c r="H102" s="1119" t="s">
        <v>662</v>
      </c>
      <c r="I102" s="1120">
        <v>0</v>
      </c>
      <c r="J102" s="1120">
        <v>2550</v>
      </c>
      <c r="K102" s="1120">
        <v>0</v>
      </c>
      <c r="L102" s="1120">
        <v>0</v>
      </c>
      <c r="M102" s="1120">
        <v>0</v>
      </c>
      <c r="N102" s="1120">
        <v>2550</v>
      </c>
      <c r="O102" s="1120">
        <v>0</v>
      </c>
      <c r="P102" s="1120">
        <v>0</v>
      </c>
      <c r="Q102" s="1120">
        <v>0</v>
      </c>
      <c r="R102" s="740">
        <v>0</v>
      </c>
      <c r="S102" s="740">
        <v>0</v>
      </c>
      <c r="T102" s="740">
        <v>0</v>
      </c>
    </row>
    <row r="103" spans="1:20" ht="13.5" customHeight="1" outlineLevel="1">
      <c r="A103" s="764"/>
      <c r="B103" s="764"/>
      <c r="C103" s="764"/>
      <c r="D103" s="764"/>
      <c r="E103" s="764"/>
      <c r="F103" s="764"/>
      <c r="G103" s="1126" t="s">
        <v>2432</v>
      </c>
      <c r="H103" s="1119" t="s">
        <v>2037</v>
      </c>
      <c r="I103" s="1120">
        <v>42928</v>
      </c>
      <c r="J103" s="1120">
        <v>0</v>
      </c>
      <c r="K103" s="1120">
        <v>0</v>
      </c>
      <c r="L103" s="1120">
        <v>0</v>
      </c>
      <c r="M103" s="1120">
        <v>0</v>
      </c>
      <c r="N103" s="1120">
        <v>500</v>
      </c>
      <c r="O103" s="1120">
        <v>42428</v>
      </c>
      <c r="P103" s="1120">
        <v>3757.4236800000003</v>
      </c>
      <c r="Q103" s="1120">
        <v>3733.6640000000002</v>
      </c>
      <c r="R103" s="740">
        <v>5.8722799999999997E-3</v>
      </c>
      <c r="S103" s="740">
        <v>5.9487360526393491E-3</v>
      </c>
      <c r="T103" s="740">
        <v>7.1601189999999995E-2</v>
      </c>
    </row>
    <row r="104" spans="1:20" ht="13.5" customHeight="1" outlineLevel="1">
      <c r="A104" s="764"/>
      <c r="B104" s="764"/>
      <c r="C104" s="764"/>
      <c r="D104" s="764"/>
      <c r="E104" s="764"/>
      <c r="F104" s="764"/>
      <c r="G104" s="1126"/>
      <c r="H104" s="1119"/>
      <c r="I104" s="1122">
        <v>42928</v>
      </c>
      <c r="J104" s="1122">
        <v>2550</v>
      </c>
      <c r="K104" s="1122">
        <v>0</v>
      </c>
      <c r="L104" s="1122">
        <v>0</v>
      </c>
      <c r="M104" s="1122">
        <v>0</v>
      </c>
      <c r="N104" s="1122">
        <v>3050</v>
      </c>
      <c r="O104" s="1122">
        <v>42428</v>
      </c>
      <c r="P104" s="1122">
        <v>3757.4236800000003</v>
      </c>
      <c r="Q104" s="1122">
        <v>3733.6640000000002</v>
      </c>
      <c r="R104" s="1123">
        <v>5.8722799999999997E-3</v>
      </c>
      <c r="S104" s="1123">
        <v>5.9487360526393491E-3</v>
      </c>
      <c r="T104" s="1124"/>
    </row>
    <row r="105" spans="1:20" ht="13.5" customHeight="1" outlineLevel="2">
      <c r="A105" s="764"/>
      <c r="B105" s="764" t="s">
        <v>941</v>
      </c>
      <c r="C105" s="764">
        <v>53</v>
      </c>
      <c r="D105" s="764" t="s">
        <v>1538</v>
      </c>
      <c r="E105" s="764" t="s">
        <v>1593</v>
      </c>
      <c r="F105" s="764">
        <v>32</v>
      </c>
      <c r="G105" s="764" t="s">
        <v>2436</v>
      </c>
      <c r="H105" s="1117" t="s">
        <v>2680</v>
      </c>
      <c r="I105" s="1125"/>
      <c r="J105" s="1125"/>
      <c r="K105" s="1125"/>
      <c r="L105" s="1125"/>
      <c r="M105" s="1125"/>
      <c r="N105" s="1125"/>
      <c r="O105" s="1125"/>
      <c r="P105" s="1125"/>
      <c r="Q105" s="1125"/>
      <c r="R105" s="1124"/>
      <c r="S105" s="1124"/>
      <c r="T105" s="1124"/>
    </row>
    <row r="106" spans="1:20" ht="13.5" customHeight="1" outlineLevel="1">
      <c r="A106" s="764"/>
      <c r="B106" s="764"/>
      <c r="C106" s="764"/>
      <c r="D106" s="764"/>
      <c r="E106" s="764"/>
      <c r="F106" s="764"/>
      <c r="G106" s="1126" t="s">
        <v>2435</v>
      </c>
      <c r="H106" s="1119" t="s">
        <v>2050</v>
      </c>
      <c r="I106" s="1120">
        <v>1660475</v>
      </c>
      <c r="J106" s="1120">
        <v>0</v>
      </c>
      <c r="K106" s="1120">
        <v>0</v>
      </c>
      <c r="L106" s="1120">
        <v>0</v>
      </c>
      <c r="M106" s="1120">
        <v>0</v>
      </c>
      <c r="N106" s="1120">
        <v>4500</v>
      </c>
      <c r="O106" s="1120">
        <v>1655975</v>
      </c>
      <c r="P106" s="1120">
        <v>1399911.5857500001</v>
      </c>
      <c r="Q106" s="1120">
        <v>1476003.6370000001</v>
      </c>
      <c r="R106" s="740">
        <v>2.3214484899999999</v>
      </c>
      <c r="S106" s="740">
        <v>2.3516727936013266</v>
      </c>
      <c r="T106" s="740">
        <v>13.76675146</v>
      </c>
    </row>
    <row r="107" spans="1:20" ht="13.5" customHeight="1" outlineLevel="1">
      <c r="A107" s="764"/>
      <c r="B107" s="764"/>
      <c r="C107" s="764"/>
      <c r="D107" s="764"/>
      <c r="E107" s="764"/>
      <c r="F107" s="764"/>
      <c r="G107" s="1126"/>
      <c r="H107" s="1119"/>
      <c r="I107" s="1122">
        <v>1660475</v>
      </c>
      <c r="J107" s="1122">
        <v>0</v>
      </c>
      <c r="K107" s="1122">
        <v>0</v>
      </c>
      <c r="L107" s="1122">
        <v>0</v>
      </c>
      <c r="M107" s="1122">
        <v>0</v>
      </c>
      <c r="N107" s="1122">
        <v>4500</v>
      </c>
      <c r="O107" s="1122">
        <v>1655975</v>
      </c>
      <c r="P107" s="1122">
        <v>1399911.5857500001</v>
      </c>
      <c r="Q107" s="1122">
        <v>1476003.6370000001</v>
      </c>
      <c r="R107" s="1123">
        <v>2.3214484899999999</v>
      </c>
      <c r="S107" s="1123">
        <v>2.3516727936013266</v>
      </c>
      <c r="T107" s="1124"/>
    </row>
    <row r="108" spans="1:20" ht="13.5" customHeight="1" outlineLevel="2">
      <c r="A108" s="764"/>
      <c r="B108" s="764" t="s">
        <v>934</v>
      </c>
      <c r="C108" s="764">
        <v>54</v>
      </c>
      <c r="D108" s="548" t="s">
        <v>2439</v>
      </c>
      <c r="E108" s="764" t="s">
        <v>2440</v>
      </c>
      <c r="F108" s="764">
        <v>33</v>
      </c>
      <c r="G108" s="764" t="s">
        <v>2441</v>
      </c>
      <c r="H108" s="1117" t="s">
        <v>2670</v>
      </c>
      <c r="I108" s="1125"/>
      <c r="J108" s="1125"/>
      <c r="K108" s="1125"/>
      <c r="L108" s="1125"/>
      <c r="M108" s="1125"/>
      <c r="N108" s="1125"/>
      <c r="O108" s="1125"/>
      <c r="P108" s="1125"/>
      <c r="Q108" s="1125"/>
      <c r="R108" s="1124"/>
      <c r="S108" s="1124"/>
      <c r="T108" s="1124"/>
    </row>
    <row r="109" spans="1:20" ht="13.5" customHeight="1" outlineLevel="2">
      <c r="A109" s="764"/>
      <c r="B109" s="764" t="s">
        <v>934</v>
      </c>
      <c r="C109" s="764">
        <v>55</v>
      </c>
      <c r="D109" s="764" t="s">
        <v>935</v>
      </c>
      <c r="E109" s="764" t="s">
        <v>1576</v>
      </c>
      <c r="F109" s="764">
        <v>33</v>
      </c>
      <c r="G109" s="764" t="s">
        <v>2441</v>
      </c>
      <c r="H109" s="1119" t="s">
        <v>2438</v>
      </c>
      <c r="I109" s="1120">
        <v>0</v>
      </c>
      <c r="J109" s="1120">
        <v>35000</v>
      </c>
      <c r="K109" s="1120">
        <v>0</v>
      </c>
      <c r="L109" s="1120">
        <v>0</v>
      </c>
      <c r="M109" s="1120">
        <v>0</v>
      </c>
      <c r="N109" s="1120">
        <v>0</v>
      </c>
      <c r="O109" s="1120">
        <v>35000</v>
      </c>
      <c r="P109" s="1120">
        <v>5601.2370000000001</v>
      </c>
      <c r="Q109" s="1120">
        <v>5573.4</v>
      </c>
      <c r="R109" s="740">
        <v>8.7658100000000006E-3</v>
      </c>
      <c r="S109" s="740">
        <v>8.8799328262479278E-3</v>
      </c>
      <c r="T109" s="740">
        <v>4.5656400000000001E-3</v>
      </c>
    </row>
    <row r="110" spans="1:20" ht="13.5" customHeight="1" outlineLevel="1">
      <c r="A110" s="764"/>
      <c r="B110" s="764"/>
      <c r="C110" s="764"/>
      <c r="D110" s="764"/>
      <c r="E110" s="764"/>
      <c r="F110" s="764"/>
      <c r="G110" s="1126" t="s">
        <v>2437</v>
      </c>
      <c r="H110" s="1119" t="s">
        <v>2041</v>
      </c>
      <c r="I110" s="1120">
        <v>2796</v>
      </c>
      <c r="J110" s="1120">
        <v>0</v>
      </c>
      <c r="K110" s="1120">
        <v>0</v>
      </c>
      <c r="L110" s="1120">
        <v>0</v>
      </c>
      <c r="M110" s="1120">
        <v>0</v>
      </c>
      <c r="N110" s="1120">
        <v>240</v>
      </c>
      <c r="O110" s="1120">
        <v>2556</v>
      </c>
      <c r="P110" s="1120">
        <v>24923.556</v>
      </c>
      <c r="Q110" s="1120">
        <v>17877.303</v>
      </c>
      <c r="R110" s="740">
        <v>2.8117300000000001E-2</v>
      </c>
      <c r="S110" s="740">
        <v>2.8483376350967197E-2</v>
      </c>
      <c r="T110" s="740">
        <v>5.6362199999999999E-3</v>
      </c>
    </row>
    <row r="111" spans="1:20" ht="13.5" customHeight="1" outlineLevel="1">
      <c r="A111" s="764"/>
      <c r="B111" s="764"/>
      <c r="C111" s="764"/>
      <c r="D111" s="764"/>
      <c r="E111" s="764"/>
      <c r="F111" s="764"/>
      <c r="G111" s="1126"/>
      <c r="H111" s="1119"/>
      <c r="I111" s="1122">
        <v>2796</v>
      </c>
      <c r="J111" s="1122">
        <v>35000</v>
      </c>
      <c r="K111" s="1122">
        <v>0</v>
      </c>
      <c r="L111" s="1122">
        <v>0</v>
      </c>
      <c r="M111" s="1122">
        <v>0</v>
      </c>
      <c r="N111" s="1122">
        <v>240</v>
      </c>
      <c r="O111" s="1122">
        <v>37556</v>
      </c>
      <c r="P111" s="1122">
        <v>30524.793000000001</v>
      </c>
      <c r="Q111" s="1122">
        <v>23450.703000000001</v>
      </c>
      <c r="R111" s="1123">
        <v>3.6883110000000004E-2</v>
      </c>
      <c r="S111" s="1123">
        <v>3.7363309177215129E-2</v>
      </c>
      <c r="T111" s="1124"/>
    </row>
    <row r="112" spans="1:20" ht="13.5" customHeight="1" outlineLevel="2">
      <c r="A112" s="764"/>
      <c r="B112" s="764" t="s">
        <v>916</v>
      </c>
      <c r="C112" s="764">
        <v>56</v>
      </c>
      <c r="D112" s="764" t="s">
        <v>917</v>
      </c>
      <c r="E112" s="764" t="s">
        <v>1572</v>
      </c>
      <c r="F112" s="764">
        <v>35</v>
      </c>
      <c r="G112" s="764" t="s">
        <v>2443</v>
      </c>
      <c r="H112" s="1117" t="s">
        <v>2671</v>
      </c>
      <c r="I112" s="1125"/>
      <c r="J112" s="1125"/>
      <c r="K112" s="1125"/>
      <c r="L112" s="1125"/>
      <c r="M112" s="1125"/>
      <c r="N112" s="1125"/>
      <c r="O112" s="1125"/>
      <c r="P112" s="1125"/>
      <c r="Q112" s="1125"/>
      <c r="R112" s="1124"/>
      <c r="S112" s="1124"/>
      <c r="T112" s="1124"/>
    </row>
    <row r="113" spans="1:20" ht="13.5" customHeight="1" outlineLevel="2">
      <c r="A113" s="764"/>
      <c r="B113" s="764"/>
      <c r="C113" s="764">
        <v>57</v>
      </c>
      <c r="D113" s="1134" t="s">
        <v>2452</v>
      </c>
      <c r="E113" s="764" t="s">
        <v>2453</v>
      </c>
      <c r="F113" s="764">
        <v>35</v>
      </c>
      <c r="G113" s="764" t="s">
        <v>2443</v>
      </c>
      <c r="H113" s="1119" t="s">
        <v>659</v>
      </c>
      <c r="I113" s="1120">
        <v>343301</v>
      </c>
      <c r="J113" s="1120">
        <v>0</v>
      </c>
      <c r="K113" s="1120">
        <v>0</v>
      </c>
      <c r="L113" s="1120">
        <v>70560</v>
      </c>
      <c r="M113" s="1120">
        <v>0</v>
      </c>
      <c r="N113" s="1120">
        <v>267500</v>
      </c>
      <c r="O113" s="1120">
        <v>146361</v>
      </c>
      <c r="P113" s="1120">
        <v>7285.8848099999996</v>
      </c>
      <c r="Q113" s="1120">
        <v>13907.222220000001</v>
      </c>
      <c r="R113" s="740">
        <v>2.1873179999999999E-2</v>
      </c>
      <c r="S113" s="740">
        <v>2.2157964458553597E-2</v>
      </c>
      <c r="T113" s="740">
        <v>0.11878118999999999</v>
      </c>
    </row>
    <row r="114" spans="1:20" ht="13.5" customHeight="1" outlineLevel="1">
      <c r="A114" s="764"/>
      <c r="B114" s="764"/>
      <c r="C114" s="764"/>
      <c r="D114" s="764"/>
      <c r="E114" s="764"/>
      <c r="F114" s="764"/>
      <c r="G114" s="1126" t="s">
        <v>2442</v>
      </c>
      <c r="H114" s="1119" t="s">
        <v>2454</v>
      </c>
      <c r="I114" s="1120">
        <v>0</v>
      </c>
      <c r="J114" s="1120">
        <v>0</v>
      </c>
      <c r="K114" s="1120">
        <v>0</v>
      </c>
      <c r="L114" s="1120">
        <v>0</v>
      </c>
      <c r="M114" s="1120">
        <v>0</v>
      </c>
      <c r="N114" s="1120">
        <v>0</v>
      </c>
      <c r="O114" s="1120">
        <v>0</v>
      </c>
      <c r="P114" s="1120">
        <v>0</v>
      </c>
      <c r="Q114" s="1120">
        <v>0</v>
      </c>
      <c r="R114" s="740">
        <v>0</v>
      </c>
      <c r="S114" s="740">
        <v>0</v>
      </c>
      <c r="T114" s="740">
        <v>0</v>
      </c>
    </row>
    <row r="115" spans="1:20" ht="13.5" customHeight="1" outlineLevel="1">
      <c r="A115" s="764"/>
      <c r="B115" s="764"/>
      <c r="C115" s="764"/>
      <c r="D115" s="764"/>
      <c r="E115" s="764"/>
      <c r="F115" s="764"/>
      <c r="G115" s="1126"/>
      <c r="H115" s="1119"/>
      <c r="I115" s="1122">
        <v>343301</v>
      </c>
      <c r="J115" s="1122">
        <v>0</v>
      </c>
      <c r="K115" s="1122">
        <v>0</v>
      </c>
      <c r="L115" s="1122">
        <v>70560</v>
      </c>
      <c r="M115" s="1122">
        <v>0</v>
      </c>
      <c r="N115" s="1122">
        <v>267500</v>
      </c>
      <c r="O115" s="1122">
        <v>146361</v>
      </c>
      <c r="P115" s="1122">
        <v>7285.8848099999996</v>
      </c>
      <c r="Q115" s="1122">
        <v>13907.222220000001</v>
      </c>
      <c r="R115" s="1123">
        <v>2.1873179999999999E-2</v>
      </c>
      <c r="S115" s="1123">
        <v>2.2157964458553597E-2</v>
      </c>
      <c r="T115" s="1124"/>
    </row>
    <row r="116" spans="1:20" outlineLevel="2">
      <c r="A116" s="764"/>
      <c r="B116" s="764" t="s">
        <v>976</v>
      </c>
      <c r="C116" s="764">
        <v>58</v>
      </c>
      <c r="D116" s="764" t="s">
        <v>978</v>
      </c>
      <c r="E116" s="764" t="s">
        <v>1599</v>
      </c>
      <c r="F116" s="764">
        <v>36</v>
      </c>
      <c r="G116" s="764" t="s">
        <v>2444</v>
      </c>
      <c r="H116" s="1117" t="s">
        <v>2444</v>
      </c>
      <c r="I116" s="1125"/>
      <c r="J116" s="1125"/>
      <c r="K116" s="1125"/>
      <c r="L116" s="1125"/>
      <c r="M116" s="1125"/>
      <c r="N116" s="1125"/>
      <c r="O116" s="1125"/>
      <c r="P116" s="1125"/>
      <c r="Q116" s="1125"/>
      <c r="R116" s="1124"/>
      <c r="S116" s="1124"/>
      <c r="T116" s="1124"/>
    </row>
    <row r="117" spans="1:20" ht="13.5" customHeight="1" outlineLevel="2">
      <c r="A117" s="764"/>
      <c r="B117" s="764" t="s">
        <v>916</v>
      </c>
      <c r="C117" s="764">
        <v>59</v>
      </c>
      <c r="D117" s="764" t="s">
        <v>1531</v>
      </c>
      <c r="E117" s="764" t="s">
        <v>1574</v>
      </c>
      <c r="F117" s="764">
        <v>36</v>
      </c>
      <c r="G117" s="764" t="s">
        <v>2444</v>
      </c>
      <c r="H117" s="1119" t="s">
        <v>2055</v>
      </c>
      <c r="I117" s="1120">
        <v>210756</v>
      </c>
      <c r="J117" s="1120">
        <v>0</v>
      </c>
      <c r="K117" s="1120">
        <v>0</v>
      </c>
      <c r="L117" s="1120">
        <v>0</v>
      </c>
      <c r="M117" s="1120">
        <v>0</v>
      </c>
      <c r="N117" s="1120">
        <v>0</v>
      </c>
      <c r="O117" s="1120">
        <v>210756</v>
      </c>
      <c r="P117" s="1120">
        <v>104324.22</v>
      </c>
      <c r="Q117" s="1120">
        <v>107485.56</v>
      </c>
      <c r="R117" s="740">
        <v>0.16905255999999999</v>
      </c>
      <c r="S117" s="740">
        <v>0.17125355305408571</v>
      </c>
      <c r="T117" s="740">
        <v>0.64799649000000004</v>
      </c>
    </row>
    <row r="118" spans="1:20" ht="13.5" customHeight="1" outlineLevel="1">
      <c r="A118" s="764"/>
      <c r="B118" s="764"/>
      <c r="C118" s="764"/>
      <c r="D118" s="764"/>
      <c r="E118" s="764"/>
      <c r="F118" s="764"/>
      <c r="G118" s="1126" t="s">
        <v>2446</v>
      </c>
      <c r="H118" s="1119" t="s">
        <v>2039</v>
      </c>
      <c r="I118" s="1120">
        <v>257958</v>
      </c>
      <c r="J118" s="1120">
        <v>0</v>
      </c>
      <c r="K118" s="1120">
        <v>0</v>
      </c>
      <c r="L118" s="1120">
        <v>49614</v>
      </c>
      <c r="M118" s="1120">
        <v>0</v>
      </c>
      <c r="N118" s="1120">
        <v>99700</v>
      </c>
      <c r="O118" s="1120">
        <v>207872</v>
      </c>
      <c r="P118" s="1120">
        <v>35381.36004</v>
      </c>
      <c r="Q118" s="1120">
        <v>39341.854719999996</v>
      </c>
      <c r="R118" s="740">
        <v>6.1876599999999997E-2</v>
      </c>
      <c r="S118" s="740">
        <v>6.2682209633904792E-2</v>
      </c>
      <c r="T118" s="740">
        <v>0.69290666999999995</v>
      </c>
    </row>
    <row r="119" spans="1:20" ht="13.5" customHeight="1" outlineLevel="1">
      <c r="A119" s="764"/>
      <c r="B119" s="764"/>
      <c r="C119" s="764"/>
      <c r="D119" s="764"/>
      <c r="E119" s="764"/>
      <c r="F119" s="764"/>
      <c r="G119" s="1126"/>
      <c r="H119" s="1119" t="s">
        <v>2642</v>
      </c>
      <c r="I119" s="1120">
        <v>0</v>
      </c>
      <c r="J119" s="1120">
        <v>0</v>
      </c>
      <c r="K119" s="1120">
        <v>0</v>
      </c>
      <c r="L119" s="1120">
        <v>0</v>
      </c>
      <c r="M119" s="1120">
        <v>0</v>
      </c>
      <c r="N119" s="1120">
        <v>0</v>
      </c>
      <c r="O119" s="1120">
        <v>0</v>
      </c>
      <c r="P119" s="1120">
        <v>0</v>
      </c>
      <c r="Q119" s="1120">
        <v>0</v>
      </c>
      <c r="R119" s="740">
        <v>0</v>
      </c>
      <c r="S119" s="740">
        <v>0</v>
      </c>
      <c r="T119" s="740">
        <v>0</v>
      </c>
    </row>
    <row r="120" spans="1:20" ht="13.5" customHeight="1" outlineLevel="2">
      <c r="A120" s="764"/>
      <c r="B120" s="764" t="s">
        <v>980</v>
      </c>
      <c r="C120" s="764">
        <v>60</v>
      </c>
      <c r="D120" s="764" t="s">
        <v>1540</v>
      </c>
      <c r="E120" s="764" t="s">
        <v>2447</v>
      </c>
      <c r="F120" s="764">
        <v>37</v>
      </c>
      <c r="G120" s="764" t="s">
        <v>2445</v>
      </c>
      <c r="H120" s="1119"/>
      <c r="I120" s="1122">
        <v>468714</v>
      </c>
      <c r="J120" s="1122">
        <v>0</v>
      </c>
      <c r="K120" s="1122">
        <v>0</v>
      </c>
      <c r="L120" s="1122">
        <v>49614</v>
      </c>
      <c r="M120" s="1122">
        <v>0</v>
      </c>
      <c r="N120" s="1122">
        <v>99700</v>
      </c>
      <c r="O120" s="1122">
        <v>418628</v>
      </c>
      <c r="P120" s="1122">
        <v>139705.58004</v>
      </c>
      <c r="Q120" s="1122">
        <v>146827.41472</v>
      </c>
      <c r="R120" s="1123">
        <v>0.23092915999999999</v>
      </c>
      <c r="S120" s="1123">
        <v>0.23393576268799049</v>
      </c>
      <c r="T120" s="1124"/>
    </row>
    <row r="121" spans="1:20" ht="13.5" customHeight="1" outlineLevel="2">
      <c r="A121" s="764"/>
      <c r="B121" s="764" t="s">
        <v>941</v>
      </c>
      <c r="C121" s="764">
        <v>61</v>
      </c>
      <c r="D121" s="764" t="s">
        <v>962</v>
      </c>
      <c r="E121" s="764" t="s">
        <v>1592</v>
      </c>
      <c r="F121" s="764">
        <v>37</v>
      </c>
      <c r="G121" s="764" t="s">
        <v>2445</v>
      </c>
      <c r="H121" s="1117" t="s">
        <v>2445</v>
      </c>
      <c r="I121" s="1125"/>
      <c r="J121" s="1125"/>
      <c r="K121" s="1125"/>
      <c r="L121" s="1125"/>
      <c r="M121" s="1125"/>
      <c r="N121" s="1125"/>
      <c r="O121" s="1125"/>
      <c r="P121" s="1125"/>
      <c r="Q121" s="1125"/>
      <c r="R121" s="1124"/>
      <c r="S121" s="1124"/>
      <c r="T121" s="1124"/>
    </row>
    <row r="122" spans="1:20" ht="13.5" customHeight="1" outlineLevel="2">
      <c r="A122" s="764"/>
      <c r="B122" s="764" t="s">
        <v>941</v>
      </c>
      <c r="C122" s="764">
        <v>62</v>
      </c>
      <c r="D122" s="764" t="s">
        <v>1532</v>
      </c>
      <c r="E122" s="764" t="s">
        <v>1577</v>
      </c>
      <c r="F122" s="764">
        <v>37</v>
      </c>
      <c r="G122" s="764" t="s">
        <v>2445</v>
      </c>
      <c r="H122" s="1119" t="s">
        <v>981</v>
      </c>
      <c r="I122" s="1120">
        <v>83</v>
      </c>
      <c r="J122" s="1120">
        <v>0</v>
      </c>
      <c r="K122" s="1120">
        <v>0</v>
      </c>
      <c r="L122" s="1120">
        <v>0</v>
      </c>
      <c r="M122" s="1120">
        <v>0</v>
      </c>
      <c r="N122" s="1120">
        <v>0</v>
      </c>
      <c r="O122" s="1120">
        <v>83</v>
      </c>
      <c r="P122" s="740">
        <v>0</v>
      </c>
      <c r="Q122" s="740">
        <v>0</v>
      </c>
      <c r="R122" s="740">
        <v>0</v>
      </c>
      <c r="S122" s="740">
        <v>0</v>
      </c>
      <c r="T122" s="740">
        <v>1.2698000000000001E-4</v>
      </c>
    </row>
    <row r="123" spans="1:20" ht="13.5" customHeight="1" outlineLevel="1">
      <c r="A123" s="764"/>
      <c r="B123" s="764"/>
      <c r="C123" s="764"/>
      <c r="D123" s="764"/>
      <c r="E123" s="764"/>
      <c r="F123" s="764"/>
      <c r="G123" s="1126" t="s">
        <v>2448</v>
      </c>
      <c r="H123" s="1119" t="s">
        <v>784</v>
      </c>
      <c r="I123" s="1120">
        <v>571112</v>
      </c>
      <c r="J123" s="1120">
        <v>0</v>
      </c>
      <c r="K123" s="1120">
        <v>0</v>
      </c>
      <c r="L123" s="1120">
        <v>0</v>
      </c>
      <c r="M123" s="1120">
        <v>0</v>
      </c>
      <c r="N123" s="1120">
        <v>0</v>
      </c>
      <c r="O123" s="1120">
        <v>571112</v>
      </c>
      <c r="P123" s="1120">
        <v>5711.12</v>
      </c>
      <c r="Q123" s="1120">
        <v>5711.12</v>
      </c>
      <c r="R123" s="740">
        <v>8.9824099999999997E-3</v>
      </c>
      <c r="S123" s="740">
        <v>9.0993580153301522E-3</v>
      </c>
      <c r="T123" s="740">
        <v>2.8437442399999999</v>
      </c>
    </row>
    <row r="124" spans="1:20" ht="13.5" customHeight="1" outlineLevel="1">
      <c r="A124" s="764"/>
      <c r="B124" s="764"/>
      <c r="C124" s="764"/>
      <c r="D124" s="764"/>
      <c r="E124" s="764"/>
      <c r="F124" s="764"/>
      <c r="G124" s="1126"/>
      <c r="H124" s="1119" t="s">
        <v>2051</v>
      </c>
      <c r="I124" s="1120">
        <v>123</v>
      </c>
      <c r="J124" s="1120">
        <v>0</v>
      </c>
      <c r="K124" s="1120">
        <v>0</v>
      </c>
      <c r="L124" s="1120">
        <v>0</v>
      </c>
      <c r="M124" s="1120">
        <v>0</v>
      </c>
      <c r="N124" s="1120">
        <v>0</v>
      </c>
      <c r="O124" s="1120">
        <v>123</v>
      </c>
      <c r="P124" s="1120">
        <v>1845</v>
      </c>
      <c r="Q124" s="1120">
        <v>1845</v>
      </c>
      <c r="R124" s="740">
        <v>2.9018E-3</v>
      </c>
      <c r="S124" s="740">
        <v>2.9395837485964452E-3</v>
      </c>
      <c r="T124" s="740">
        <v>0</v>
      </c>
    </row>
    <row r="125" spans="1:20" ht="13.5" customHeight="1">
      <c r="A125" s="764"/>
      <c r="B125" s="764"/>
      <c r="C125" s="764"/>
      <c r="D125" s="764"/>
      <c r="E125" s="764"/>
      <c r="F125" s="764"/>
      <c r="G125" s="1126" t="s">
        <v>466</v>
      </c>
      <c r="H125" s="1119"/>
      <c r="I125" s="1122">
        <v>571318</v>
      </c>
      <c r="J125" s="1122">
        <v>0</v>
      </c>
      <c r="K125" s="1122">
        <v>0</v>
      </c>
      <c r="L125" s="1122">
        <v>0</v>
      </c>
      <c r="M125" s="1122">
        <v>0</v>
      </c>
      <c r="N125" s="1122">
        <v>0</v>
      </c>
      <c r="O125" s="1122">
        <v>571318</v>
      </c>
      <c r="P125" s="1122">
        <v>7556.12</v>
      </c>
      <c r="Q125" s="1122">
        <v>7556.12</v>
      </c>
      <c r="R125" s="1123">
        <v>1.1884209999999999E-2</v>
      </c>
      <c r="S125" s="1123">
        <v>1.2038941763926597E-2</v>
      </c>
      <c r="T125" s="1124"/>
    </row>
    <row r="126" spans="1:20" ht="13.5" customHeight="1">
      <c r="A126" s="764"/>
      <c r="B126" s="1118"/>
      <c r="C126" s="1118"/>
      <c r="D126" s="1118"/>
      <c r="E126" s="1118"/>
      <c r="F126" s="1118"/>
      <c r="G126" s="1118"/>
      <c r="H126" s="1119"/>
      <c r="I126" s="1122"/>
      <c r="J126" s="1122"/>
      <c r="K126" s="1122"/>
      <c r="L126" s="1122"/>
      <c r="M126" s="1122"/>
      <c r="N126" s="1122"/>
      <c r="O126" s="1122"/>
      <c r="P126" s="1122"/>
      <c r="Q126" s="1122"/>
      <c r="R126" s="1123"/>
      <c r="S126" s="1123"/>
      <c r="T126" s="1124"/>
    </row>
    <row r="127" spans="1:20" ht="13.5" customHeight="1" thickBot="1">
      <c r="A127" s="764"/>
      <c r="B127" s="1126" t="s">
        <v>466</v>
      </c>
      <c r="C127" s="764"/>
      <c r="D127" s="1126" t="s">
        <v>466</v>
      </c>
      <c r="E127" s="1126"/>
      <c r="F127" s="1126"/>
      <c r="G127" s="1126"/>
      <c r="H127" s="1176" t="s">
        <v>1451</v>
      </c>
      <c r="I127" s="1135">
        <v>25560864</v>
      </c>
      <c r="J127" s="1135">
        <v>834850</v>
      </c>
      <c r="K127" s="1135">
        <v>0</v>
      </c>
      <c r="L127" s="1135">
        <v>1046736</v>
      </c>
      <c r="M127" s="1135">
        <v>0</v>
      </c>
      <c r="N127" s="1135">
        <v>3466391</v>
      </c>
      <c r="O127" s="1135">
        <v>23976059</v>
      </c>
      <c r="P127" s="1135">
        <v>2702840.8016406009</v>
      </c>
      <c r="Q127" s="1135">
        <v>2827318.3820772003</v>
      </c>
      <c r="R127" s="1136">
        <v>4.4467855700000012</v>
      </c>
      <c r="S127" s="1136">
        <v>4.5046808826441103</v>
      </c>
      <c r="T127" s="1124"/>
    </row>
    <row r="128" spans="1:20" ht="13.5" customHeight="1" thickTop="1">
      <c r="I128" s="548"/>
      <c r="J128" s="548"/>
      <c r="K128" s="548"/>
      <c r="L128" s="548"/>
      <c r="M128" s="548"/>
      <c r="N128" s="548"/>
      <c r="P128" s="548"/>
      <c r="Q128" s="548"/>
      <c r="S128" s="548"/>
    </row>
    <row r="129" spans="9:19" ht="13.5" customHeight="1">
      <c r="I129" s="548"/>
      <c r="J129" s="548"/>
      <c r="K129" s="548"/>
      <c r="L129" s="548"/>
      <c r="M129" s="548"/>
      <c r="N129" s="548"/>
      <c r="P129" s="548"/>
      <c r="Q129" s="548"/>
      <c r="S129" s="548"/>
    </row>
    <row r="130" spans="9:19" ht="13.5" customHeight="1">
      <c r="I130" s="548"/>
      <c r="J130" s="548"/>
      <c r="K130" s="548"/>
      <c r="L130" s="548"/>
      <c r="M130" s="548"/>
      <c r="N130" s="548"/>
      <c r="P130" s="548"/>
      <c r="Q130" s="548"/>
      <c r="S130" s="548"/>
    </row>
    <row r="131" spans="9:19" ht="13.5" customHeight="1">
      <c r="I131" s="548"/>
      <c r="J131" s="548"/>
      <c r="K131" s="548"/>
      <c r="L131" s="548"/>
      <c r="M131" s="548"/>
      <c r="N131" s="548"/>
      <c r="P131" s="548"/>
      <c r="Q131" s="548"/>
      <c r="S131" s="548"/>
    </row>
    <row r="132" spans="9:19" ht="13.5" customHeight="1">
      <c r="I132" s="548"/>
      <c r="J132" s="548"/>
      <c r="K132" s="548"/>
      <c r="L132" s="548"/>
      <c r="M132" s="548"/>
      <c r="N132" s="548"/>
      <c r="P132" s="548"/>
      <c r="Q132" s="548"/>
      <c r="S132" s="548"/>
    </row>
    <row r="133" spans="9:19" ht="13.5" customHeight="1">
      <c r="I133" s="548"/>
      <c r="J133" s="548"/>
      <c r="K133" s="548"/>
      <c r="L133" s="548"/>
      <c r="M133" s="548"/>
      <c r="N133" s="548"/>
      <c r="P133" s="548"/>
      <c r="Q133" s="548"/>
      <c r="S133" s="548"/>
    </row>
    <row r="134" spans="9:19" ht="13.5" customHeight="1">
      <c r="I134" s="548"/>
      <c r="J134" s="548"/>
      <c r="K134" s="548"/>
      <c r="L134" s="548"/>
      <c r="M134" s="548"/>
      <c r="N134" s="548"/>
      <c r="P134" s="548"/>
      <c r="Q134" s="548"/>
      <c r="S134" s="548"/>
    </row>
    <row r="135" spans="9:19" ht="13.5" customHeight="1">
      <c r="I135" s="548"/>
      <c r="J135" s="548"/>
      <c r="K135" s="548"/>
      <c r="L135" s="548"/>
      <c r="M135" s="548"/>
      <c r="N135" s="548"/>
      <c r="P135" s="548"/>
      <c r="Q135" s="548"/>
      <c r="S135" s="548"/>
    </row>
    <row r="136" spans="9:19" ht="13.5" customHeight="1">
      <c r="I136" s="548"/>
      <c r="J136" s="548"/>
      <c r="K136" s="548"/>
      <c r="L136" s="548"/>
      <c r="M136" s="548"/>
      <c r="N136" s="548"/>
      <c r="P136" s="548"/>
      <c r="Q136" s="548"/>
      <c r="S136" s="548"/>
    </row>
    <row r="137" spans="9:19" ht="13.5" customHeight="1">
      <c r="I137" s="548"/>
      <c r="J137" s="548"/>
      <c r="K137" s="548"/>
      <c r="L137" s="548"/>
      <c r="M137" s="548"/>
      <c r="N137" s="548"/>
      <c r="P137" s="548"/>
      <c r="Q137" s="548"/>
      <c r="S137" s="548"/>
    </row>
    <row r="138" spans="9:19" ht="13.5" customHeight="1">
      <c r="I138" s="548"/>
      <c r="J138" s="548"/>
      <c r="K138" s="548"/>
      <c r="L138" s="548"/>
      <c r="M138" s="548"/>
      <c r="N138" s="548"/>
      <c r="P138" s="548"/>
      <c r="Q138" s="548"/>
      <c r="S138" s="548"/>
    </row>
    <row r="139" spans="9:19" ht="13.5" customHeight="1">
      <c r="I139" s="548"/>
      <c r="J139" s="548"/>
      <c r="K139" s="548"/>
      <c r="L139" s="548"/>
      <c r="M139" s="548"/>
      <c r="N139" s="548"/>
      <c r="P139" s="548"/>
      <c r="Q139" s="548"/>
      <c r="S139" s="548"/>
    </row>
    <row r="140" spans="9:19" ht="13.5" customHeight="1">
      <c r="I140" s="548"/>
      <c r="J140" s="548"/>
      <c r="K140" s="548"/>
      <c r="L140" s="548"/>
      <c r="M140" s="548"/>
      <c r="N140" s="548"/>
      <c r="P140" s="548"/>
      <c r="Q140" s="548"/>
      <c r="S140" s="548"/>
    </row>
    <row r="141" spans="9:19" ht="13.5" customHeight="1">
      <c r="I141" s="548"/>
      <c r="J141" s="548"/>
      <c r="K141" s="548"/>
      <c r="L141" s="548"/>
      <c r="M141" s="548"/>
      <c r="N141" s="548"/>
      <c r="P141" s="548"/>
      <c r="Q141" s="548"/>
      <c r="S141" s="548"/>
    </row>
    <row r="142" spans="9:19" ht="13.5" customHeight="1">
      <c r="I142" s="548"/>
      <c r="J142" s="548"/>
      <c r="K142" s="548"/>
      <c r="L142" s="548"/>
      <c r="M142" s="548"/>
      <c r="N142" s="548"/>
      <c r="P142" s="548"/>
      <c r="Q142" s="548"/>
      <c r="S142" s="548"/>
    </row>
    <row r="143" spans="9:19" ht="13.5" customHeight="1">
      <c r="I143" s="548"/>
      <c r="J143" s="548"/>
      <c r="K143" s="548"/>
      <c r="L143" s="548"/>
      <c r="M143" s="548"/>
      <c r="N143" s="548"/>
      <c r="P143" s="548"/>
      <c r="Q143" s="548"/>
      <c r="S143" s="548"/>
    </row>
    <row r="144" spans="9:19" ht="13.5" customHeight="1">
      <c r="I144" s="548"/>
      <c r="J144" s="548"/>
      <c r="K144" s="548"/>
      <c r="L144" s="548"/>
      <c r="M144" s="548"/>
      <c r="N144" s="548"/>
      <c r="P144" s="548"/>
      <c r="Q144" s="548"/>
      <c r="S144" s="548"/>
    </row>
    <row r="145" spans="9:19" ht="13.5" customHeight="1">
      <c r="I145" s="548"/>
      <c r="J145" s="548"/>
      <c r="K145" s="548"/>
      <c r="L145" s="548"/>
      <c r="M145" s="548"/>
      <c r="N145" s="548"/>
      <c r="P145" s="548"/>
      <c r="Q145" s="548"/>
      <c r="S145" s="548"/>
    </row>
    <row r="146" spans="9:19" ht="13.5" customHeight="1">
      <c r="I146" s="548"/>
      <c r="J146" s="548"/>
      <c r="K146" s="548"/>
      <c r="L146" s="548"/>
      <c r="M146" s="548"/>
      <c r="N146" s="548"/>
      <c r="P146" s="548"/>
      <c r="Q146" s="548"/>
      <c r="S146" s="548"/>
    </row>
    <row r="147" spans="9:19" ht="13.5" customHeight="1">
      <c r="I147" s="548"/>
      <c r="J147" s="548"/>
      <c r="K147" s="548"/>
      <c r="L147" s="548"/>
      <c r="M147" s="548"/>
      <c r="N147" s="548"/>
      <c r="P147" s="548"/>
      <c r="Q147" s="548"/>
      <c r="S147" s="548"/>
    </row>
    <row r="148" spans="9:19" ht="13.5" customHeight="1">
      <c r="I148" s="548"/>
      <c r="J148" s="548"/>
      <c r="K148" s="548"/>
      <c r="L148" s="548"/>
      <c r="M148" s="548"/>
      <c r="N148" s="548"/>
      <c r="P148" s="548"/>
      <c r="Q148" s="548"/>
      <c r="S148" s="548"/>
    </row>
    <row r="149" spans="9:19" ht="13.5" customHeight="1">
      <c r="I149" s="548"/>
      <c r="J149" s="548"/>
      <c r="K149" s="548"/>
      <c r="L149" s="548"/>
      <c r="M149" s="548"/>
      <c r="N149" s="548"/>
      <c r="P149" s="548"/>
      <c r="Q149" s="548"/>
      <c r="S149" s="548"/>
    </row>
    <row r="150" spans="9:19" ht="13.5" customHeight="1">
      <c r="I150" s="548"/>
      <c r="J150" s="548"/>
      <c r="K150" s="548"/>
      <c r="L150" s="548"/>
      <c r="M150" s="548"/>
      <c r="N150" s="548"/>
      <c r="P150" s="548"/>
      <c r="Q150" s="548"/>
      <c r="S150" s="548"/>
    </row>
    <row r="151" spans="9:19" ht="13.5" customHeight="1">
      <c r="I151" s="548"/>
      <c r="J151" s="548"/>
      <c r="K151" s="548"/>
      <c r="L151" s="548"/>
      <c r="M151" s="548"/>
      <c r="N151" s="548"/>
      <c r="P151" s="548"/>
      <c r="Q151" s="548"/>
      <c r="S151" s="548"/>
    </row>
    <row r="152" spans="9:19" ht="13.5" customHeight="1">
      <c r="I152" s="548"/>
      <c r="J152" s="548"/>
      <c r="K152" s="548"/>
      <c r="L152" s="548"/>
      <c r="M152" s="548"/>
      <c r="N152" s="548"/>
      <c r="P152" s="548"/>
      <c r="Q152" s="548"/>
      <c r="S152" s="548"/>
    </row>
    <row r="153" spans="9:19" ht="13.5" customHeight="1">
      <c r="I153" s="548"/>
      <c r="J153" s="548"/>
      <c r="K153" s="548"/>
      <c r="L153" s="548"/>
      <c r="M153" s="548"/>
      <c r="N153" s="548"/>
      <c r="P153" s="548"/>
      <c r="Q153" s="548"/>
      <c r="S153" s="548"/>
    </row>
    <row r="154" spans="9:19" ht="13.5" customHeight="1">
      <c r="I154" s="548"/>
      <c r="J154" s="548"/>
      <c r="K154" s="548"/>
      <c r="L154" s="548"/>
      <c r="M154" s="548"/>
      <c r="N154" s="548"/>
      <c r="P154" s="548"/>
      <c r="Q154" s="548"/>
      <c r="S154" s="548"/>
    </row>
    <row r="155" spans="9:19" ht="13.5" customHeight="1">
      <c r="I155" s="548"/>
      <c r="J155" s="548"/>
      <c r="K155" s="548"/>
      <c r="L155" s="548"/>
      <c r="M155" s="548"/>
      <c r="N155" s="548"/>
      <c r="P155" s="548"/>
      <c r="Q155" s="548"/>
      <c r="S155" s="548"/>
    </row>
    <row r="156" spans="9:19" ht="13.5" customHeight="1">
      <c r="I156" s="548"/>
      <c r="J156" s="548"/>
      <c r="K156" s="548"/>
      <c r="L156" s="548"/>
      <c r="M156" s="548"/>
      <c r="N156" s="548"/>
      <c r="P156" s="548"/>
      <c r="Q156" s="548"/>
      <c r="S156" s="548"/>
    </row>
    <row r="157" spans="9:19" ht="13.5" customHeight="1">
      <c r="I157" s="548"/>
      <c r="J157" s="548"/>
      <c r="K157" s="548"/>
      <c r="L157" s="548"/>
      <c r="M157" s="548"/>
      <c r="N157" s="548"/>
      <c r="P157" s="548"/>
      <c r="Q157" s="548"/>
      <c r="S157" s="548"/>
    </row>
    <row r="158" spans="9:19" ht="13.5" customHeight="1">
      <c r="I158" s="548"/>
      <c r="J158" s="548"/>
      <c r="K158" s="548"/>
      <c r="L158" s="548"/>
      <c r="M158" s="548"/>
      <c r="N158" s="548"/>
      <c r="P158" s="548"/>
      <c r="Q158" s="548"/>
      <c r="S158" s="548"/>
    </row>
    <row r="159" spans="9:19" ht="13.5" customHeight="1">
      <c r="I159" s="548"/>
      <c r="J159" s="548"/>
      <c r="K159" s="548"/>
      <c r="L159" s="548"/>
      <c r="M159" s="548"/>
      <c r="N159" s="548"/>
      <c r="P159" s="548"/>
      <c r="Q159" s="548"/>
      <c r="S159" s="548"/>
    </row>
    <row r="160" spans="9:19" ht="13.5" customHeight="1">
      <c r="I160" s="548"/>
      <c r="J160" s="548"/>
      <c r="K160" s="548"/>
      <c r="L160" s="548"/>
      <c r="M160" s="548"/>
      <c r="N160" s="548"/>
      <c r="P160" s="548"/>
      <c r="Q160" s="548"/>
      <c r="S160" s="548"/>
    </row>
    <row r="161" spans="9:19" ht="13.5" customHeight="1">
      <c r="I161" s="548"/>
      <c r="J161" s="548"/>
      <c r="K161" s="548"/>
      <c r="L161" s="548"/>
      <c r="M161" s="548"/>
      <c r="N161" s="548"/>
      <c r="P161" s="548"/>
      <c r="Q161" s="548"/>
      <c r="S161" s="548"/>
    </row>
    <row r="162" spans="9:19" ht="13.5" customHeight="1">
      <c r="I162" s="548"/>
      <c r="J162" s="548"/>
      <c r="K162" s="548"/>
      <c r="L162" s="548"/>
      <c r="M162" s="548"/>
      <c r="N162" s="548"/>
      <c r="P162" s="548"/>
      <c r="Q162" s="548"/>
      <c r="S162" s="548"/>
    </row>
    <row r="163" spans="9:19" ht="13.5" customHeight="1">
      <c r="I163" s="548"/>
      <c r="J163" s="548"/>
      <c r="K163" s="548"/>
      <c r="L163" s="548"/>
      <c r="M163" s="548"/>
      <c r="N163" s="548"/>
      <c r="P163" s="548"/>
      <c r="Q163" s="548"/>
      <c r="S163" s="548"/>
    </row>
    <row r="164" spans="9:19" ht="13.5" customHeight="1">
      <c r="I164" s="548"/>
      <c r="J164" s="548"/>
      <c r="K164" s="548"/>
      <c r="L164" s="548"/>
      <c r="M164" s="548"/>
      <c r="N164" s="548"/>
      <c r="P164" s="548"/>
      <c r="Q164" s="548"/>
      <c r="S164" s="548"/>
    </row>
    <row r="165" spans="9:19" ht="13.5" customHeight="1">
      <c r="I165" s="548"/>
      <c r="J165" s="548"/>
      <c r="K165" s="548"/>
      <c r="L165" s="548"/>
      <c r="M165" s="548"/>
      <c r="N165" s="548"/>
      <c r="P165" s="548"/>
      <c r="Q165" s="548"/>
      <c r="S165" s="548"/>
    </row>
    <row r="166" spans="9:19" ht="13.5" customHeight="1">
      <c r="I166" s="548"/>
      <c r="J166" s="548"/>
      <c r="K166" s="548"/>
      <c r="L166" s="548"/>
      <c r="M166" s="548"/>
      <c r="N166" s="548"/>
      <c r="P166" s="548"/>
      <c r="Q166" s="548"/>
      <c r="S166" s="548"/>
    </row>
    <row r="167" spans="9:19" ht="13.5" customHeight="1">
      <c r="I167" s="548"/>
      <c r="J167" s="548"/>
      <c r="K167" s="548"/>
      <c r="L167" s="548"/>
      <c r="M167" s="548"/>
      <c r="N167" s="548"/>
      <c r="P167" s="548"/>
      <c r="Q167" s="548"/>
      <c r="S167" s="548"/>
    </row>
    <row r="168" spans="9:19" ht="13.5" customHeight="1">
      <c r="I168" s="548"/>
      <c r="J168" s="548"/>
      <c r="K168" s="548"/>
      <c r="L168" s="548"/>
      <c r="M168" s="548"/>
      <c r="N168" s="548"/>
      <c r="P168" s="548"/>
      <c r="Q168" s="548"/>
      <c r="S168" s="548"/>
    </row>
    <row r="169" spans="9:19" ht="13.5" customHeight="1">
      <c r="I169" s="548"/>
      <c r="J169" s="548"/>
      <c r="K169" s="548"/>
      <c r="L169" s="548"/>
      <c r="M169" s="548"/>
      <c r="N169" s="548"/>
      <c r="P169" s="548"/>
      <c r="Q169" s="548"/>
      <c r="S169" s="548"/>
    </row>
    <row r="170" spans="9:19" ht="13.5" customHeight="1">
      <c r="I170" s="548"/>
      <c r="J170" s="548"/>
      <c r="K170" s="548"/>
      <c r="L170" s="548"/>
      <c r="M170" s="548"/>
      <c r="N170" s="548"/>
      <c r="P170" s="548"/>
      <c r="Q170" s="548"/>
      <c r="S170" s="548"/>
    </row>
    <row r="171" spans="9:19" ht="13.5" customHeight="1">
      <c r="I171" s="548"/>
      <c r="J171" s="548"/>
      <c r="K171" s="548"/>
      <c r="L171" s="548"/>
      <c r="M171" s="548"/>
      <c r="N171" s="548"/>
      <c r="P171" s="548"/>
      <c r="Q171" s="548"/>
      <c r="S171" s="548"/>
    </row>
    <row r="172" spans="9:19" ht="13.5" customHeight="1">
      <c r="I172" s="548"/>
      <c r="J172" s="548"/>
      <c r="K172" s="548"/>
      <c r="L172" s="548"/>
      <c r="M172" s="548"/>
      <c r="N172" s="548"/>
      <c r="P172" s="548"/>
      <c r="Q172" s="548"/>
      <c r="S172" s="548"/>
    </row>
    <row r="173" spans="9:19" ht="13.5" customHeight="1">
      <c r="I173" s="548"/>
      <c r="J173" s="548"/>
      <c r="K173" s="548"/>
      <c r="L173" s="548"/>
      <c r="M173" s="548"/>
      <c r="N173" s="548"/>
      <c r="P173" s="548"/>
      <c r="Q173" s="548"/>
      <c r="S173" s="548"/>
    </row>
    <row r="174" spans="9:19" ht="13.5" customHeight="1">
      <c r="I174" s="548"/>
      <c r="J174" s="548"/>
      <c r="K174" s="548"/>
      <c r="L174" s="548"/>
      <c r="M174" s="548"/>
      <c r="N174" s="548"/>
      <c r="P174" s="548"/>
      <c r="Q174" s="548"/>
      <c r="S174" s="548"/>
    </row>
    <row r="175" spans="9:19" ht="13.5" customHeight="1">
      <c r="I175" s="548"/>
      <c r="J175" s="548"/>
      <c r="K175" s="548"/>
      <c r="L175" s="548"/>
      <c r="M175" s="548"/>
      <c r="N175" s="548"/>
      <c r="P175" s="548"/>
      <c r="Q175" s="548"/>
      <c r="S175" s="548"/>
    </row>
    <row r="176" spans="9:19" ht="13.5" customHeight="1">
      <c r="I176" s="548"/>
      <c r="J176" s="548"/>
      <c r="K176" s="548"/>
      <c r="L176" s="548"/>
      <c r="M176" s="548"/>
      <c r="N176" s="548"/>
      <c r="P176" s="548"/>
      <c r="Q176" s="548"/>
      <c r="S176" s="548"/>
    </row>
    <row r="177" spans="9:19" ht="13.5" customHeight="1">
      <c r="I177" s="548"/>
      <c r="J177" s="548"/>
      <c r="K177" s="548"/>
      <c r="L177" s="548"/>
      <c r="M177" s="548"/>
      <c r="N177" s="548"/>
      <c r="P177" s="548"/>
      <c r="Q177" s="548"/>
      <c r="S177" s="548"/>
    </row>
    <row r="178" spans="9:19" ht="13.5" customHeight="1">
      <c r="I178" s="548"/>
      <c r="J178" s="548"/>
      <c r="K178" s="548"/>
      <c r="L178" s="548"/>
      <c r="M178" s="548"/>
      <c r="N178" s="548"/>
      <c r="P178" s="548"/>
      <c r="Q178" s="548"/>
      <c r="S178" s="548"/>
    </row>
    <row r="179" spans="9:19" ht="13.5" customHeight="1">
      <c r="I179" s="548"/>
      <c r="J179" s="548"/>
      <c r="K179" s="548"/>
      <c r="L179" s="548"/>
      <c r="M179" s="548"/>
      <c r="N179" s="548"/>
      <c r="P179" s="548"/>
      <c r="Q179" s="548"/>
      <c r="S179" s="548"/>
    </row>
    <row r="180" spans="9:19" ht="13.5" customHeight="1">
      <c r="I180" s="548"/>
      <c r="J180" s="548"/>
      <c r="K180" s="548"/>
      <c r="L180" s="548"/>
      <c r="M180" s="548"/>
      <c r="N180" s="548"/>
      <c r="P180" s="548"/>
      <c r="Q180" s="548"/>
      <c r="S180" s="548"/>
    </row>
    <row r="181" spans="9:19" ht="13.5" customHeight="1">
      <c r="I181" s="548"/>
      <c r="J181" s="548"/>
      <c r="K181" s="548"/>
      <c r="L181" s="548"/>
      <c r="M181" s="548"/>
      <c r="N181" s="548"/>
      <c r="P181" s="548"/>
      <c r="Q181" s="548"/>
      <c r="S181" s="548"/>
    </row>
    <row r="182" spans="9:19" ht="13.5" customHeight="1">
      <c r="I182" s="548"/>
      <c r="J182" s="548"/>
      <c r="K182" s="548"/>
      <c r="L182" s="548"/>
      <c r="M182" s="548"/>
      <c r="N182" s="548"/>
      <c r="P182" s="548"/>
      <c r="Q182" s="548"/>
      <c r="S182" s="548"/>
    </row>
    <row r="183" spans="9:19" ht="13.5" customHeight="1">
      <c r="I183" s="548"/>
      <c r="J183" s="548"/>
      <c r="K183" s="548"/>
      <c r="L183" s="548"/>
      <c r="M183" s="548"/>
      <c r="N183" s="548"/>
      <c r="P183" s="548"/>
      <c r="Q183" s="548"/>
      <c r="S183" s="548"/>
    </row>
    <row r="184" spans="9:19" ht="13.5" customHeight="1">
      <c r="I184" s="548"/>
      <c r="J184" s="548"/>
      <c r="K184" s="548"/>
      <c r="L184" s="548"/>
      <c r="M184" s="548"/>
      <c r="N184" s="548"/>
      <c r="P184" s="548"/>
      <c r="Q184" s="548"/>
      <c r="S184" s="548"/>
    </row>
    <row r="185" spans="9:19" ht="13.5" customHeight="1">
      <c r="I185" s="548"/>
      <c r="J185" s="548"/>
      <c r="K185" s="548"/>
      <c r="L185" s="548"/>
      <c r="M185" s="548"/>
      <c r="N185" s="548"/>
      <c r="P185" s="548"/>
      <c r="Q185" s="548"/>
      <c r="S185" s="548"/>
    </row>
    <row r="186" spans="9:19" ht="13.5" customHeight="1">
      <c r="I186" s="548"/>
      <c r="J186" s="548"/>
      <c r="K186" s="548"/>
      <c r="L186" s="548"/>
      <c r="M186" s="548"/>
      <c r="N186" s="548"/>
      <c r="P186" s="548"/>
      <c r="Q186" s="548"/>
      <c r="S186" s="548"/>
    </row>
    <row r="187" spans="9:19" ht="13.5" customHeight="1">
      <c r="I187" s="548"/>
      <c r="J187" s="548"/>
      <c r="K187" s="548"/>
      <c r="L187" s="548"/>
      <c r="M187" s="548"/>
      <c r="N187" s="548"/>
      <c r="P187" s="548"/>
      <c r="Q187" s="548"/>
      <c r="S187" s="548"/>
    </row>
    <row r="188" spans="9:19" ht="13.5" customHeight="1">
      <c r="I188" s="548"/>
      <c r="J188" s="548"/>
      <c r="K188" s="548"/>
      <c r="L188" s="548"/>
      <c r="M188" s="548"/>
      <c r="N188" s="548"/>
      <c r="P188" s="548"/>
      <c r="Q188" s="548"/>
      <c r="S188" s="548"/>
    </row>
    <row r="189" spans="9:19" ht="13.5" customHeight="1">
      <c r="I189" s="548"/>
      <c r="J189" s="548"/>
      <c r="K189" s="548"/>
      <c r="L189" s="548"/>
      <c r="M189" s="548"/>
      <c r="N189" s="548"/>
      <c r="P189" s="548"/>
      <c r="Q189" s="548"/>
      <c r="S189" s="548"/>
    </row>
    <row r="190" spans="9:19" ht="13.5" customHeight="1">
      <c r="I190" s="548"/>
      <c r="J190" s="548"/>
      <c r="K190" s="548"/>
      <c r="L190" s="548"/>
      <c r="M190" s="548"/>
      <c r="N190" s="548"/>
      <c r="P190" s="548"/>
      <c r="Q190" s="548"/>
      <c r="S190" s="548"/>
    </row>
    <row r="191" spans="9:19" ht="13.5" customHeight="1">
      <c r="I191" s="548"/>
      <c r="J191" s="548"/>
      <c r="K191" s="548"/>
      <c r="L191" s="548"/>
      <c r="M191" s="548"/>
      <c r="N191" s="548"/>
      <c r="P191" s="548"/>
      <c r="Q191" s="548"/>
      <c r="S191" s="548"/>
    </row>
    <row r="192" spans="9:19" ht="13.5" customHeight="1">
      <c r="I192" s="548"/>
      <c r="J192" s="548"/>
      <c r="K192" s="548"/>
      <c r="L192" s="548"/>
      <c r="M192" s="548"/>
      <c r="N192" s="548"/>
      <c r="P192" s="548"/>
      <c r="Q192" s="548"/>
      <c r="S192" s="548"/>
    </row>
    <row r="193" spans="9:19" ht="13.5" customHeight="1">
      <c r="I193" s="548"/>
      <c r="J193" s="548"/>
      <c r="K193" s="548"/>
      <c r="L193" s="548"/>
      <c r="M193" s="548"/>
      <c r="N193" s="548"/>
      <c r="P193" s="548"/>
      <c r="Q193" s="548"/>
      <c r="S193" s="548"/>
    </row>
    <row r="194" spans="9:19" ht="13.5" customHeight="1">
      <c r="I194" s="548"/>
      <c r="J194" s="548"/>
      <c r="K194" s="548"/>
      <c r="L194" s="548"/>
      <c r="M194" s="548"/>
      <c r="N194" s="548"/>
      <c r="P194" s="548"/>
      <c r="Q194" s="548"/>
      <c r="S194" s="548"/>
    </row>
    <row r="195" spans="9:19" ht="13.5" customHeight="1">
      <c r="I195" s="548"/>
      <c r="J195" s="548"/>
      <c r="K195" s="548"/>
      <c r="L195" s="548"/>
      <c r="M195" s="548"/>
      <c r="N195" s="548"/>
      <c r="P195" s="548"/>
      <c r="Q195" s="548"/>
      <c r="S195" s="548"/>
    </row>
    <row r="196" spans="9:19" ht="13.5" customHeight="1">
      <c r="I196" s="548"/>
      <c r="J196" s="548"/>
      <c r="K196" s="548"/>
      <c r="L196" s="548"/>
      <c r="M196" s="548"/>
      <c r="N196" s="548"/>
      <c r="P196" s="548"/>
      <c r="Q196" s="548"/>
      <c r="S196" s="548"/>
    </row>
    <row r="197" spans="9:19" ht="13.5" customHeight="1">
      <c r="I197" s="548"/>
      <c r="J197" s="548"/>
      <c r="K197" s="548"/>
      <c r="L197" s="548"/>
      <c r="M197" s="548"/>
      <c r="N197" s="548"/>
      <c r="P197" s="548"/>
      <c r="Q197" s="548"/>
      <c r="S197" s="548"/>
    </row>
    <row r="198" spans="9:19" ht="13.5" customHeight="1">
      <c r="I198" s="548"/>
      <c r="J198" s="548"/>
      <c r="K198" s="548"/>
      <c r="L198" s="548"/>
      <c r="M198" s="548"/>
      <c r="N198" s="548"/>
      <c r="P198" s="548"/>
      <c r="Q198" s="548"/>
      <c r="S198" s="548"/>
    </row>
    <row r="199" spans="9:19" ht="13.5" customHeight="1">
      <c r="I199" s="548"/>
      <c r="J199" s="548"/>
      <c r="K199" s="548"/>
      <c r="L199" s="548"/>
      <c r="M199" s="548"/>
      <c r="N199" s="548"/>
      <c r="P199" s="548"/>
      <c r="Q199" s="548"/>
      <c r="S199" s="548"/>
    </row>
    <row r="200" spans="9:19" ht="13.5" customHeight="1">
      <c r="I200" s="548"/>
      <c r="J200" s="548"/>
      <c r="K200" s="548"/>
      <c r="L200" s="548"/>
      <c r="M200" s="548"/>
      <c r="N200" s="548"/>
      <c r="P200" s="548"/>
      <c r="Q200" s="548"/>
      <c r="S200" s="548"/>
    </row>
    <row r="201" spans="9:19" ht="13.5" customHeight="1">
      <c r="I201" s="548"/>
      <c r="J201" s="548"/>
      <c r="K201" s="548"/>
      <c r="L201" s="548"/>
      <c r="M201" s="548"/>
      <c r="N201" s="548"/>
      <c r="P201" s="548"/>
      <c r="Q201" s="548"/>
      <c r="S201" s="548"/>
    </row>
    <row r="202" spans="9:19" ht="13.5" customHeight="1">
      <c r="I202" s="548"/>
      <c r="J202" s="548"/>
      <c r="K202" s="548"/>
      <c r="L202" s="548"/>
      <c r="M202" s="548"/>
      <c r="N202" s="548"/>
      <c r="P202" s="548"/>
      <c r="Q202" s="548"/>
      <c r="S202" s="548"/>
    </row>
    <row r="203" spans="9:19" ht="13.5" customHeight="1">
      <c r="I203" s="548"/>
      <c r="J203" s="548"/>
      <c r="K203" s="548"/>
      <c r="L203" s="548"/>
      <c r="M203" s="548"/>
      <c r="N203" s="548"/>
      <c r="P203" s="548"/>
      <c r="Q203" s="548"/>
      <c r="S203" s="548"/>
    </row>
    <row r="204" spans="9:19" ht="13.5" customHeight="1">
      <c r="I204" s="548"/>
      <c r="J204" s="548"/>
      <c r="K204" s="548"/>
      <c r="L204" s="548"/>
      <c r="M204" s="548"/>
      <c r="N204" s="548"/>
      <c r="P204" s="548"/>
      <c r="Q204" s="548"/>
      <c r="S204" s="548"/>
    </row>
    <row r="205" spans="9:19" ht="13.5" customHeight="1">
      <c r="I205" s="548"/>
      <c r="J205" s="548"/>
      <c r="K205" s="548"/>
      <c r="L205" s="548"/>
      <c r="M205" s="548"/>
      <c r="N205" s="548"/>
      <c r="P205" s="548"/>
      <c r="Q205" s="548"/>
      <c r="S205" s="548"/>
    </row>
    <row r="206" spans="9:19" ht="13.5" customHeight="1">
      <c r="I206" s="548"/>
      <c r="J206" s="548"/>
      <c r="K206" s="548"/>
      <c r="L206" s="548"/>
      <c r="M206" s="548"/>
      <c r="N206" s="548"/>
      <c r="P206" s="548"/>
      <c r="Q206" s="548"/>
      <c r="S206" s="548"/>
    </row>
    <row r="207" spans="9:19" ht="13.5" customHeight="1">
      <c r="I207" s="548"/>
      <c r="J207" s="548"/>
      <c r="K207" s="548"/>
      <c r="L207" s="548"/>
      <c r="M207" s="548"/>
      <c r="N207" s="548"/>
      <c r="P207" s="548"/>
      <c r="Q207" s="548"/>
      <c r="S207" s="548"/>
    </row>
    <row r="208" spans="9:19" ht="13.5" customHeight="1">
      <c r="I208" s="548"/>
      <c r="J208" s="548"/>
      <c r="K208" s="548"/>
      <c r="L208" s="548"/>
      <c r="M208" s="548"/>
      <c r="N208" s="548"/>
      <c r="P208" s="548"/>
      <c r="Q208" s="548"/>
      <c r="S208" s="548"/>
    </row>
    <row r="209" spans="9:19" ht="13.5" customHeight="1">
      <c r="I209" s="548"/>
      <c r="J209" s="548"/>
      <c r="K209" s="548"/>
      <c r="L209" s="548"/>
      <c r="M209" s="548"/>
      <c r="N209" s="548"/>
      <c r="P209" s="548"/>
      <c r="Q209" s="548"/>
      <c r="S209" s="548"/>
    </row>
    <row r="210" spans="9:19" ht="13.5" customHeight="1">
      <c r="I210" s="548"/>
      <c r="J210" s="548"/>
      <c r="K210" s="548"/>
      <c r="L210" s="548"/>
      <c r="M210" s="548"/>
      <c r="N210" s="548"/>
      <c r="P210" s="548"/>
      <c r="Q210" s="548"/>
      <c r="S210" s="548"/>
    </row>
    <row r="211" spans="9:19" ht="13.5" customHeight="1">
      <c r="I211" s="548"/>
      <c r="J211" s="548"/>
      <c r="K211" s="548"/>
      <c r="L211" s="548"/>
      <c r="M211" s="548"/>
      <c r="N211" s="548"/>
      <c r="P211" s="548"/>
      <c r="Q211" s="548"/>
      <c r="S211" s="548"/>
    </row>
    <row r="212" spans="9:19" ht="13.5" customHeight="1">
      <c r="I212" s="548"/>
      <c r="J212" s="548"/>
      <c r="K212" s="548"/>
      <c r="L212" s="548"/>
      <c r="M212" s="548"/>
      <c r="N212" s="548"/>
      <c r="P212" s="548"/>
      <c r="Q212" s="548"/>
      <c r="S212" s="548"/>
    </row>
    <row r="213" spans="9:19" ht="13.5" customHeight="1">
      <c r="I213" s="548"/>
      <c r="J213" s="548"/>
      <c r="K213" s="548"/>
      <c r="L213" s="548"/>
      <c r="M213" s="548"/>
      <c r="N213" s="548"/>
      <c r="P213" s="548"/>
      <c r="Q213" s="548"/>
      <c r="S213" s="548"/>
    </row>
    <row r="214" spans="9:19" ht="13.5" customHeight="1">
      <c r="I214" s="548"/>
      <c r="J214" s="548"/>
      <c r="K214" s="548"/>
      <c r="L214" s="548"/>
      <c r="M214" s="548"/>
      <c r="N214" s="548"/>
      <c r="P214" s="548"/>
      <c r="Q214" s="548"/>
      <c r="S214" s="548"/>
    </row>
    <row r="215" spans="9:19" ht="13.5" customHeight="1">
      <c r="I215" s="548"/>
      <c r="J215" s="548"/>
      <c r="K215" s="548"/>
      <c r="L215" s="548"/>
      <c r="M215" s="548"/>
      <c r="N215" s="548"/>
      <c r="P215" s="548"/>
      <c r="Q215" s="548"/>
      <c r="S215" s="548"/>
    </row>
    <row r="216" spans="9:19" ht="13.5" customHeight="1">
      <c r="I216" s="548"/>
      <c r="J216" s="548"/>
      <c r="K216" s="548"/>
      <c r="L216" s="548"/>
      <c r="M216" s="548"/>
      <c r="N216" s="548"/>
      <c r="P216" s="548"/>
      <c r="Q216" s="548"/>
      <c r="S216" s="548"/>
    </row>
    <row r="217" spans="9:19" ht="13.5" customHeight="1">
      <c r="I217" s="548"/>
      <c r="J217" s="548"/>
      <c r="K217" s="548"/>
      <c r="L217" s="548"/>
      <c r="M217" s="548"/>
      <c r="N217" s="548"/>
      <c r="P217" s="548"/>
      <c r="Q217" s="548"/>
      <c r="S217" s="548"/>
    </row>
    <row r="218" spans="9:19" ht="13.5" customHeight="1">
      <c r="I218" s="548"/>
      <c r="J218" s="548"/>
      <c r="K218" s="548"/>
      <c r="L218" s="548"/>
      <c r="M218" s="548"/>
      <c r="N218" s="548"/>
      <c r="P218" s="548"/>
      <c r="Q218" s="548"/>
      <c r="S218" s="548"/>
    </row>
    <row r="219" spans="9:19" ht="13.5" customHeight="1">
      <c r="I219" s="548"/>
      <c r="J219" s="548"/>
      <c r="K219" s="548"/>
      <c r="L219" s="548"/>
      <c r="M219" s="548"/>
      <c r="N219" s="548"/>
      <c r="P219" s="548"/>
      <c r="Q219" s="548"/>
      <c r="S219" s="548"/>
    </row>
    <row r="220" spans="9:19" ht="13.5" customHeight="1">
      <c r="I220" s="548"/>
      <c r="J220" s="548"/>
      <c r="K220" s="548"/>
      <c r="L220" s="548"/>
      <c r="M220" s="548"/>
      <c r="N220" s="548"/>
      <c r="P220" s="548"/>
      <c r="Q220" s="548"/>
      <c r="S220" s="548"/>
    </row>
    <row r="221" spans="9:19" ht="13.5" customHeight="1">
      <c r="I221" s="548"/>
      <c r="J221" s="548"/>
      <c r="K221" s="548"/>
      <c r="L221" s="548"/>
      <c r="M221" s="548"/>
      <c r="N221" s="548"/>
      <c r="P221" s="548"/>
      <c r="Q221" s="548"/>
      <c r="S221" s="548"/>
    </row>
    <row r="222" spans="9:19" ht="13.5" customHeight="1">
      <c r="I222" s="548"/>
      <c r="J222" s="548"/>
      <c r="K222" s="548"/>
      <c r="L222" s="548"/>
      <c r="M222" s="548"/>
      <c r="N222" s="548"/>
      <c r="P222" s="548"/>
      <c r="Q222" s="548"/>
      <c r="S222" s="548"/>
    </row>
    <row r="223" spans="9:19" ht="13.5" customHeight="1">
      <c r="I223" s="548"/>
      <c r="J223" s="548"/>
      <c r="K223" s="548"/>
      <c r="L223" s="548"/>
      <c r="M223" s="548"/>
      <c r="N223" s="548"/>
      <c r="P223" s="548"/>
      <c r="Q223" s="548"/>
      <c r="S223" s="548"/>
    </row>
    <row r="224" spans="9:19" ht="13.5" customHeight="1">
      <c r="I224" s="548"/>
      <c r="J224" s="548"/>
      <c r="K224" s="548"/>
      <c r="L224" s="548"/>
      <c r="M224" s="548"/>
      <c r="N224" s="548"/>
      <c r="P224" s="548"/>
      <c r="Q224" s="548"/>
      <c r="S224" s="548"/>
    </row>
    <row r="225" spans="9:19" ht="13.5" customHeight="1">
      <c r="I225" s="548"/>
      <c r="J225" s="548"/>
      <c r="K225" s="548"/>
      <c r="L225" s="548"/>
      <c r="M225" s="548"/>
      <c r="N225" s="548"/>
      <c r="P225" s="548"/>
      <c r="Q225" s="548"/>
      <c r="S225" s="548"/>
    </row>
    <row r="226" spans="9:19" ht="13.5" customHeight="1">
      <c r="I226" s="548"/>
      <c r="J226" s="548"/>
      <c r="K226" s="548"/>
      <c r="L226" s="548"/>
      <c r="M226" s="548"/>
      <c r="N226" s="548"/>
      <c r="P226" s="548"/>
      <c r="Q226" s="548"/>
      <c r="S226" s="548"/>
    </row>
    <row r="227" spans="9:19" ht="13.5" customHeight="1">
      <c r="I227" s="548"/>
      <c r="J227" s="548"/>
      <c r="K227" s="548"/>
      <c r="L227" s="548"/>
      <c r="M227" s="548"/>
      <c r="N227" s="548"/>
      <c r="P227" s="548"/>
      <c r="Q227" s="548"/>
      <c r="S227" s="548"/>
    </row>
    <row r="228" spans="9:19" ht="13.5" customHeight="1">
      <c r="I228" s="548"/>
      <c r="J228" s="548"/>
      <c r="K228" s="548"/>
      <c r="L228" s="548"/>
      <c r="M228" s="548"/>
      <c r="N228" s="548"/>
      <c r="P228" s="548"/>
      <c r="Q228" s="548"/>
      <c r="S228" s="548"/>
    </row>
    <row r="229" spans="9:19" ht="13.5" customHeight="1">
      <c r="I229" s="548"/>
      <c r="J229" s="548"/>
      <c r="K229" s="548"/>
      <c r="L229" s="548"/>
      <c r="M229" s="548"/>
      <c r="N229" s="548"/>
      <c r="P229" s="548"/>
      <c r="Q229" s="548"/>
      <c r="S229" s="548"/>
    </row>
    <row r="230" spans="9:19" ht="13.5" customHeight="1">
      <c r="I230" s="548"/>
      <c r="J230" s="548"/>
      <c r="K230" s="548"/>
      <c r="L230" s="548"/>
      <c r="M230" s="548"/>
      <c r="N230" s="548"/>
      <c r="P230" s="548"/>
      <c r="Q230" s="548"/>
      <c r="S230" s="548"/>
    </row>
    <row r="231" spans="9:19" ht="13.5" customHeight="1">
      <c r="I231" s="548"/>
      <c r="J231" s="548"/>
      <c r="K231" s="548"/>
      <c r="L231" s="548"/>
      <c r="M231" s="548"/>
      <c r="N231" s="548"/>
      <c r="P231" s="548"/>
      <c r="Q231" s="548"/>
      <c r="S231" s="548"/>
    </row>
    <row r="232" spans="9:19" ht="13.5" customHeight="1">
      <c r="I232" s="548"/>
      <c r="J232" s="548"/>
      <c r="K232" s="548"/>
      <c r="L232" s="548"/>
      <c r="M232" s="548"/>
      <c r="N232" s="548"/>
      <c r="P232" s="548"/>
      <c r="Q232" s="548"/>
      <c r="S232" s="548"/>
    </row>
    <row r="233" spans="9:19" ht="13.5" customHeight="1">
      <c r="I233" s="548"/>
      <c r="J233" s="548"/>
      <c r="K233" s="548"/>
      <c r="L233" s="548"/>
      <c r="M233" s="548"/>
      <c r="N233" s="548"/>
      <c r="P233" s="548"/>
      <c r="Q233" s="548"/>
      <c r="S233" s="548"/>
    </row>
    <row r="234" spans="9:19" ht="13.5" customHeight="1">
      <c r="I234" s="548"/>
      <c r="J234" s="548"/>
      <c r="K234" s="548"/>
      <c r="L234" s="548"/>
      <c r="M234" s="548"/>
      <c r="N234" s="548"/>
      <c r="P234" s="548"/>
      <c r="Q234" s="548"/>
      <c r="S234" s="548"/>
    </row>
    <row r="235" spans="9:19" ht="13.5" customHeight="1">
      <c r="I235" s="548"/>
      <c r="J235" s="548"/>
      <c r="K235" s="548"/>
      <c r="L235" s="548"/>
      <c r="M235" s="548"/>
      <c r="N235" s="548"/>
      <c r="P235" s="548"/>
      <c r="Q235" s="548"/>
      <c r="S235" s="548"/>
    </row>
    <row r="236" spans="9:19" ht="13.5" customHeight="1">
      <c r="I236" s="548"/>
      <c r="J236" s="548"/>
      <c r="K236" s="548"/>
      <c r="L236" s="548"/>
      <c r="M236" s="548"/>
      <c r="N236" s="548"/>
      <c r="P236" s="548"/>
      <c r="Q236" s="548"/>
      <c r="S236" s="548"/>
    </row>
    <row r="237" spans="9:19" ht="13.5" customHeight="1">
      <c r="I237" s="548"/>
      <c r="J237" s="548"/>
      <c r="K237" s="548"/>
      <c r="L237" s="548"/>
      <c r="M237" s="548"/>
      <c r="N237" s="548"/>
      <c r="P237" s="548"/>
      <c r="Q237" s="548"/>
      <c r="S237" s="548"/>
    </row>
    <row r="238" spans="9:19" ht="13.5" customHeight="1">
      <c r="I238" s="548"/>
      <c r="J238" s="548"/>
      <c r="K238" s="548"/>
      <c r="L238" s="548"/>
      <c r="M238" s="548"/>
      <c r="N238" s="548"/>
      <c r="P238" s="548"/>
      <c r="Q238" s="548"/>
      <c r="S238" s="548"/>
    </row>
    <row r="239" spans="9:19" ht="13.5" customHeight="1">
      <c r="I239" s="548"/>
      <c r="J239" s="548"/>
      <c r="K239" s="548"/>
      <c r="L239" s="548"/>
      <c r="M239" s="548"/>
      <c r="N239" s="548"/>
      <c r="P239" s="548"/>
      <c r="Q239" s="548"/>
      <c r="S239" s="548"/>
    </row>
    <row r="240" spans="9:19" ht="13.5" customHeight="1">
      <c r="I240" s="548"/>
      <c r="J240" s="548"/>
      <c r="K240" s="548"/>
      <c r="L240" s="548"/>
      <c r="M240" s="548"/>
      <c r="N240" s="548"/>
      <c r="P240" s="548"/>
      <c r="Q240" s="548"/>
      <c r="S240" s="548"/>
    </row>
    <row r="241" spans="9:19" ht="13.5" customHeight="1">
      <c r="I241" s="548"/>
      <c r="J241" s="548"/>
      <c r="K241" s="548"/>
      <c r="L241" s="548"/>
      <c r="M241" s="548"/>
      <c r="N241" s="548"/>
      <c r="P241" s="548"/>
      <c r="Q241" s="548"/>
      <c r="S241" s="548"/>
    </row>
    <row r="242" spans="9:19" ht="13.5" customHeight="1">
      <c r="I242" s="548"/>
      <c r="J242" s="548"/>
      <c r="K242" s="548"/>
      <c r="L242" s="548"/>
      <c r="M242" s="548"/>
      <c r="N242" s="548"/>
      <c r="P242" s="548"/>
      <c r="Q242" s="548"/>
      <c r="S242" s="548"/>
    </row>
    <row r="243" spans="9:19" ht="13.5" customHeight="1">
      <c r="I243" s="548"/>
      <c r="J243" s="548"/>
      <c r="K243" s="548"/>
      <c r="L243" s="548"/>
      <c r="M243" s="548"/>
      <c r="N243" s="548"/>
      <c r="P243" s="548"/>
      <c r="Q243" s="548"/>
      <c r="S243" s="548"/>
    </row>
    <row r="244" spans="9:19" ht="13.5" customHeight="1">
      <c r="I244" s="548"/>
      <c r="J244" s="548"/>
      <c r="K244" s="548"/>
      <c r="L244" s="548"/>
      <c r="M244" s="548"/>
      <c r="N244" s="548"/>
      <c r="P244" s="548"/>
      <c r="Q244" s="548"/>
      <c r="S244" s="548"/>
    </row>
    <row r="245" spans="9:19" ht="13.5" customHeight="1">
      <c r="I245" s="548"/>
      <c r="J245" s="548"/>
      <c r="K245" s="548"/>
      <c r="L245" s="548"/>
      <c r="M245" s="548"/>
      <c r="N245" s="548"/>
      <c r="P245" s="548"/>
      <c r="Q245" s="548"/>
      <c r="S245" s="548"/>
    </row>
    <row r="246" spans="9:19" ht="13.5" customHeight="1">
      <c r="I246" s="548"/>
      <c r="J246" s="548"/>
      <c r="K246" s="548"/>
      <c r="L246" s="548"/>
      <c r="M246" s="548"/>
      <c r="N246" s="548"/>
      <c r="P246" s="548"/>
      <c r="Q246" s="548"/>
      <c r="S246" s="548"/>
    </row>
    <row r="247" spans="9:19" ht="13.5" customHeight="1">
      <c r="I247" s="548"/>
      <c r="J247" s="548"/>
      <c r="K247" s="548"/>
      <c r="L247" s="548"/>
      <c r="M247" s="548"/>
      <c r="N247" s="548"/>
      <c r="P247" s="548"/>
      <c r="Q247" s="548"/>
      <c r="S247" s="548"/>
    </row>
    <row r="248" spans="9:19" ht="13.5" customHeight="1">
      <c r="I248" s="548"/>
      <c r="J248" s="548"/>
      <c r="K248" s="548"/>
      <c r="L248" s="548"/>
      <c r="M248" s="548"/>
      <c r="N248" s="548"/>
      <c r="P248" s="548"/>
      <c r="Q248" s="548"/>
      <c r="S248" s="548"/>
    </row>
    <row r="249" spans="9:19" ht="13.5" customHeight="1">
      <c r="I249" s="548"/>
      <c r="J249" s="548"/>
      <c r="K249" s="548"/>
      <c r="L249" s="548"/>
      <c r="M249" s="548"/>
      <c r="N249" s="548"/>
      <c r="P249" s="548"/>
      <c r="Q249" s="548"/>
      <c r="S249" s="548"/>
    </row>
    <row r="250" spans="9:19" ht="13.5" customHeight="1">
      <c r="I250" s="548"/>
      <c r="J250" s="548"/>
      <c r="K250" s="548"/>
      <c r="L250" s="548"/>
      <c r="M250" s="548"/>
      <c r="N250" s="548"/>
      <c r="P250" s="548"/>
      <c r="Q250" s="548"/>
      <c r="S250" s="548"/>
    </row>
    <row r="251" spans="9:19" ht="13.5" customHeight="1">
      <c r="I251" s="548"/>
      <c r="J251" s="548"/>
      <c r="K251" s="548"/>
      <c r="L251" s="548"/>
      <c r="M251" s="548"/>
      <c r="N251" s="548"/>
      <c r="P251" s="548"/>
      <c r="Q251" s="548"/>
      <c r="S251" s="548"/>
    </row>
    <row r="252" spans="9:19" ht="13.5" customHeight="1">
      <c r="I252" s="548"/>
      <c r="J252" s="548"/>
      <c r="K252" s="548"/>
      <c r="L252" s="548"/>
      <c r="M252" s="548"/>
      <c r="N252" s="548"/>
      <c r="P252" s="548"/>
      <c r="Q252" s="548"/>
      <c r="S252" s="548"/>
    </row>
    <row r="253" spans="9:19" ht="13.5" customHeight="1">
      <c r="I253" s="548"/>
      <c r="J253" s="548"/>
      <c r="K253" s="548"/>
      <c r="L253" s="548"/>
      <c r="M253" s="548"/>
      <c r="N253" s="548"/>
      <c r="P253" s="548"/>
      <c r="Q253" s="548"/>
      <c r="S253" s="548"/>
    </row>
    <row r="254" spans="9:19" ht="13.5" customHeight="1">
      <c r="I254" s="548"/>
      <c r="J254" s="548"/>
      <c r="K254" s="548"/>
      <c r="L254" s="548"/>
      <c r="M254" s="548"/>
      <c r="N254" s="548"/>
      <c r="P254" s="548"/>
      <c r="Q254" s="548"/>
      <c r="S254" s="548"/>
    </row>
    <row r="255" spans="9:19" ht="13.5" customHeight="1">
      <c r="I255" s="548"/>
      <c r="J255" s="548"/>
      <c r="K255" s="548"/>
      <c r="L255" s="548"/>
      <c r="M255" s="548"/>
      <c r="N255" s="548"/>
      <c r="P255" s="548"/>
      <c r="Q255" s="548"/>
      <c r="S255" s="548"/>
    </row>
    <row r="256" spans="9:19" ht="13.5" customHeight="1">
      <c r="I256" s="548"/>
      <c r="J256" s="548"/>
      <c r="K256" s="548"/>
      <c r="L256" s="548"/>
      <c r="M256" s="548"/>
      <c r="N256" s="548"/>
      <c r="P256" s="548"/>
      <c r="Q256" s="548"/>
      <c r="S256" s="548"/>
    </row>
    <row r="257" spans="9:19" ht="13.5" customHeight="1">
      <c r="I257" s="548"/>
      <c r="J257" s="548"/>
      <c r="K257" s="548"/>
      <c r="L257" s="548"/>
      <c r="M257" s="548"/>
      <c r="N257" s="548"/>
      <c r="P257" s="548"/>
      <c r="Q257" s="548"/>
      <c r="S257" s="548"/>
    </row>
    <row r="258" spans="9:19" ht="13.5" customHeight="1">
      <c r="I258" s="548"/>
      <c r="J258" s="548"/>
      <c r="K258" s="548"/>
      <c r="L258" s="548"/>
      <c r="M258" s="548"/>
      <c r="N258" s="548"/>
      <c r="P258" s="548"/>
      <c r="Q258" s="548"/>
      <c r="S258" s="548"/>
    </row>
    <row r="259" spans="9:19" ht="13.5" customHeight="1">
      <c r="I259" s="548"/>
      <c r="J259" s="548"/>
      <c r="K259" s="548"/>
      <c r="L259" s="548"/>
      <c r="M259" s="548"/>
      <c r="N259" s="548"/>
      <c r="P259" s="548"/>
      <c r="Q259" s="548"/>
      <c r="S259" s="548"/>
    </row>
    <row r="260" spans="9:19" ht="13.5" customHeight="1">
      <c r="I260" s="548"/>
      <c r="J260" s="548"/>
      <c r="K260" s="548"/>
      <c r="L260" s="548"/>
      <c r="M260" s="548"/>
      <c r="N260" s="548"/>
      <c r="P260" s="548"/>
      <c r="Q260" s="548"/>
      <c r="S260" s="548"/>
    </row>
    <row r="261" spans="9:19" ht="13.5" customHeight="1">
      <c r="I261" s="548"/>
      <c r="J261" s="548"/>
      <c r="K261" s="548"/>
      <c r="L261" s="548"/>
      <c r="M261" s="548"/>
      <c r="N261" s="548"/>
      <c r="P261" s="548"/>
      <c r="Q261" s="548"/>
      <c r="S261" s="548"/>
    </row>
    <row r="262" spans="9:19" ht="13.5" customHeight="1">
      <c r="I262" s="548"/>
      <c r="J262" s="548"/>
      <c r="K262" s="548"/>
      <c r="L262" s="548"/>
      <c r="M262" s="548"/>
      <c r="N262" s="548"/>
      <c r="P262" s="548"/>
      <c r="Q262" s="548"/>
      <c r="S262" s="548"/>
    </row>
    <row r="263" spans="9:19" ht="13.5" customHeight="1">
      <c r="I263" s="548"/>
      <c r="J263" s="548"/>
      <c r="K263" s="548"/>
      <c r="L263" s="548"/>
      <c r="M263" s="548"/>
      <c r="N263" s="548"/>
      <c r="P263" s="548"/>
      <c r="Q263" s="548"/>
      <c r="S263" s="548"/>
    </row>
    <row r="264" spans="9:19" ht="13.5" customHeight="1">
      <c r="I264" s="548"/>
      <c r="J264" s="548"/>
      <c r="K264" s="548"/>
      <c r="L264" s="548"/>
      <c r="M264" s="548"/>
      <c r="N264" s="548"/>
      <c r="P264" s="548"/>
      <c r="Q264" s="548"/>
      <c r="S264" s="548"/>
    </row>
    <row r="265" spans="9:19" ht="13.5" customHeight="1">
      <c r="I265" s="548"/>
      <c r="J265" s="548"/>
      <c r="K265" s="548"/>
      <c r="L265" s="548"/>
      <c r="M265" s="548"/>
      <c r="N265" s="548"/>
      <c r="P265" s="548"/>
      <c r="Q265" s="548"/>
      <c r="S265" s="548"/>
    </row>
    <row r="266" spans="9:19" ht="13.5" customHeight="1">
      <c r="I266" s="548"/>
      <c r="J266" s="548"/>
      <c r="K266" s="548"/>
      <c r="L266" s="548"/>
      <c r="M266" s="548"/>
      <c r="N266" s="548"/>
      <c r="P266" s="548"/>
      <c r="Q266" s="548"/>
      <c r="S266" s="548"/>
    </row>
    <row r="267" spans="9:19" ht="13.5" customHeight="1">
      <c r="I267" s="548"/>
      <c r="J267" s="548"/>
      <c r="K267" s="548"/>
      <c r="L267" s="548"/>
      <c r="M267" s="548"/>
      <c r="N267" s="548"/>
      <c r="P267" s="548"/>
      <c r="Q267" s="548"/>
      <c r="S267" s="548"/>
    </row>
    <row r="268" spans="9:19" ht="13.5" customHeight="1">
      <c r="I268" s="548"/>
      <c r="J268" s="548"/>
      <c r="K268" s="548"/>
      <c r="L268" s="548"/>
      <c r="M268" s="548"/>
      <c r="N268" s="548"/>
      <c r="P268" s="548"/>
      <c r="Q268" s="548"/>
      <c r="S268" s="548"/>
    </row>
    <row r="269" spans="9:19" ht="13.5" customHeight="1">
      <c r="I269" s="548"/>
      <c r="J269" s="548"/>
      <c r="K269" s="548"/>
      <c r="L269" s="548"/>
      <c r="M269" s="548"/>
      <c r="N269" s="548"/>
      <c r="P269" s="548"/>
      <c r="Q269" s="548"/>
      <c r="S269" s="548"/>
    </row>
    <row r="270" spans="9:19" ht="13.5" customHeight="1">
      <c r="I270" s="548"/>
      <c r="J270" s="548"/>
      <c r="K270" s="548"/>
      <c r="L270" s="548"/>
      <c r="M270" s="548"/>
      <c r="N270" s="548"/>
      <c r="P270" s="548"/>
      <c r="Q270" s="548"/>
      <c r="S270" s="548"/>
    </row>
    <row r="271" spans="9:19" ht="13.5" customHeight="1">
      <c r="I271" s="548"/>
      <c r="J271" s="548"/>
      <c r="K271" s="548"/>
      <c r="L271" s="548"/>
      <c r="M271" s="548"/>
      <c r="N271" s="548"/>
      <c r="P271" s="548"/>
      <c r="Q271" s="548"/>
      <c r="S271" s="548"/>
    </row>
    <row r="272" spans="9:19" ht="13.5" customHeight="1">
      <c r="I272" s="548"/>
      <c r="J272" s="548"/>
      <c r="K272" s="548"/>
      <c r="L272" s="548"/>
      <c r="M272" s="548"/>
      <c r="N272" s="548"/>
      <c r="P272" s="548"/>
      <c r="Q272" s="548"/>
      <c r="S272" s="548"/>
    </row>
    <row r="273" spans="9:19" ht="13.5" customHeight="1">
      <c r="I273" s="548"/>
      <c r="J273" s="548"/>
      <c r="K273" s="548"/>
      <c r="L273" s="548"/>
      <c r="M273" s="548"/>
      <c r="N273" s="548"/>
      <c r="P273" s="548"/>
      <c r="Q273" s="548"/>
      <c r="S273" s="548"/>
    </row>
    <row r="274" spans="9:19" ht="13.5" customHeight="1">
      <c r="I274" s="548"/>
      <c r="J274" s="548"/>
      <c r="K274" s="548"/>
      <c r="L274" s="548"/>
      <c r="M274" s="548"/>
      <c r="N274" s="548"/>
      <c r="P274" s="548"/>
      <c r="Q274" s="548"/>
      <c r="S274" s="548"/>
    </row>
    <row r="275" spans="9:19" ht="13.5" customHeight="1">
      <c r="I275" s="548"/>
      <c r="J275" s="548"/>
      <c r="K275" s="548"/>
      <c r="L275" s="548"/>
      <c r="M275" s="548"/>
      <c r="N275" s="548"/>
      <c r="P275" s="548"/>
      <c r="Q275" s="548"/>
      <c r="S275" s="548"/>
    </row>
    <row r="276" spans="9:19" ht="13.5" customHeight="1">
      <c r="I276" s="548"/>
      <c r="J276" s="548"/>
      <c r="K276" s="548"/>
      <c r="L276" s="548"/>
      <c r="M276" s="548"/>
      <c r="N276" s="548"/>
      <c r="P276" s="548"/>
      <c r="Q276" s="548"/>
      <c r="S276" s="548"/>
    </row>
    <row r="277" spans="9:19" ht="13.5" customHeight="1">
      <c r="I277" s="548"/>
      <c r="J277" s="548"/>
      <c r="K277" s="548"/>
      <c r="L277" s="548"/>
      <c r="M277" s="548"/>
      <c r="N277" s="548"/>
      <c r="P277" s="548"/>
      <c r="Q277" s="548"/>
      <c r="S277" s="548"/>
    </row>
    <row r="278" spans="9:19" ht="13.5" customHeight="1">
      <c r="I278" s="548"/>
      <c r="J278" s="548"/>
      <c r="K278" s="548"/>
      <c r="L278" s="548"/>
      <c r="M278" s="548"/>
      <c r="N278" s="548"/>
      <c r="P278" s="548"/>
      <c r="Q278" s="548"/>
      <c r="S278" s="548"/>
    </row>
    <row r="279" spans="9:19" ht="13.5" customHeight="1">
      <c r="I279" s="548"/>
      <c r="J279" s="548"/>
      <c r="K279" s="548"/>
      <c r="L279" s="548"/>
      <c r="M279" s="548"/>
      <c r="N279" s="548"/>
      <c r="P279" s="548"/>
      <c r="Q279" s="548"/>
      <c r="S279" s="548"/>
    </row>
    <row r="280" spans="9:19" ht="13.5" customHeight="1">
      <c r="I280" s="548"/>
      <c r="J280" s="548"/>
      <c r="K280" s="548"/>
      <c r="L280" s="548"/>
      <c r="M280" s="548"/>
      <c r="N280" s="548"/>
      <c r="P280" s="548"/>
      <c r="Q280" s="548"/>
      <c r="S280" s="548"/>
    </row>
    <row r="281" spans="9:19" ht="13.5" customHeight="1">
      <c r="I281" s="548"/>
      <c r="J281" s="548"/>
      <c r="K281" s="548"/>
      <c r="L281" s="548"/>
      <c r="M281" s="548"/>
      <c r="N281" s="548"/>
      <c r="P281" s="548"/>
      <c r="Q281" s="548"/>
      <c r="S281" s="548"/>
    </row>
    <row r="282" spans="9:19" ht="13.5" customHeight="1">
      <c r="I282" s="548"/>
      <c r="J282" s="548"/>
      <c r="K282" s="548"/>
      <c r="L282" s="548"/>
      <c r="M282" s="548"/>
      <c r="N282" s="548"/>
      <c r="P282" s="548"/>
      <c r="Q282" s="548"/>
      <c r="S282" s="548"/>
    </row>
    <row r="283" spans="9:19" ht="13.5" customHeight="1">
      <c r="I283" s="548"/>
      <c r="J283" s="548"/>
      <c r="K283" s="548"/>
      <c r="L283" s="548"/>
      <c r="M283" s="548"/>
      <c r="N283" s="548"/>
      <c r="P283" s="548"/>
      <c r="Q283" s="548"/>
      <c r="S283" s="548"/>
    </row>
    <row r="284" spans="9:19" ht="13.5" customHeight="1">
      <c r="I284" s="548"/>
      <c r="J284" s="548"/>
      <c r="K284" s="548"/>
      <c r="L284" s="548"/>
      <c r="M284" s="548"/>
      <c r="N284" s="548"/>
      <c r="P284" s="548"/>
      <c r="Q284" s="548"/>
      <c r="S284" s="548"/>
    </row>
    <row r="285" spans="9:19" ht="13.5" customHeight="1">
      <c r="I285" s="548"/>
      <c r="J285" s="548"/>
      <c r="K285" s="548"/>
      <c r="L285" s="548"/>
      <c r="M285" s="548"/>
      <c r="N285" s="548"/>
      <c r="P285" s="548"/>
      <c r="Q285" s="548"/>
      <c r="S285" s="548"/>
    </row>
    <row r="286" spans="9:19" ht="13.5" customHeight="1">
      <c r="I286" s="548"/>
      <c r="J286" s="548"/>
      <c r="K286" s="548"/>
      <c r="L286" s="548"/>
      <c r="M286" s="548"/>
      <c r="N286" s="548"/>
      <c r="P286" s="548"/>
      <c r="Q286" s="548"/>
      <c r="S286" s="548"/>
    </row>
    <row r="287" spans="9:19" ht="13.5" customHeight="1">
      <c r="I287" s="548"/>
      <c r="J287" s="548"/>
      <c r="K287" s="548"/>
      <c r="L287" s="548"/>
      <c r="M287" s="548"/>
      <c r="N287" s="548"/>
      <c r="P287" s="548"/>
      <c r="Q287" s="548"/>
      <c r="S287" s="548"/>
    </row>
    <row r="288" spans="9:19" ht="13.5" customHeight="1">
      <c r="I288" s="548"/>
      <c r="J288" s="548"/>
      <c r="K288" s="548"/>
      <c r="L288" s="548"/>
      <c r="M288" s="548"/>
      <c r="N288" s="548"/>
      <c r="P288" s="548"/>
      <c r="Q288" s="548"/>
      <c r="S288" s="548"/>
    </row>
    <row r="289" spans="9:19" ht="13.5" customHeight="1">
      <c r="I289" s="548"/>
      <c r="J289" s="548"/>
      <c r="K289" s="548"/>
      <c r="L289" s="548"/>
      <c r="M289" s="548"/>
      <c r="N289" s="548"/>
      <c r="P289" s="548"/>
      <c r="Q289" s="548"/>
      <c r="S289" s="548"/>
    </row>
    <row r="290" spans="9:19" ht="13.5" customHeight="1">
      <c r="I290" s="548"/>
      <c r="J290" s="548"/>
      <c r="K290" s="548"/>
      <c r="L290" s="548"/>
      <c r="M290" s="548"/>
      <c r="N290" s="548"/>
      <c r="P290" s="548"/>
      <c r="Q290" s="548"/>
      <c r="S290" s="548"/>
    </row>
    <row r="291" spans="9:19" ht="13.5" customHeight="1">
      <c r="I291" s="548"/>
      <c r="J291" s="548"/>
      <c r="K291" s="548"/>
      <c r="L291" s="548"/>
      <c r="M291" s="548"/>
      <c r="N291" s="548"/>
      <c r="P291" s="548"/>
      <c r="Q291" s="548"/>
      <c r="S291" s="548"/>
    </row>
    <row r="292" spans="9:19" ht="13.5" customHeight="1">
      <c r="I292" s="548"/>
      <c r="J292" s="548"/>
      <c r="K292" s="548"/>
      <c r="L292" s="548"/>
      <c r="M292" s="548"/>
      <c r="N292" s="548"/>
      <c r="P292" s="548"/>
      <c r="Q292" s="548"/>
      <c r="S292" s="548"/>
    </row>
    <row r="293" spans="9:19" ht="13.5" customHeight="1">
      <c r="I293" s="548"/>
      <c r="J293" s="548"/>
      <c r="K293" s="548"/>
      <c r="L293" s="548"/>
      <c r="M293" s="548"/>
      <c r="N293" s="548"/>
      <c r="P293" s="548"/>
      <c r="Q293" s="548"/>
      <c r="S293" s="548"/>
    </row>
    <row r="294" spans="9:19" ht="13.5" customHeight="1">
      <c r="I294" s="548"/>
      <c r="J294" s="548"/>
      <c r="K294" s="548"/>
      <c r="L294" s="548"/>
      <c r="M294" s="548"/>
      <c r="N294" s="548"/>
      <c r="P294" s="548"/>
      <c r="Q294" s="548"/>
      <c r="S294" s="548"/>
    </row>
    <row r="295" spans="9:19" ht="13.5" customHeight="1">
      <c r="I295" s="548"/>
      <c r="J295" s="548"/>
      <c r="K295" s="548"/>
      <c r="L295" s="548"/>
      <c r="M295" s="548"/>
      <c r="N295" s="548"/>
      <c r="P295" s="548"/>
      <c r="Q295" s="548"/>
      <c r="S295" s="548"/>
    </row>
    <row r="296" spans="9:19" ht="13.5" customHeight="1">
      <c r="I296" s="548"/>
      <c r="J296" s="548"/>
      <c r="K296" s="548"/>
      <c r="L296" s="548"/>
      <c r="M296" s="548"/>
      <c r="N296" s="548"/>
      <c r="P296" s="548"/>
      <c r="Q296" s="548"/>
      <c r="S296" s="548"/>
    </row>
    <row r="297" spans="9:19" ht="13.5" customHeight="1">
      <c r="I297" s="548"/>
      <c r="J297" s="548"/>
      <c r="K297" s="548"/>
      <c r="L297" s="548"/>
      <c r="M297" s="548"/>
      <c r="N297" s="548"/>
      <c r="P297" s="548"/>
      <c r="Q297" s="548"/>
      <c r="S297" s="548"/>
    </row>
    <row r="298" spans="9:19" ht="13.5" customHeight="1">
      <c r="I298" s="548"/>
      <c r="J298" s="548"/>
      <c r="K298" s="548"/>
      <c r="L298" s="548"/>
      <c r="M298" s="548"/>
      <c r="N298" s="548"/>
      <c r="P298" s="548"/>
      <c r="Q298" s="548"/>
      <c r="S298" s="548"/>
    </row>
    <row r="299" spans="9:19" ht="13.5" customHeight="1">
      <c r="I299" s="548"/>
      <c r="J299" s="548"/>
      <c r="K299" s="548"/>
      <c r="L299" s="548"/>
      <c r="M299" s="548"/>
      <c r="N299" s="548"/>
      <c r="P299" s="548"/>
      <c r="Q299" s="548"/>
      <c r="S299" s="548"/>
    </row>
    <row r="300" spans="9:19" ht="13.5" customHeight="1">
      <c r="I300" s="548"/>
      <c r="J300" s="548"/>
      <c r="K300" s="548"/>
      <c r="L300" s="548"/>
      <c r="M300" s="548"/>
      <c r="N300" s="548"/>
      <c r="P300" s="548"/>
      <c r="Q300" s="548"/>
      <c r="S300" s="548"/>
    </row>
    <row r="301" spans="9:19" ht="13.5" customHeight="1">
      <c r="I301" s="548"/>
      <c r="J301" s="548"/>
      <c r="K301" s="548"/>
      <c r="L301" s="548"/>
      <c r="M301" s="548"/>
      <c r="N301" s="548"/>
      <c r="P301" s="548"/>
      <c r="Q301" s="548"/>
      <c r="S301" s="548"/>
    </row>
    <row r="302" spans="9:19" ht="13.5" customHeight="1">
      <c r="I302" s="548"/>
      <c r="J302" s="548"/>
      <c r="K302" s="548"/>
      <c r="L302" s="548"/>
      <c r="M302" s="548"/>
      <c r="N302" s="548"/>
      <c r="P302" s="548"/>
      <c r="Q302" s="548"/>
      <c r="S302" s="548"/>
    </row>
    <row r="303" spans="9:19" ht="13.5" customHeight="1">
      <c r="I303" s="548"/>
      <c r="J303" s="548"/>
      <c r="K303" s="548"/>
      <c r="L303" s="548"/>
      <c r="M303" s="548"/>
      <c r="N303" s="548"/>
      <c r="P303" s="548"/>
      <c r="Q303" s="548"/>
      <c r="S303" s="548"/>
    </row>
    <row r="304" spans="9:19" ht="13.5" customHeight="1">
      <c r="I304" s="548"/>
      <c r="J304" s="548"/>
      <c r="K304" s="548"/>
      <c r="L304" s="548"/>
      <c r="M304" s="548"/>
      <c r="N304" s="548"/>
      <c r="P304" s="548"/>
      <c r="Q304" s="548"/>
      <c r="S304" s="548"/>
    </row>
    <row r="305" spans="9:19" ht="13.5" customHeight="1">
      <c r="I305" s="548"/>
      <c r="J305" s="548"/>
      <c r="K305" s="548"/>
      <c r="L305" s="548"/>
      <c r="M305" s="548"/>
      <c r="N305" s="548"/>
      <c r="P305" s="548"/>
      <c r="Q305" s="548"/>
      <c r="S305" s="548"/>
    </row>
    <row r="306" spans="9:19" ht="13.5" customHeight="1">
      <c r="I306" s="548"/>
      <c r="J306" s="548"/>
      <c r="K306" s="548"/>
      <c r="L306" s="548"/>
      <c r="M306" s="548"/>
      <c r="N306" s="548"/>
      <c r="P306" s="548"/>
      <c r="Q306" s="548"/>
      <c r="S306" s="548"/>
    </row>
    <row r="307" spans="9:19" ht="13.5" customHeight="1">
      <c r="I307" s="548"/>
      <c r="J307" s="548"/>
      <c r="K307" s="548"/>
      <c r="L307" s="548"/>
      <c r="M307" s="548"/>
      <c r="N307" s="548"/>
      <c r="P307" s="548"/>
      <c r="Q307" s="548"/>
      <c r="S307" s="548"/>
    </row>
    <row r="308" spans="9:19" ht="13.5" customHeight="1">
      <c r="I308" s="548"/>
      <c r="J308" s="548"/>
      <c r="K308" s="548"/>
      <c r="L308" s="548"/>
      <c r="M308" s="548"/>
      <c r="N308" s="548"/>
      <c r="P308" s="548"/>
      <c r="Q308" s="548"/>
      <c r="S308" s="548"/>
    </row>
    <row r="309" spans="9:19" ht="13.5" customHeight="1">
      <c r="I309" s="548"/>
      <c r="J309" s="548"/>
      <c r="K309" s="548"/>
      <c r="L309" s="548"/>
      <c r="M309" s="548"/>
      <c r="N309" s="548"/>
      <c r="P309" s="548"/>
      <c r="Q309" s="548"/>
      <c r="S309" s="548"/>
    </row>
    <row r="310" spans="9:19" ht="13.5" customHeight="1">
      <c r="I310" s="548"/>
      <c r="J310" s="548"/>
      <c r="K310" s="548"/>
      <c r="L310" s="548"/>
      <c r="M310" s="548"/>
      <c r="N310" s="548"/>
      <c r="P310" s="548"/>
      <c r="Q310" s="548"/>
      <c r="S310" s="548"/>
    </row>
    <row r="311" spans="9:19" ht="13.5" customHeight="1">
      <c r="I311" s="548"/>
      <c r="J311" s="548"/>
      <c r="K311" s="548"/>
      <c r="L311" s="548"/>
      <c r="M311" s="548"/>
      <c r="N311" s="548"/>
      <c r="P311" s="548"/>
      <c r="Q311" s="548"/>
      <c r="S311" s="548"/>
    </row>
    <row r="312" spans="9:19" ht="13.5" customHeight="1">
      <c r="I312" s="548"/>
      <c r="J312" s="548"/>
      <c r="K312" s="548"/>
      <c r="L312" s="548"/>
      <c r="M312" s="548"/>
      <c r="N312" s="548"/>
      <c r="P312" s="548"/>
      <c r="Q312" s="548"/>
      <c r="S312" s="548"/>
    </row>
    <row r="313" spans="9:19" ht="13.5" customHeight="1">
      <c r="I313" s="548"/>
      <c r="J313" s="548"/>
      <c r="K313" s="548"/>
      <c r="L313" s="548"/>
      <c r="M313" s="548"/>
      <c r="N313" s="548"/>
      <c r="P313" s="548"/>
      <c r="Q313" s="548"/>
      <c r="S313" s="548"/>
    </row>
    <row r="314" spans="9:19" ht="13.5" customHeight="1">
      <c r="I314" s="548"/>
      <c r="J314" s="548"/>
      <c r="K314" s="548"/>
      <c r="L314" s="548"/>
      <c r="M314" s="548"/>
      <c r="N314" s="548"/>
      <c r="P314" s="548"/>
      <c r="Q314" s="548"/>
      <c r="S314" s="548"/>
    </row>
    <row r="315" spans="9:19" ht="13.5" customHeight="1">
      <c r="I315" s="548"/>
      <c r="J315" s="548"/>
      <c r="K315" s="548"/>
      <c r="L315" s="548"/>
      <c r="M315" s="548"/>
      <c r="N315" s="548"/>
      <c r="P315" s="548"/>
      <c r="Q315" s="548"/>
      <c r="S315" s="548"/>
    </row>
    <row r="316" spans="9:19" ht="13.5" customHeight="1">
      <c r="I316" s="548"/>
      <c r="J316" s="548"/>
      <c r="K316" s="548"/>
      <c r="L316" s="548"/>
      <c r="M316" s="548"/>
      <c r="N316" s="548"/>
      <c r="P316" s="548"/>
      <c r="Q316" s="548"/>
      <c r="S316" s="548"/>
    </row>
    <row r="317" spans="9:19" ht="13.5" customHeight="1">
      <c r="I317" s="548"/>
      <c r="J317" s="548"/>
      <c r="K317" s="548"/>
      <c r="L317" s="548"/>
      <c r="M317" s="548"/>
      <c r="N317" s="548"/>
      <c r="P317" s="548"/>
      <c r="Q317" s="548"/>
      <c r="S317" s="548"/>
    </row>
    <row r="318" spans="9:19" ht="13.5" customHeight="1">
      <c r="I318" s="548"/>
      <c r="J318" s="548"/>
      <c r="K318" s="548"/>
      <c r="L318" s="548"/>
      <c r="M318" s="548"/>
      <c r="N318" s="548"/>
      <c r="P318" s="548"/>
      <c r="Q318" s="548"/>
      <c r="S318" s="548"/>
    </row>
    <row r="319" spans="9:19" ht="13.5" customHeight="1">
      <c r="I319" s="548"/>
      <c r="J319" s="548"/>
      <c r="K319" s="548"/>
      <c r="L319" s="548"/>
      <c r="M319" s="548"/>
      <c r="N319" s="548"/>
      <c r="P319" s="548"/>
      <c r="Q319" s="548"/>
      <c r="S319" s="548"/>
    </row>
    <row r="320" spans="9:19" ht="13.5" customHeight="1">
      <c r="I320" s="548"/>
      <c r="J320" s="548"/>
      <c r="K320" s="548"/>
      <c r="L320" s="548"/>
      <c r="M320" s="548"/>
      <c r="N320" s="548"/>
      <c r="P320" s="548"/>
      <c r="Q320" s="548"/>
      <c r="S320" s="548"/>
    </row>
    <row r="321" spans="9:19" ht="13.5" customHeight="1">
      <c r="I321" s="548"/>
      <c r="J321" s="548"/>
      <c r="K321" s="548"/>
      <c r="L321" s="548"/>
      <c r="M321" s="548"/>
      <c r="N321" s="548"/>
      <c r="P321" s="548"/>
      <c r="Q321" s="548"/>
      <c r="S321" s="548"/>
    </row>
    <row r="322" spans="9:19" ht="13.5" customHeight="1">
      <c r="I322" s="548"/>
      <c r="J322" s="548"/>
      <c r="K322" s="548"/>
      <c r="L322" s="548"/>
      <c r="M322" s="548"/>
      <c r="N322" s="548"/>
      <c r="P322" s="548"/>
      <c r="Q322" s="548"/>
      <c r="S322" s="548"/>
    </row>
    <row r="323" spans="9:19" ht="13.5" customHeight="1">
      <c r="I323" s="548"/>
      <c r="J323" s="548"/>
      <c r="K323" s="548"/>
      <c r="L323" s="548"/>
      <c r="M323" s="548"/>
      <c r="N323" s="548"/>
      <c r="P323" s="548"/>
      <c r="Q323" s="548"/>
      <c r="S323" s="548"/>
    </row>
    <row r="324" spans="9:19" ht="13.5" customHeight="1">
      <c r="I324" s="548"/>
      <c r="J324" s="548"/>
      <c r="K324" s="548"/>
      <c r="L324" s="548"/>
      <c r="M324" s="548"/>
      <c r="N324" s="548"/>
      <c r="P324" s="548"/>
      <c r="Q324" s="548"/>
      <c r="S324" s="548"/>
    </row>
    <row r="325" spans="9:19" ht="13.5" customHeight="1">
      <c r="I325" s="548"/>
      <c r="J325" s="548"/>
      <c r="K325" s="548"/>
      <c r="L325" s="548"/>
      <c r="M325" s="548"/>
      <c r="N325" s="548"/>
      <c r="P325" s="548"/>
      <c r="Q325" s="548"/>
      <c r="S325" s="548"/>
    </row>
    <row r="326" spans="9:19" ht="13.5" customHeight="1">
      <c r="I326" s="548"/>
      <c r="J326" s="548"/>
      <c r="K326" s="548"/>
      <c r="L326" s="548"/>
      <c r="M326" s="548"/>
      <c r="N326" s="548"/>
      <c r="P326" s="548"/>
      <c r="Q326" s="548"/>
      <c r="S326" s="548"/>
    </row>
    <row r="327" spans="9:19" ht="13.5" customHeight="1">
      <c r="I327" s="548"/>
      <c r="J327" s="548"/>
      <c r="K327" s="548"/>
      <c r="L327" s="548"/>
      <c r="M327" s="548"/>
      <c r="N327" s="548"/>
      <c r="P327" s="548"/>
      <c r="Q327" s="548"/>
      <c r="S327" s="548"/>
    </row>
    <row r="328" spans="9:19" ht="13.5" customHeight="1">
      <c r="I328" s="548"/>
      <c r="J328" s="548"/>
      <c r="K328" s="548"/>
      <c r="L328" s="548"/>
      <c r="M328" s="548"/>
      <c r="N328" s="548"/>
      <c r="P328" s="548"/>
      <c r="Q328" s="548"/>
      <c r="S328" s="548"/>
    </row>
    <row r="329" spans="9:19" ht="13.5" customHeight="1">
      <c r="I329" s="548"/>
      <c r="J329" s="548"/>
      <c r="K329" s="548"/>
      <c r="L329" s="548"/>
      <c r="M329" s="548"/>
      <c r="N329" s="548"/>
      <c r="P329" s="548"/>
      <c r="Q329" s="548"/>
      <c r="S329" s="548"/>
    </row>
    <row r="330" spans="9:19" ht="13.5" customHeight="1">
      <c r="I330" s="548"/>
      <c r="J330" s="548"/>
      <c r="K330" s="548"/>
      <c r="L330" s="548"/>
      <c r="M330" s="548"/>
      <c r="N330" s="548"/>
      <c r="P330" s="548"/>
      <c r="Q330" s="548"/>
      <c r="S330" s="548"/>
    </row>
    <row r="331" spans="9:19" ht="13.5" customHeight="1">
      <c r="I331" s="548"/>
      <c r="J331" s="548"/>
      <c r="K331" s="548"/>
      <c r="L331" s="548"/>
      <c r="M331" s="548"/>
      <c r="N331" s="548"/>
      <c r="P331" s="548"/>
      <c r="Q331" s="548"/>
      <c r="S331" s="548"/>
    </row>
    <row r="332" spans="9:19" ht="13.5" customHeight="1">
      <c r="I332" s="548"/>
      <c r="J332" s="548"/>
      <c r="K332" s="548"/>
      <c r="L332" s="548"/>
      <c r="M332" s="548"/>
      <c r="N332" s="548"/>
      <c r="P332" s="548"/>
      <c r="Q332" s="548"/>
      <c r="S332" s="548"/>
    </row>
    <row r="333" spans="9:19" ht="13.5" customHeight="1">
      <c r="I333" s="548"/>
      <c r="J333" s="548"/>
      <c r="K333" s="548"/>
      <c r="L333" s="548"/>
      <c r="M333" s="548"/>
      <c r="N333" s="548"/>
      <c r="P333" s="548"/>
      <c r="Q333" s="548"/>
      <c r="S333" s="548"/>
    </row>
    <row r="334" spans="9:19" ht="13.5" customHeight="1">
      <c r="I334" s="548"/>
      <c r="J334" s="548"/>
      <c r="K334" s="548"/>
      <c r="L334" s="548"/>
      <c r="M334" s="548"/>
      <c r="N334" s="548"/>
      <c r="P334" s="548"/>
      <c r="Q334" s="548"/>
      <c r="S334" s="548"/>
    </row>
    <row r="335" spans="9:19" ht="13.5" customHeight="1">
      <c r="I335" s="548"/>
      <c r="J335" s="548"/>
      <c r="K335" s="548"/>
      <c r="L335" s="548"/>
      <c r="M335" s="548"/>
      <c r="N335" s="548"/>
      <c r="P335" s="548"/>
      <c r="Q335" s="548"/>
      <c r="S335" s="548"/>
    </row>
    <row r="336" spans="9:19" ht="13.5" customHeight="1">
      <c r="I336" s="548"/>
      <c r="J336" s="548"/>
      <c r="K336" s="548"/>
      <c r="L336" s="548"/>
      <c r="M336" s="548"/>
      <c r="N336" s="548"/>
      <c r="P336" s="548"/>
      <c r="Q336" s="548"/>
      <c r="S336" s="548"/>
    </row>
    <row r="337" spans="9:19" ht="13.5" customHeight="1">
      <c r="I337" s="548"/>
      <c r="J337" s="548"/>
      <c r="K337" s="548"/>
      <c r="L337" s="548"/>
      <c r="M337" s="548"/>
      <c r="N337" s="548"/>
      <c r="P337" s="548"/>
      <c r="Q337" s="548"/>
      <c r="S337" s="548"/>
    </row>
    <row r="338" spans="9:19" ht="13.5" customHeight="1">
      <c r="I338" s="548"/>
      <c r="J338" s="548"/>
      <c r="K338" s="548"/>
      <c r="L338" s="548"/>
      <c r="M338" s="548"/>
      <c r="N338" s="548"/>
      <c r="P338" s="548"/>
      <c r="Q338" s="548"/>
      <c r="S338" s="548"/>
    </row>
    <row r="339" spans="9:19" ht="13.5" customHeight="1">
      <c r="I339" s="548"/>
      <c r="J339" s="548"/>
      <c r="K339" s="548"/>
      <c r="L339" s="548"/>
      <c r="M339" s="548"/>
      <c r="N339" s="548"/>
      <c r="P339" s="548"/>
      <c r="Q339" s="548"/>
      <c r="S339" s="548"/>
    </row>
    <row r="340" spans="9:19" ht="13.5" customHeight="1">
      <c r="I340" s="548"/>
      <c r="J340" s="548"/>
      <c r="K340" s="548"/>
      <c r="L340" s="548"/>
      <c r="M340" s="548"/>
      <c r="N340" s="548"/>
      <c r="P340" s="548"/>
      <c r="Q340" s="548"/>
      <c r="S340" s="548"/>
    </row>
    <row r="341" spans="9:19" ht="13.5" customHeight="1">
      <c r="I341" s="548"/>
      <c r="J341" s="548"/>
      <c r="K341" s="548"/>
      <c r="L341" s="548"/>
      <c r="M341" s="548"/>
      <c r="N341" s="548"/>
      <c r="P341" s="548"/>
      <c r="Q341" s="548"/>
      <c r="S341" s="548"/>
    </row>
    <row r="342" spans="9:19" ht="13.5" customHeight="1">
      <c r="I342" s="548"/>
      <c r="J342" s="548"/>
      <c r="K342" s="548"/>
      <c r="L342" s="548"/>
      <c r="M342" s="548"/>
      <c r="N342" s="548"/>
      <c r="P342" s="548"/>
      <c r="Q342" s="548"/>
      <c r="S342" s="548"/>
    </row>
    <row r="343" spans="9:19" ht="13.5" customHeight="1">
      <c r="I343" s="548"/>
      <c r="J343" s="548"/>
      <c r="K343" s="548"/>
      <c r="L343" s="548"/>
      <c r="M343" s="548"/>
      <c r="N343" s="548"/>
      <c r="P343" s="548"/>
      <c r="Q343" s="548"/>
      <c r="S343" s="548"/>
    </row>
    <row r="344" spans="9:19" ht="13.5" customHeight="1">
      <c r="I344" s="548"/>
      <c r="J344" s="548"/>
      <c r="K344" s="548"/>
      <c r="L344" s="548"/>
      <c r="M344" s="548"/>
      <c r="N344" s="548"/>
      <c r="P344" s="548"/>
      <c r="Q344" s="548"/>
      <c r="S344" s="548"/>
    </row>
    <row r="345" spans="9:19" ht="13.5" customHeight="1">
      <c r="I345" s="548"/>
      <c r="J345" s="548"/>
      <c r="K345" s="548"/>
      <c r="L345" s="548"/>
      <c r="M345" s="548"/>
      <c r="N345" s="548"/>
      <c r="P345" s="548"/>
      <c r="Q345" s="548"/>
      <c r="S345" s="548"/>
    </row>
    <row r="346" spans="9:19" ht="13.5" customHeight="1">
      <c r="I346" s="548"/>
      <c r="J346" s="548"/>
      <c r="K346" s="548"/>
      <c r="L346" s="548"/>
      <c r="M346" s="548"/>
      <c r="N346" s="548"/>
      <c r="P346" s="548"/>
      <c r="Q346" s="548"/>
      <c r="S346" s="548"/>
    </row>
    <row r="347" spans="9:19" ht="13.5" customHeight="1">
      <c r="I347" s="548"/>
      <c r="J347" s="548"/>
      <c r="K347" s="548"/>
      <c r="L347" s="548"/>
      <c r="M347" s="548"/>
      <c r="N347" s="548"/>
      <c r="P347" s="548"/>
      <c r="Q347" s="548"/>
      <c r="S347" s="548"/>
    </row>
    <row r="348" spans="9:19" ht="13.5" customHeight="1">
      <c r="I348" s="548"/>
      <c r="J348" s="548"/>
      <c r="K348" s="548"/>
      <c r="L348" s="548"/>
      <c r="M348" s="548"/>
      <c r="N348" s="548"/>
      <c r="P348" s="548"/>
      <c r="Q348" s="548"/>
      <c r="S348" s="548"/>
    </row>
    <row r="349" spans="9:19" ht="13.5" customHeight="1">
      <c r="I349" s="548"/>
      <c r="J349" s="548"/>
      <c r="K349" s="548"/>
      <c r="L349" s="548"/>
      <c r="M349" s="548"/>
      <c r="N349" s="548"/>
      <c r="P349" s="548"/>
      <c r="Q349" s="548"/>
      <c r="S349" s="548"/>
    </row>
    <row r="350" spans="9:19" ht="13.5" customHeight="1">
      <c r="I350" s="548"/>
      <c r="J350" s="548"/>
      <c r="K350" s="548"/>
      <c r="L350" s="548"/>
      <c r="M350" s="548"/>
      <c r="N350" s="548"/>
      <c r="P350" s="548"/>
      <c r="Q350" s="548"/>
      <c r="S350" s="548"/>
    </row>
    <row r="351" spans="9:19" ht="13.5" customHeight="1">
      <c r="I351" s="548"/>
      <c r="J351" s="548"/>
      <c r="K351" s="548"/>
      <c r="L351" s="548"/>
      <c r="M351" s="548"/>
      <c r="N351" s="548"/>
      <c r="P351" s="548"/>
      <c r="Q351" s="548"/>
      <c r="S351" s="548"/>
    </row>
    <row r="352" spans="9:19" ht="13.5" customHeight="1">
      <c r="I352" s="548"/>
      <c r="J352" s="548"/>
      <c r="K352" s="548"/>
      <c r="L352" s="548"/>
      <c r="M352" s="548"/>
      <c r="N352" s="548"/>
      <c r="P352" s="548"/>
      <c r="Q352" s="548"/>
      <c r="S352" s="548"/>
    </row>
    <row r="353" spans="9:19" ht="13.5" customHeight="1">
      <c r="I353" s="548"/>
      <c r="J353" s="548"/>
      <c r="K353" s="548"/>
      <c r="L353" s="548"/>
      <c r="M353" s="548"/>
      <c r="N353" s="548"/>
      <c r="P353" s="548"/>
      <c r="Q353" s="548"/>
      <c r="S353" s="548"/>
    </row>
    <row r="354" spans="9:19" ht="13.5" customHeight="1">
      <c r="I354" s="548"/>
      <c r="J354" s="548"/>
      <c r="K354" s="548"/>
      <c r="L354" s="548"/>
      <c r="M354" s="548"/>
      <c r="N354" s="548"/>
      <c r="P354" s="548"/>
      <c r="Q354" s="548"/>
      <c r="S354" s="548"/>
    </row>
    <row r="355" spans="9:19" ht="13.5" customHeight="1">
      <c r="I355" s="548"/>
      <c r="J355" s="548"/>
      <c r="K355" s="548"/>
      <c r="L355" s="548"/>
      <c r="M355" s="548"/>
      <c r="N355" s="548"/>
      <c r="P355" s="548"/>
      <c r="Q355" s="548"/>
      <c r="S355" s="548"/>
    </row>
    <row r="356" spans="9:19" ht="13.5" customHeight="1">
      <c r="I356" s="548"/>
      <c r="J356" s="548"/>
      <c r="K356" s="548"/>
      <c r="L356" s="548"/>
      <c r="M356" s="548"/>
      <c r="N356" s="548"/>
      <c r="P356" s="548"/>
      <c r="Q356" s="548"/>
      <c r="S356" s="548"/>
    </row>
    <row r="357" spans="9:19" ht="13.5" customHeight="1">
      <c r="I357" s="548"/>
      <c r="J357" s="548"/>
      <c r="K357" s="548"/>
      <c r="L357" s="548"/>
      <c r="M357" s="548"/>
      <c r="N357" s="548"/>
      <c r="P357" s="548"/>
      <c r="Q357" s="548"/>
      <c r="S357" s="548"/>
    </row>
    <row r="464" spans="9:19">
      <c r="I464" s="548"/>
      <c r="J464" s="548"/>
      <c r="K464" s="548"/>
      <c r="L464" s="548"/>
      <c r="M464" s="548"/>
      <c r="N464" s="548"/>
      <c r="P464" s="548"/>
      <c r="Q464" s="548"/>
      <c r="S464" s="548"/>
    </row>
    <row r="465" spans="9:19">
      <c r="I465" s="548"/>
      <c r="J465" s="548"/>
      <c r="K465" s="548"/>
      <c r="L465" s="548"/>
      <c r="M465" s="548"/>
      <c r="N465" s="548"/>
      <c r="P465" s="548"/>
      <c r="Q465" s="548"/>
      <c r="S465" s="548"/>
    </row>
    <row r="466" spans="9:19">
      <c r="I466" s="548"/>
      <c r="J466" s="548"/>
      <c r="K466" s="548"/>
      <c r="L466" s="548"/>
      <c r="M466" s="548"/>
      <c r="N466" s="548"/>
      <c r="P466" s="548"/>
      <c r="Q466" s="548"/>
      <c r="S466" s="548"/>
    </row>
    <row r="467" spans="9:19">
      <c r="I467" s="548"/>
      <c r="J467" s="548"/>
      <c r="K467" s="548"/>
      <c r="L467" s="548"/>
      <c r="M467" s="548"/>
      <c r="N467" s="548"/>
      <c r="P467" s="548"/>
      <c r="Q467" s="548"/>
      <c r="S467" s="548"/>
    </row>
  </sheetData>
  <pageMargins left="0.7" right="0.7" top="0.75" bottom="0.75" header="0.3" footer="0.3"/>
  <pageSetup scale="57" orientation="portrait" r:id="rId1"/>
  <headerFooter>
    <oddFooter>&amp;C9 of 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K4" zoomScaleSheetLayoutView="100" workbookViewId="0">
      <selection activeCell="AF138" sqref="A1:XFD1048576"/>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t="s">
        <v>2633</v>
      </c>
      <c r="I4" s="298"/>
      <c r="J4" s="298"/>
      <c r="K4" s="298"/>
      <c r="L4" s="298"/>
      <c r="M4" s="298"/>
      <c r="N4" s="298"/>
      <c r="O4" s="298"/>
      <c r="P4" s="298"/>
      <c r="Q4" s="298"/>
      <c r="R4" s="299"/>
      <c r="S4" s="299"/>
      <c r="T4" s="1105"/>
    </row>
    <row r="5" spans="1:30">
      <c r="D5" s="299"/>
      <c r="E5" s="299"/>
      <c r="F5" s="299"/>
      <c r="G5" s="299"/>
      <c r="H5" s="299" t="s">
        <v>2538</v>
      </c>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2012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hidden="1">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hidden="1">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hidden="1">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hidden="1">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hidden="1">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hidden="1">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hidden="1">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hidden="1">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hidden="1">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hidden="1">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hidden="1">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hidden="1">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hidden="1">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hidden="1">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hidden="1">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hidden="1">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hidden="1">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hidden="1">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hidden="1">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hidden="1">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hidden="1">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hidden="1">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hidden="1">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hidden="1">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hidden="1">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hidden="1">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hidden="1">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hidden="1">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hidden="1">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hidden="1">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hidden="1">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hidden="1">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hidden="1">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hidden="1">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hidden="1">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hidden="1">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hidden="1">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hidden="1">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hidden="1">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hidden="1">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hidden="1">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hidden="1">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hidden="1">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hidden="1">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hidden="1">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hidden="1">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hidden="1">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hidden="1">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hidden="1">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hidden="1">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hidden="1">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hidden="1">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hidden="1">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hidden="1">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hidden="1">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hidden="1">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hidden="1">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hidden="1">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hidden="1">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hidden="1">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hidden="1">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hidden="1">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hidden="1">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hidden="1">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hidden="1">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hidden="1">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hidden="1">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hidden="1">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hidden="1">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hidden="1">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hidden="1">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hidden="1">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hidden="1">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hidden="1">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hidden="1">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hidden="1">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hidden="1">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hidden="1">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hidden="1">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hidden="1">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hidden="1">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hidden="1">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hidden="1">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hidden="1">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hidden="1">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hidden="1">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hidden="1">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hidden="1">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hidden="1">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hidden="1">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hidden="1">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hidden="1">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hidden="1">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hidden="1">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hidden="1">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hidden="1">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hidden="1">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hidden="1">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hidden="1">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hidden="1">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hidden="1">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hidden="1">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hidden="1">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hidden="1">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hidden="1">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hidden="1">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hidden="1">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hidden="1">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hidden="1">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hidden="1">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hidden="1">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hidden="1">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hidden="1">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hidden="1">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hidden="1">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hidden="1">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hidden="1">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hidden="1">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hidden="1">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hidden="1">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hidden="1">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hidden="1">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hidden="1">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hidden="1">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hidden="1">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hidden="1">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hidden="1">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hidden="1">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hidden="1">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hidden="1">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hidden="1">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hidden="1">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hidden="1">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hidden="1">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hidden="1">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hidden="1">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hidden="1">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hidden="1">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hidden="1">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hidden="1">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hidden="1">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hidden="1">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hidden="1">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hidden="1">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hidden="1">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hidden="1">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hidden="1">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hidden="1">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hidden="1">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hidden="1">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hidden="1">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hidden="1">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hidden="1">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hidden="1">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hidden="1">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hidden="1">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hidden="1">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hidden="1">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hidden="1">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hidden="1">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hidden="1">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hidden="1">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hidden="1">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hidden="1">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hidden="1">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hidden="1">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hidden="1">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hidden="1">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hidden="1">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hidden="1">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hidden="1">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hidden="1">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hidden="1">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hidden="1">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hidden="1">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hidden="1">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hidden="1">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hidden="1">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hidden="1">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hidden="1">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idden="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idden="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hidden="1">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hidden="1">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hidden="1">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hidden="1">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hidden="1">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hidden="1">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hidden="1">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hidden="1">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hidden="1">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hidden="1">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hidden="1">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hidden="1">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hidden="1">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hidden="1">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hidden="1">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hidden="1">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hidden="1">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hidden="1">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hidden="1">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hidden="1">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hidden="1">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hidden="1">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hidden="1">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hidden="1">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hidden="1">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hidden="1">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hidden="1">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hidden="1">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hidden="1">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hidden="1">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hidden="1">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hidden="1">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hidden="1">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740" t="e">
        <v>#N/A</v>
      </c>
      <c r="U298" s="764"/>
      <c r="V298" s="1120">
        <v>41501803.880000003</v>
      </c>
      <c r="W298" s="764"/>
      <c r="X298" s="740">
        <v>0</v>
      </c>
      <c r="Y298" s="764"/>
      <c r="Z298" s="764"/>
      <c r="AA298" s="764"/>
      <c r="AB298" s="740" t="s">
        <v>1978</v>
      </c>
      <c r="AC298" s="1151"/>
      <c r="AD298" s="764"/>
    </row>
    <row r="299" spans="1:30" hidden="1">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hidden="1">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hidden="1">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hidden="1">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t="e">
        <v>#N/A</v>
      </c>
      <c r="U302" s="764"/>
      <c r="V302" s="1120">
        <v>5759746.6100000003</v>
      </c>
      <c r="W302" s="764"/>
      <c r="X302" s="740">
        <v>0</v>
      </c>
      <c r="Y302" s="764"/>
      <c r="Z302" s="764"/>
      <c r="AA302" s="764"/>
      <c r="AB302" s="740" t="s">
        <v>1978</v>
      </c>
      <c r="AC302" s="1151"/>
      <c r="AD302" s="764"/>
    </row>
    <row r="303" spans="1:30" hidden="1">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hidden="1">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hidden="1">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hidden="1">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740" t="e">
        <v>#N/A</v>
      </c>
      <c r="U306" s="764"/>
      <c r="V306" s="1120">
        <v>764379907.23000002</v>
      </c>
      <c r="W306" s="764"/>
      <c r="X306" s="740">
        <v>0</v>
      </c>
      <c r="Y306" s="764"/>
      <c r="Z306" s="764"/>
      <c r="AA306" s="764"/>
      <c r="AB306" s="740" t="s">
        <v>1978</v>
      </c>
      <c r="AC306" s="1151"/>
      <c r="AD306" s="764"/>
    </row>
    <row r="307" spans="1:30" hidden="1">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740" t="e">
        <v>#N/A</v>
      </c>
      <c r="U307" s="764"/>
      <c r="V307" s="1120" t="e">
        <v>#N/A</v>
      </c>
      <c r="W307" s="764"/>
      <c r="X307" s="740">
        <v>0</v>
      </c>
      <c r="Y307" s="764"/>
      <c r="Z307" s="764"/>
      <c r="AA307" s="764"/>
      <c r="AB307" s="740" t="e">
        <v>#N/A</v>
      </c>
      <c r="AC307" s="1151"/>
      <c r="AD307" s="764"/>
    </row>
    <row r="308" spans="1:30" hidden="1">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hidden="1">
      <c r="C309" s="764"/>
      <c r="D309" s="764"/>
      <c r="E309" s="764"/>
      <c r="F309" s="764"/>
      <c r="G309" s="1126" t="s">
        <v>2432</v>
      </c>
      <c r="H309" s="1118" t="s">
        <v>2500</v>
      </c>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hidden="1">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hidden="1">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hidden="1">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hidden="1">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hidden="1">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hidden="1">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hidden="1">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hidden="1">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hidden="1">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hidden="1">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hidden="1">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hidden="1"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hidden="1"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hidden="1"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v>-3</v>
      </c>
    </row>
    <row r="324" spans="1:34" hidden="1"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hidden="1"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hidden="1"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hidden="1"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hidden="1"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hidden="1"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hidden="1"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hidden="1"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hidden="1"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hidden="1"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hidden="1"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hidden="1"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hidden="1"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hidden="1"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hidden="1"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hidden="1"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hidden="1"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hidden="1"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hidden="1"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hidden="1"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hidden="1"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hidden="1"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hidden="1"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hidden="1"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hidden="1"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hidden="1"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hidden="1"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hidden="1"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hidden="1"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hidden="1">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hidden="1">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hidden="1">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hidden="1">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hidden="1">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hidden="1">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hidden="1">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hidden="1">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hidden="1">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hidden="1">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hidden="1">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hidden="1">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hidden="1">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hidden="1">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hidden="1">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hidden="1">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hidden="1">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hidden="1">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hidden="1">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hidden="1">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hidden="1">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hidden="1">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hidden="1">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hidden="1">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hidden="1">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hidden="1">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hidden="1">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hidden="1">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hidden="1">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hidden="1">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hidden="1">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hidden="1">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hidden="1">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hidden="1">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hidden="1">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hidden="1">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hidden="1">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hidden="1">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hidden="1">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hidden="1">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hidden="1">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hidden="1">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hidden="1">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hidden="1">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hidden="1">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hidden="1">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hidden="1">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hidden="1">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hidden="1">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hidden="1">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hidden="1">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hidden="1">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hidden="1">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hidden="1">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hidden="1">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hidden="1">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hidden="1">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hidden="1">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hidden="1">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hidden="1">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hidden="1">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hidden="1">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hidden="1">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hidden="1">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hidden="1">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hidden="1">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hidden="1">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hidden="1">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hidden="1">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hidden="1">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hidden="1">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hidden="1">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hidden="1">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hidden="1">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hidden="1">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hidden="1">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hidden="1">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hidden="1">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hidden="1">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hidden="1">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hidden="1">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hidden="1">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hidden="1">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hidden="1">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hidden="1">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hidden="1">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hidden="1">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hidden="1">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hidden="1">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hidden="1">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hidden="1">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hidden="1">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hidden="1">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hidden="1">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hidden="1">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hidden="1">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hidden="1">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hidden="1">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hidden="1">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hidden="1" thickBot="1">
      <c r="C452" s="764"/>
      <c r="D452" s="764"/>
      <c r="E452" s="764"/>
      <c r="F452" s="764"/>
      <c r="G452" s="1126"/>
      <c r="H452" s="1150"/>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hidden="1" thickBot="1">
      <c r="C453" s="764"/>
      <c r="D453" s="764"/>
      <c r="E453" s="764"/>
      <c r="F453" s="764"/>
      <c r="G453" s="1126" t="s">
        <v>466</v>
      </c>
      <c r="H453" s="1150"/>
      <c r="I453" s="1135">
        <v>813579983</v>
      </c>
      <c r="J453" s="1135">
        <v>1115380</v>
      </c>
      <c r="K453" s="1135">
        <v>843768</v>
      </c>
      <c r="L453" s="1135">
        <v>30520997</v>
      </c>
      <c r="M453" s="1170">
        <v>64744</v>
      </c>
      <c r="N453" s="1135">
        <v>87580819</v>
      </c>
      <c r="O453" s="1135">
        <v>758544053</v>
      </c>
      <c r="P453" s="1135">
        <v>12193612.073846292</v>
      </c>
      <c r="Q453" s="1135">
        <v>61643429.020026907</v>
      </c>
      <c r="R453" s="1136">
        <v>96.154099519999946</v>
      </c>
      <c r="S453" s="1136">
        <v>95.524947880941667</v>
      </c>
      <c r="T453" s="1124"/>
      <c r="U453" s="764"/>
      <c r="V453" s="1120" t="e">
        <v>#N/A</v>
      </c>
      <c r="W453" s="764">
        <v>0</v>
      </c>
      <c r="X453" s="1136">
        <v>-14681.40024900002</v>
      </c>
      <c r="Y453" s="764">
        <v>0</v>
      </c>
      <c r="Z453" s="764">
        <v>0</v>
      </c>
      <c r="AA453" s="764">
        <v>0</v>
      </c>
      <c r="AB453" s="740" t="e">
        <v>#N/A</v>
      </c>
      <c r="AC453" s="1151">
        <v>0</v>
      </c>
      <c r="AD453" s="764">
        <v>0</v>
      </c>
    </row>
    <row r="454" spans="1:30" ht="12.75" hidden="1" thickTop="1">
      <c r="C454" s="764"/>
      <c r="D454" s="764"/>
      <c r="E454" s="764"/>
      <c r="F454" s="764"/>
      <c r="G454" s="1126"/>
      <c r="H454" s="1150"/>
      <c r="I454" s="1125"/>
      <c r="J454" s="1125"/>
      <c r="K454" s="1125"/>
      <c r="L454" s="1125"/>
      <c r="M454" s="1120"/>
      <c r="N454" s="1125"/>
      <c r="O454" s="1125"/>
      <c r="P454" s="1125"/>
      <c r="Q454" s="1125"/>
      <c r="R454" s="1125"/>
      <c r="S454" s="1124"/>
      <c r="T454" s="1124"/>
      <c r="U454" s="764"/>
      <c r="V454" s="1120"/>
      <c r="W454" s="764"/>
      <c r="X454" s="740"/>
      <c r="Y454" s="764"/>
      <c r="Z454" s="764"/>
      <c r="AA454" s="764"/>
      <c r="AB454" s="740"/>
      <c r="AC454" s="1151"/>
      <c r="AD454" s="764"/>
    </row>
    <row r="455" spans="1:30" hidden="1">
      <c r="B455" s="1169"/>
      <c r="C455" s="764"/>
      <c r="D455" s="764"/>
      <c r="E455" s="764"/>
      <c r="F455" s="764"/>
      <c r="G455" s="764"/>
      <c r="H455" s="1171"/>
      <c r="I455" s="1125" t="e">
        <v>#REF!</v>
      </c>
      <c r="J455" s="1125" t="e">
        <v>#REF!</v>
      </c>
      <c r="K455" s="1125" t="e">
        <v>#REF!</v>
      </c>
      <c r="L455" s="1125" t="e">
        <v>#REF!</v>
      </c>
      <c r="M455" s="1125" t="e">
        <v>#REF!</v>
      </c>
      <c r="N455" s="1125" t="e">
        <v>#REF!</v>
      </c>
      <c r="O455" s="1125" t="e">
        <v>#REF!</v>
      </c>
      <c r="P455" s="1125" t="e">
        <v>#REF!</v>
      </c>
      <c r="Q455" s="1125" t="e">
        <v>#REF!</v>
      </c>
      <c r="R455" s="1125"/>
      <c r="S455" s="1125"/>
      <c r="T455" s="1124"/>
      <c r="U455" s="764"/>
      <c r="V455" s="1120">
        <v>19178746220.899994</v>
      </c>
      <c r="W455" s="764"/>
      <c r="X455" s="1124">
        <v>0</v>
      </c>
      <c r="Y455" s="764"/>
      <c r="Z455" s="764"/>
      <c r="AA455" s="764"/>
      <c r="AB455" s="740" t="s">
        <v>1978</v>
      </c>
      <c r="AC455" s="1151"/>
      <c r="AD455" s="764"/>
    </row>
    <row r="456" spans="1:30" hidden="1">
      <c r="B456" s="1169"/>
      <c r="C456" s="764"/>
      <c r="D456" s="764"/>
      <c r="E456" s="764"/>
      <c r="F456" s="764"/>
      <c r="G456" s="764"/>
      <c r="H456" s="1171"/>
      <c r="I456" s="1125"/>
      <c r="J456" s="1125"/>
      <c r="K456" s="1125"/>
      <c r="L456" s="1125"/>
      <c r="M456" s="1125"/>
      <c r="N456" s="1125"/>
      <c r="O456" s="1125">
        <v>0</v>
      </c>
      <c r="P456" s="1125">
        <v>12193612</v>
      </c>
      <c r="Q456" s="1125">
        <v>2.0026907324790955E-2</v>
      </c>
      <c r="R456" s="1124"/>
      <c r="S456" s="1124"/>
      <c r="T456" s="1124"/>
      <c r="U456" s="764"/>
      <c r="V456" s="764"/>
      <c r="W456" s="764"/>
      <c r="X456" s="764"/>
      <c r="Y456" s="764"/>
      <c r="Z456" s="764"/>
      <c r="AA456" s="764"/>
      <c r="AB456" s="764"/>
      <c r="AC456" s="1151"/>
      <c r="AD456" s="764"/>
    </row>
    <row r="457" spans="1:30" hidden="1">
      <c r="B457" s="1169"/>
      <c r="C457" s="764"/>
      <c r="D457" s="764"/>
      <c r="E457" s="764"/>
      <c r="F457" s="764"/>
      <c r="G457" s="764"/>
      <c r="H457" s="1128"/>
      <c r="I457" s="1125"/>
      <c r="J457" s="1125"/>
      <c r="K457" s="1125"/>
      <c r="L457" s="1125"/>
      <c r="M457" s="1125"/>
      <c r="N457" s="1125"/>
      <c r="O457" s="1125"/>
      <c r="P457" s="1125"/>
      <c r="Q457" s="1125"/>
      <c r="R457" s="1124"/>
      <c r="S457" s="1124"/>
      <c r="T457" s="1124"/>
      <c r="U457" s="764"/>
      <c r="V457" s="764"/>
      <c r="W457" s="764"/>
      <c r="X457" s="1172"/>
      <c r="Y457" s="764"/>
      <c r="Z457" s="764"/>
      <c r="AA457" s="764"/>
      <c r="AB457" s="764"/>
      <c r="AC457" s="1151"/>
      <c r="AD457" s="764"/>
    </row>
    <row r="458" spans="1:30" hidden="1">
      <c r="I458" s="1173"/>
      <c r="J458" s="1173"/>
      <c r="K458" s="1173"/>
      <c r="L458" s="1173"/>
      <c r="M458" s="1173"/>
      <c r="N458" s="1173"/>
      <c r="O458" s="1173"/>
      <c r="P458" s="1173"/>
      <c r="Q458" s="1173"/>
      <c r="R458" s="1173"/>
      <c r="S458" s="1173"/>
    </row>
    <row r="459" spans="1:30" hidden="1">
      <c r="Q459" s="1173"/>
    </row>
    <row r="460" spans="1:30" ht="14.25" hidden="1">
      <c r="P460" s="1174" t="s">
        <v>2535</v>
      </c>
      <c r="Q460" s="1174" t="s">
        <v>2536</v>
      </c>
    </row>
    <row r="461" spans="1:30" hidden="1">
      <c r="O461" s="54" t="s">
        <v>283</v>
      </c>
      <c r="P461" s="54">
        <v>12193612.073846292</v>
      </c>
      <c r="Q461" s="1173">
        <v>61643429.020026907</v>
      </c>
    </row>
    <row r="462" spans="1:30" hidden="1">
      <c r="O462" s="1175" t="s">
        <v>2537</v>
      </c>
      <c r="P462" s="1175">
        <v>2763379.7620400004</v>
      </c>
      <c r="Q462" s="1175">
        <v>2887806.4189672</v>
      </c>
    </row>
    <row r="463" spans="1:30" hidden="1">
      <c r="P463" s="1173">
        <v>14956991.835886292</v>
      </c>
      <c r="Q463" s="1173">
        <v>64531235.43899411</v>
      </c>
    </row>
  </sheetData>
  <pageMargins left="0.7" right="0.7" top="0.75" bottom="0.75" header="0.3" footer="0.3"/>
  <pageSetup scale="52" orientation="portrait" r:id="rId1"/>
  <headerFooter>
    <oddFooter>&amp;C10 of 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J4" zoomScaleSheetLayoutView="100" workbookViewId="0">
      <selection activeCell="AF138" sqref="A1:XFD1048576"/>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c r="I4" s="298"/>
      <c r="J4" s="298"/>
      <c r="K4" s="298"/>
      <c r="L4" s="298"/>
      <c r="M4" s="298"/>
      <c r="N4" s="298"/>
      <c r="O4" s="298"/>
      <c r="P4" s="298"/>
      <c r="Q4" s="298"/>
      <c r="R4" s="299"/>
      <c r="S4" s="299"/>
      <c r="T4" s="1105"/>
    </row>
    <row r="5" spans="1:30">
      <c r="D5" s="299"/>
      <c r="E5" s="299"/>
      <c r="F5" s="299"/>
      <c r="G5" s="299"/>
      <c r="H5" s="299"/>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2612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hidden="1">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hidden="1">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hidden="1">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hidden="1">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hidden="1">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hidden="1">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hidden="1">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hidden="1">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hidden="1">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hidden="1">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hidden="1">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hidden="1">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hidden="1">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hidden="1">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hidden="1">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hidden="1">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hidden="1">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hidden="1">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hidden="1">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hidden="1">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hidden="1">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hidden="1">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hidden="1">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hidden="1">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hidden="1">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hidden="1">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hidden="1">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hidden="1">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hidden="1">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hidden="1">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hidden="1">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hidden="1">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hidden="1">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hidden="1">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hidden="1">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hidden="1">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hidden="1">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hidden="1">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hidden="1">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hidden="1">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hidden="1">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hidden="1">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hidden="1">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hidden="1">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hidden="1">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hidden="1">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hidden="1">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hidden="1">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hidden="1">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hidden="1">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hidden="1">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hidden="1">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hidden="1">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hidden="1">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hidden="1">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hidden="1">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hidden="1">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hidden="1">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hidden="1">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hidden="1">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hidden="1">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hidden="1">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hidden="1">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hidden="1">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hidden="1">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hidden="1">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hidden="1">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hidden="1">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hidden="1">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hidden="1">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hidden="1">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hidden="1">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hidden="1">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hidden="1">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hidden="1">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hidden="1">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hidden="1">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hidden="1">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hidden="1">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hidden="1">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hidden="1">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hidden="1">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hidden="1">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hidden="1">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hidden="1">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hidden="1">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hidden="1">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hidden="1">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hidden="1">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hidden="1">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hidden="1">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hidden="1">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hidden="1">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hidden="1">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hidden="1">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hidden="1">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hidden="1">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hidden="1">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hidden="1">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hidden="1">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hidden="1">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hidden="1">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hidden="1">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hidden="1">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hidden="1">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hidden="1">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hidden="1">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hidden="1">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hidden="1">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hidden="1">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hidden="1">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hidden="1">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hidden="1">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hidden="1">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hidden="1">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hidden="1">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hidden="1">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hidden="1">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hidden="1">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hidden="1">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hidden="1">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hidden="1">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hidden="1">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hidden="1">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hidden="1">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hidden="1">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hidden="1">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hidden="1">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hidden="1">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hidden="1">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hidden="1">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hidden="1">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hidden="1">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hidden="1">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hidden="1">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hidden="1">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hidden="1">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hidden="1">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hidden="1">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hidden="1">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hidden="1">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hidden="1">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hidden="1">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hidden="1">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hidden="1">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hidden="1">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hidden="1">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hidden="1">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hidden="1">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hidden="1">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hidden="1">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hidden="1">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hidden="1">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hidden="1">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hidden="1">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hidden="1">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hidden="1">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hidden="1">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hidden="1">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hidden="1">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hidden="1">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hidden="1">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hidden="1">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hidden="1">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hidden="1">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hidden="1">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hidden="1">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hidden="1">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hidden="1">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hidden="1">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hidden="1">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hidden="1">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hidden="1">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hidden="1">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hidden="1">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hidden="1">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hidden="1">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hidden="1">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hidden="1">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hidden="1">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hidden="1">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hidden="1">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idden="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idden="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hidden="1">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hidden="1">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hidden="1">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hidden="1">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hidden="1">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hidden="1">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hidden="1">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hidden="1">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hidden="1">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hidden="1">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hidden="1">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hidden="1">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hidden="1">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hidden="1">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hidden="1">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hidden="1">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hidden="1">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hidden="1">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hidden="1">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hidden="1">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hidden="1">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hidden="1">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hidden="1">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hidden="1">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hidden="1">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hidden="1">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hidden="1">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hidden="1">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hidden="1">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hidden="1">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hidden="1">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hidden="1">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hidden="1">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740" t="e">
        <v>#N/A</v>
      </c>
      <c r="U298" s="764"/>
      <c r="V298" s="1120">
        <v>41501803.880000003</v>
      </c>
      <c r="W298" s="764"/>
      <c r="X298" s="740">
        <v>0</v>
      </c>
      <c r="Y298" s="764"/>
      <c r="Z298" s="764"/>
      <c r="AA298" s="764"/>
      <c r="AB298" s="740" t="s">
        <v>1978</v>
      </c>
      <c r="AC298" s="1151"/>
      <c r="AD298" s="764"/>
    </row>
    <row r="299" spans="1:30" hidden="1">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hidden="1">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hidden="1">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hidden="1">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t="e">
        <v>#N/A</v>
      </c>
      <c r="U302" s="764"/>
      <c r="V302" s="1120">
        <v>5759746.6100000003</v>
      </c>
      <c r="W302" s="764"/>
      <c r="X302" s="740">
        <v>0</v>
      </c>
      <c r="Y302" s="764"/>
      <c r="Z302" s="764"/>
      <c r="AA302" s="764"/>
      <c r="AB302" s="740" t="s">
        <v>1978</v>
      </c>
      <c r="AC302" s="1151"/>
      <c r="AD302" s="764"/>
    </row>
    <row r="303" spans="1:30" hidden="1">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hidden="1">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hidden="1">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hidden="1">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740" t="e">
        <v>#N/A</v>
      </c>
      <c r="U306" s="764"/>
      <c r="V306" s="1120">
        <v>764379907.23000002</v>
      </c>
      <c r="W306" s="764"/>
      <c r="X306" s="740">
        <v>0</v>
      </c>
      <c r="Y306" s="764"/>
      <c r="Z306" s="764"/>
      <c r="AA306" s="764"/>
      <c r="AB306" s="740" t="s">
        <v>1978</v>
      </c>
      <c r="AC306" s="1151"/>
      <c r="AD306" s="764"/>
    </row>
    <row r="307" spans="1:30" hidden="1">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740" t="e">
        <v>#N/A</v>
      </c>
      <c r="U307" s="764"/>
      <c r="V307" s="1120" t="e">
        <v>#N/A</v>
      </c>
      <c r="W307" s="764"/>
      <c r="X307" s="740">
        <v>0</v>
      </c>
      <c r="Y307" s="764"/>
      <c r="Z307" s="764"/>
      <c r="AA307" s="764"/>
      <c r="AB307" s="740" t="e">
        <v>#N/A</v>
      </c>
      <c r="AC307" s="1151"/>
      <c r="AD307" s="764"/>
    </row>
    <row r="308" spans="1:30" hidden="1">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hidden="1">
      <c r="C309" s="764"/>
      <c r="D309" s="764"/>
      <c r="E309" s="764"/>
      <c r="F309" s="764"/>
      <c r="G309" s="1126" t="s">
        <v>2432</v>
      </c>
      <c r="H309" s="1118" t="s">
        <v>2500</v>
      </c>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hidden="1">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hidden="1">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hidden="1">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hidden="1">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hidden="1">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hidden="1">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hidden="1">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hidden="1">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hidden="1">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hidden="1">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hidden="1">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hidden="1"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hidden="1"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hidden="1"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v>-3</v>
      </c>
    </row>
    <row r="324" spans="1:34" hidden="1"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hidden="1"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hidden="1"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hidden="1"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hidden="1"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hidden="1"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hidden="1"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hidden="1"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hidden="1"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hidden="1"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hidden="1"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hidden="1"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hidden="1"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hidden="1"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hidden="1"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hidden="1"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hidden="1"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hidden="1"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hidden="1"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hidden="1"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hidden="1"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hidden="1"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hidden="1"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hidden="1"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hidden="1"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hidden="1"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hidden="1"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hidden="1"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hidden="1"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hidden="1">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hidden="1">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hidden="1">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hidden="1">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hidden="1">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hidden="1">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hidden="1">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hidden="1">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hidden="1">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hidden="1">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hidden="1">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hidden="1">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hidden="1">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hidden="1">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hidden="1">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hidden="1">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hidden="1">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hidden="1">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hidden="1">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hidden="1">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hidden="1">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hidden="1">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hidden="1">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hidden="1">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hidden="1">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hidden="1">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hidden="1">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hidden="1">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hidden="1">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hidden="1">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hidden="1">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hidden="1">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hidden="1">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hidden="1">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hidden="1">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hidden="1">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hidden="1">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hidden="1">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hidden="1">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hidden="1">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hidden="1">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hidden="1">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hidden="1">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hidden="1">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hidden="1">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hidden="1">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hidden="1">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hidden="1">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hidden="1">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hidden="1">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hidden="1">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hidden="1">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hidden="1">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hidden="1">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hidden="1">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hidden="1">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hidden="1">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hidden="1">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hidden="1">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hidden="1">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hidden="1">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hidden="1">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hidden="1">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hidden="1">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hidden="1">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hidden="1">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hidden="1">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hidden="1">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hidden="1">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hidden="1">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hidden="1">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hidden="1">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hidden="1">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hidden="1">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hidden="1">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hidden="1">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hidden="1">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hidden="1">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hidden="1">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hidden="1">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hidden="1">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hidden="1">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hidden="1">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hidden="1">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hidden="1">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hidden="1">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hidden="1">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hidden="1">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hidden="1">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hidden="1">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hidden="1">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hidden="1">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hidden="1">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hidden="1">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hidden="1">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hidden="1">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hidden="1">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hidden="1">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hidden="1">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hidden="1" thickBot="1">
      <c r="C452" s="764"/>
      <c r="D452" s="764"/>
      <c r="E452" s="764"/>
      <c r="F452" s="764"/>
      <c r="G452" s="1126"/>
      <c r="H452" s="1150"/>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hidden="1" thickBot="1">
      <c r="C453" s="764"/>
      <c r="D453" s="764"/>
      <c r="E453" s="764"/>
      <c r="F453" s="764"/>
      <c r="G453" s="1126" t="s">
        <v>466</v>
      </c>
      <c r="H453" s="1150"/>
      <c r="I453" s="1135">
        <v>813579983</v>
      </c>
      <c r="J453" s="1135">
        <v>1115380</v>
      </c>
      <c r="K453" s="1135">
        <v>843768</v>
      </c>
      <c r="L453" s="1135">
        <v>30520997</v>
      </c>
      <c r="M453" s="1170">
        <v>64744</v>
      </c>
      <c r="N453" s="1135">
        <v>87580819</v>
      </c>
      <c r="O453" s="1135">
        <v>758544053</v>
      </c>
      <c r="P453" s="1135">
        <v>12193612.073846292</v>
      </c>
      <c r="Q453" s="1135">
        <v>61643429.020026907</v>
      </c>
      <c r="R453" s="1136">
        <v>96.154099519999946</v>
      </c>
      <c r="S453" s="1136">
        <v>95.524947880941667</v>
      </c>
      <c r="T453" s="1124"/>
      <c r="U453" s="764"/>
      <c r="V453" s="1120" t="e">
        <v>#N/A</v>
      </c>
      <c r="W453" s="764">
        <v>0</v>
      </c>
      <c r="X453" s="1136">
        <v>-14681.40024900002</v>
      </c>
      <c r="Y453" s="764">
        <v>0</v>
      </c>
      <c r="Z453" s="764">
        <v>0</v>
      </c>
      <c r="AA453" s="764">
        <v>0</v>
      </c>
      <c r="AB453" s="740" t="e">
        <v>#N/A</v>
      </c>
      <c r="AC453" s="1151">
        <v>0</v>
      </c>
      <c r="AD453" s="764">
        <v>0</v>
      </c>
    </row>
    <row r="454" spans="1:30" hidden="1">
      <c r="C454" s="764"/>
      <c r="D454" s="764"/>
      <c r="E454" s="764"/>
      <c r="F454" s="764"/>
      <c r="G454" s="1126"/>
      <c r="H454" s="1150"/>
      <c r="I454" s="1125"/>
      <c r="J454" s="1125"/>
      <c r="K454" s="1125"/>
      <c r="L454" s="1125"/>
      <c r="M454" s="1120"/>
      <c r="N454" s="1125"/>
      <c r="O454" s="1125"/>
      <c r="P454" s="1125"/>
      <c r="Q454" s="1125"/>
      <c r="R454" s="1125"/>
      <c r="S454" s="1124"/>
      <c r="T454" s="1124"/>
      <c r="U454" s="764"/>
      <c r="V454" s="1120"/>
      <c r="W454" s="764"/>
      <c r="X454" s="740"/>
      <c r="Y454" s="764"/>
      <c r="Z454" s="764"/>
      <c r="AA454" s="764"/>
      <c r="AB454" s="740"/>
      <c r="AC454" s="1151"/>
      <c r="AD454" s="764"/>
    </row>
    <row r="455" spans="1:30" hidden="1">
      <c r="B455" s="1169"/>
      <c r="C455" s="764"/>
      <c r="D455" s="764"/>
      <c r="E455" s="764"/>
      <c r="F455" s="764"/>
      <c r="G455" s="764"/>
      <c r="H455" s="1171"/>
      <c r="I455" s="1125" t="e">
        <v>#REF!</v>
      </c>
      <c r="J455" s="1125" t="e">
        <v>#REF!</v>
      </c>
      <c r="K455" s="1125" t="e">
        <v>#REF!</v>
      </c>
      <c r="L455" s="1125" t="e">
        <v>#REF!</v>
      </c>
      <c r="M455" s="1125" t="e">
        <v>#REF!</v>
      </c>
      <c r="N455" s="1125" t="e">
        <v>#REF!</v>
      </c>
      <c r="O455" s="1125" t="e">
        <v>#REF!</v>
      </c>
      <c r="P455" s="1125" t="e">
        <v>#REF!</v>
      </c>
      <c r="Q455" s="1125" t="e">
        <v>#REF!</v>
      </c>
      <c r="R455" s="1125"/>
      <c r="S455" s="1125"/>
      <c r="T455" s="1124"/>
      <c r="U455" s="764"/>
      <c r="V455" s="1120">
        <v>19178746220.899994</v>
      </c>
      <c r="W455" s="764"/>
      <c r="X455" s="1124">
        <v>0</v>
      </c>
      <c r="Y455" s="764"/>
      <c r="Z455" s="764"/>
      <c r="AA455" s="764"/>
      <c r="AB455" s="740" t="s">
        <v>1978</v>
      </c>
      <c r="AC455" s="1151"/>
      <c r="AD455" s="764"/>
    </row>
    <row r="456" spans="1:30" hidden="1">
      <c r="B456" s="1169"/>
      <c r="C456" s="764"/>
      <c r="D456" s="764"/>
      <c r="E456" s="764"/>
      <c r="F456" s="764"/>
      <c r="G456" s="764"/>
      <c r="H456" s="1171"/>
      <c r="I456" s="1125"/>
      <c r="J456" s="1125"/>
      <c r="K456" s="1125"/>
      <c r="L456" s="1125"/>
      <c r="M456" s="1125"/>
      <c r="N456" s="1125"/>
      <c r="O456" s="1125">
        <v>0</v>
      </c>
      <c r="P456" s="1125">
        <v>12193612</v>
      </c>
      <c r="Q456" s="1125">
        <v>2.0026907324790955E-2</v>
      </c>
      <c r="R456" s="1124"/>
      <c r="S456" s="1124"/>
      <c r="T456" s="1124"/>
      <c r="U456" s="764"/>
      <c r="V456" s="764"/>
      <c r="W456" s="764"/>
      <c r="X456" s="764"/>
      <c r="Y456" s="764"/>
      <c r="Z456" s="764"/>
      <c r="AA456" s="764"/>
      <c r="AB456" s="764"/>
      <c r="AC456" s="1151"/>
      <c r="AD456" s="764"/>
    </row>
    <row r="457" spans="1:30" hidden="1">
      <c r="B457" s="1169"/>
      <c r="C457" s="764"/>
      <c r="D457" s="764"/>
      <c r="E457" s="764"/>
      <c r="F457" s="764"/>
      <c r="G457" s="764"/>
      <c r="H457" s="1128"/>
      <c r="I457" s="1125"/>
      <c r="J457" s="1125"/>
      <c r="K457" s="1125"/>
      <c r="L457" s="1125"/>
      <c r="M457" s="1125"/>
      <c r="N457" s="1125"/>
      <c r="O457" s="1125"/>
      <c r="P457" s="1125"/>
      <c r="Q457" s="1125"/>
      <c r="R457" s="1124"/>
      <c r="S457" s="1124"/>
      <c r="T457" s="1124"/>
      <c r="U457" s="764"/>
      <c r="V457" s="764"/>
      <c r="W457" s="764"/>
      <c r="X457" s="1172"/>
      <c r="Y457" s="764"/>
      <c r="Z457" s="764"/>
      <c r="AA457" s="764"/>
      <c r="AB457" s="764"/>
      <c r="AC457" s="1151"/>
      <c r="AD457" s="764"/>
    </row>
    <row r="458" spans="1:30" hidden="1">
      <c r="I458" s="1173"/>
      <c r="J458" s="1173"/>
      <c r="K458" s="1173"/>
      <c r="L458" s="1173"/>
      <c r="M458" s="1173"/>
      <c r="N458" s="1173"/>
      <c r="O458" s="1173"/>
      <c r="P458" s="1173"/>
      <c r="Q458" s="1173"/>
      <c r="R458" s="1173"/>
      <c r="S458" s="1173"/>
    </row>
    <row r="459" spans="1:30" hidden="1">
      <c r="Q459" s="1173"/>
    </row>
    <row r="460" spans="1:30" ht="14.25" hidden="1">
      <c r="P460" s="1174" t="s">
        <v>2535</v>
      </c>
      <c r="Q460" s="1174" t="s">
        <v>2536</v>
      </c>
    </row>
    <row r="461" spans="1:30" hidden="1">
      <c r="O461" s="54" t="s">
        <v>283</v>
      </c>
      <c r="P461" s="54">
        <v>12193612.073846292</v>
      </c>
      <c r="Q461" s="1173">
        <v>61643429.020026907</v>
      </c>
    </row>
    <row r="462" spans="1:30" hidden="1">
      <c r="O462" s="1175" t="s">
        <v>2537</v>
      </c>
      <c r="P462" s="1175">
        <v>2763379.7620400004</v>
      </c>
      <c r="Q462" s="1175">
        <v>2887806.4189672</v>
      </c>
    </row>
    <row r="463" spans="1:30" hidden="1">
      <c r="P463" s="1173">
        <v>14956991.835886292</v>
      </c>
      <c r="Q463" s="1173">
        <v>64531235.43899411</v>
      </c>
    </row>
  </sheetData>
  <pageMargins left="0.7" right="0.7" top="0.75" bottom="0.75" header="0.3" footer="0.3"/>
  <pageSetup scale="52" orientation="portrait" r:id="rId1"/>
  <headerFooter>
    <oddFooter>&amp;C11 of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J4" zoomScaleSheetLayoutView="100" workbookViewId="0">
      <selection activeCell="AF138" sqref="A1:XFD1048576"/>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c r="I4" s="298"/>
      <c r="J4" s="298"/>
      <c r="K4" s="298"/>
      <c r="L4" s="298"/>
      <c r="M4" s="298"/>
      <c r="N4" s="298"/>
      <c r="O4" s="298"/>
      <c r="P4" s="298"/>
      <c r="Q4" s="298"/>
      <c r="R4" s="299"/>
      <c r="S4" s="299"/>
      <c r="T4" s="1105"/>
    </row>
    <row r="5" spans="1:30">
      <c r="D5" s="299"/>
      <c r="E5" s="299"/>
      <c r="F5" s="299"/>
      <c r="G5" s="299"/>
      <c r="H5" s="299"/>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2612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hidden="1">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hidden="1">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hidden="1">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hidden="1">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hidden="1">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hidden="1">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hidden="1">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hidden="1">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hidden="1">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hidden="1">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hidden="1">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hidden="1">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hidden="1">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hidden="1">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hidden="1">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hidden="1">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hidden="1">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hidden="1">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hidden="1">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hidden="1">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hidden="1">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hidden="1">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hidden="1">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hidden="1">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hidden="1">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hidden="1">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hidden="1">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hidden="1">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hidden="1">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hidden="1">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hidden="1">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hidden="1">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hidden="1">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hidden="1">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hidden="1">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hidden="1">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hidden="1">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hidden="1">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hidden="1">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hidden="1">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hidden="1">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hidden="1">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hidden="1">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hidden="1">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hidden="1">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hidden="1">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hidden="1">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hidden="1">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hidden="1">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hidden="1">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hidden="1">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hidden="1">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hidden="1">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hidden="1">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hidden="1">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hidden="1">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hidden="1">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hidden="1">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hidden="1">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hidden="1">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hidden="1">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hidden="1">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hidden="1">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hidden="1">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hidden="1">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hidden="1">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hidden="1">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hidden="1">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hidden="1">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hidden="1">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hidden="1">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hidden="1">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hidden="1">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hidden="1">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hidden="1">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hidden="1">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hidden="1">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hidden="1">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hidden="1">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hidden="1">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hidden="1">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hidden="1">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hidden="1">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hidden="1">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hidden="1">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hidden="1">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hidden="1">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hidden="1">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hidden="1">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hidden="1">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hidden="1">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hidden="1">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hidden="1">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hidden="1">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hidden="1">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hidden="1">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hidden="1">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hidden="1">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hidden="1">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hidden="1">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hidden="1">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hidden="1">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hidden="1">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hidden="1">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hidden="1">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hidden="1">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hidden="1">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hidden="1">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hidden="1">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hidden="1">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hidden="1">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hidden="1">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hidden="1">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hidden="1">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hidden="1">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hidden="1">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hidden="1">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hidden="1">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hidden="1">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hidden="1">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hidden="1">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hidden="1">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hidden="1">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hidden="1">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hidden="1">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hidden="1">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hidden="1">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hidden="1">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hidden="1">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hidden="1">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hidden="1">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hidden="1">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hidden="1">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hidden="1">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hidden="1">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hidden="1">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hidden="1">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hidden="1">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hidden="1">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hidden="1">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hidden="1">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hidden="1">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hidden="1">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hidden="1">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hidden="1">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hidden="1">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hidden="1">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hidden="1">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hidden="1">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hidden="1">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hidden="1">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hidden="1">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hidden="1">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hidden="1">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hidden="1">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hidden="1">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hidden="1">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hidden="1">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hidden="1">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hidden="1">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hidden="1">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hidden="1">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hidden="1">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hidden="1">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hidden="1">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hidden="1">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hidden="1">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hidden="1">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hidden="1">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hidden="1">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hidden="1">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hidden="1">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hidden="1">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hidden="1">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hidden="1">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hidden="1">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hidden="1">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hidden="1">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hidden="1">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idden="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idden="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hidden="1">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hidden="1">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hidden="1">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hidden="1">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hidden="1">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hidden="1">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hidden="1">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hidden="1">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hidden="1">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hidden="1">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hidden="1">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hidden="1">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hidden="1">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hidden="1">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hidden="1">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hidden="1">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hidden="1">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hidden="1">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hidden="1">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hidden="1">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hidden="1">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hidden="1">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hidden="1">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hidden="1">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hidden="1">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hidden="1">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hidden="1">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hidden="1">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hidden="1">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hidden="1">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hidden="1">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hidden="1">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hidden="1">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740" t="e">
        <v>#N/A</v>
      </c>
      <c r="U298" s="764"/>
      <c r="V298" s="1120">
        <v>41501803.880000003</v>
      </c>
      <c r="W298" s="764"/>
      <c r="X298" s="740">
        <v>0</v>
      </c>
      <c r="Y298" s="764"/>
      <c r="Z298" s="764"/>
      <c r="AA298" s="764"/>
      <c r="AB298" s="740" t="s">
        <v>1978</v>
      </c>
      <c r="AC298" s="1151"/>
      <c r="AD298" s="764"/>
    </row>
    <row r="299" spans="1:30" hidden="1">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hidden="1">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hidden="1">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hidden="1">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t="e">
        <v>#N/A</v>
      </c>
      <c r="U302" s="764"/>
      <c r="V302" s="1120">
        <v>5759746.6100000003</v>
      </c>
      <c r="W302" s="764"/>
      <c r="X302" s="740">
        <v>0</v>
      </c>
      <c r="Y302" s="764"/>
      <c r="Z302" s="764"/>
      <c r="AA302" s="764"/>
      <c r="AB302" s="740" t="s">
        <v>1978</v>
      </c>
      <c r="AC302" s="1151"/>
      <c r="AD302" s="764"/>
    </row>
    <row r="303" spans="1:30" hidden="1">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hidden="1">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hidden="1">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hidden="1">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740" t="e">
        <v>#N/A</v>
      </c>
      <c r="U306" s="764"/>
      <c r="V306" s="1120">
        <v>764379907.23000002</v>
      </c>
      <c r="W306" s="764"/>
      <c r="X306" s="740">
        <v>0</v>
      </c>
      <c r="Y306" s="764"/>
      <c r="Z306" s="764"/>
      <c r="AA306" s="764"/>
      <c r="AB306" s="740" t="s">
        <v>1978</v>
      </c>
      <c r="AC306" s="1151"/>
      <c r="AD306" s="764"/>
    </row>
    <row r="307" spans="1:30" hidden="1">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740" t="e">
        <v>#N/A</v>
      </c>
      <c r="U307" s="764"/>
      <c r="V307" s="1120" t="e">
        <v>#N/A</v>
      </c>
      <c r="W307" s="764"/>
      <c r="X307" s="740">
        <v>0</v>
      </c>
      <c r="Y307" s="764"/>
      <c r="Z307" s="764"/>
      <c r="AA307" s="764"/>
      <c r="AB307" s="740" t="e">
        <v>#N/A</v>
      </c>
      <c r="AC307" s="1151"/>
      <c r="AD307" s="764"/>
    </row>
    <row r="308" spans="1:30" hidden="1">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hidden="1">
      <c r="C309" s="764"/>
      <c r="D309" s="764"/>
      <c r="E309" s="764"/>
      <c r="F309" s="764"/>
      <c r="G309" s="1126" t="s">
        <v>2432</v>
      </c>
      <c r="H309" s="1118" t="s">
        <v>2500</v>
      </c>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hidden="1">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hidden="1">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hidden="1">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hidden="1">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hidden="1">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hidden="1">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hidden="1">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hidden="1">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hidden="1">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hidden="1">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hidden="1">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hidden="1"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hidden="1"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hidden="1"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v>-3</v>
      </c>
    </row>
    <row r="324" spans="1:34" hidden="1"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hidden="1"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hidden="1"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hidden="1"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hidden="1"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hidden="1"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hidden="1"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hidden="1"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hidden="1"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hidden="1"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hidden="1"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hidden="1"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hidden="1"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hidden="1"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hidden="1"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hidden="1"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hidden="1"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hidden="1"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hidden="1"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hidden="1"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hidden="1"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hidden="1"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hidden="1"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hidden="1"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hidden="1"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hidden="1"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hidden="1"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hidden="1"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hidden="1"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hidden="1">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hidden="1">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hidden="1">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hidden="1">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hidden="1">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hidden="1">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hidden="1">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hidden="1">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hidden="1">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hidden="1">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hidden="1">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hidden="1">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hidden="1">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hidden="1">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hidden="1">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hidden="1">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hidden="1">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hidden="1">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hidden="1">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hidden="1">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hidden="1">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hidden="1">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hidden="1">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hidden="1">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hidden="1">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hidden="1">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hidden="1">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hidden="1">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hidden="1">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hidden="1">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hidden="1">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hidden="1">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hidden="1">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hidden="1">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hidden="1">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hidden="1">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hidden="1">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hidden="1">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hidden="1">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hidden="1">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hidden="1">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hidden="1">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hidden="1">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hidden="1">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hidden="1">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hidden="1">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hidden="1">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hidden="1">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hidden="1">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hidden="1">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hidden="1">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hidden="1">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hidden="1">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hidden="1">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hidden="1">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hidden="1">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hidden="1">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hidden="1">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hidden="1">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hidden="1">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hidden="1">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hidden="1">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hidden="1">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hidden="1">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hidden="1">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hidden="1">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hidden="1">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hidden="1">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hidden="1">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hidden="1">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hidden="1">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hidden="1">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hidden="1">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hidden="1">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hidden="1">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hidden="1">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hidden="1">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hidden="1">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hidden="1">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hidden="1">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hidden="1">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hidden="1">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hidden="1">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hidden="1">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hidden="1">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hidden="1">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hidden="1">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hidden="1">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hidden="1">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hidden="1">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hidden="1">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hidden="1">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hidden="1">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hidden="1">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hidden="1">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hidden="1">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hidden="1">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hidden="1">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hidden="1">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hidden="1" thickBot="1">
      <c r="C452" s="764"/>
      <c r="D452" s="764"/>
      <c r="E452" s="764"/>
      <c r="F452" s="764"/>
      <c r="G452" s="1126"/>
      <c r="H452" s="1150"/>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hidden="1" thickBot="1">
      <c r="C453" s="764"/>
      <c r="D453" s="764"/>
      <c r="E453" s="764"/>
      <c r="F453" s="764"/>
      <c r="G453" s="1126" t="s">
        <v>466</v>
      </c>
      <c r="H453" s="1150"/>
      <c r="I453" s="1135">
        <v>813579983</v>
      </c>
      <c r="J453" s="1135">
        <v>1115380</v>
      </c>
      <c r="K453" s="1135">
        <v>843768</v>
      </c>
      <c r="L453" s="1135">
        <v>30520997</v>
      </c>
      <c r="M453" s="1170">
        <v>64744</v>
      </c>
      <c r="N453" s="1135">
        <v>87580819</v>
      </c>
      <c r="O453" s="1135">
        <v>758544053</v>
      </c>
      <c r="P453" s="1135">
        <v>12193612.073846292</v>
      </c>
      <c r="Q453" s="1135">
        <v>61643429.020026907</v>
      </c>
      <c r="R453" s="1136">
        <v>96.154099519999946</v>
      </c>
      <c r="S453" s="1136">
        <v>95.524947880941667</v>
      </c>
      <c r="T453" s="1124"/>
      <c r="U453" s="764"/>
      <c r="V453" s="1120" t="e">
        <v>#N/A</v>
      </c>
      <c r="W453" s="764">
        <v>0</v>
      </c>
      <c r="X453" s="1136">
        <v>-14681.40024900002</v>
      </c>
      <c r="Y453" s="764">
        <v>0</v>
      </c>
      <c r="Z453" s="764">
        <v>0</v>
      </c>
      <c r="AA453" s="764">
        <v>0</v>
      </c>
      <c r="AB453" s="740" t="e">
        <v>#N/A</v>
      </c>
      <c r="AC453" s="1151">
        <v>0</v>
      </c>
      <c r="AD453" s="764">
        <v>0</v>
      </c>
    </row>
    <row r="454" spans="1:30" hidden="1">
      <c r="C454" s="764"/>
      <c r="D454" s="764"/>
      <c r="E454" s="764"/>
      <c r="F454" s="764"/>
      <c r="G454" s="1126"/>
      <c r="H454" s="1150"/>
      <c r="I454" s="1125"/>
      <c r="J454" s="1125"/>
      <c r="K454" s="1125"/>
      <c r="L454" s="1125"/>
      <c r="M454" s="1120"/>
      <c r="N454" s="1125"/>
      <c r="O454" s="1125"/>
      <c r="P454" s="1125"/>
      <c r="Q454" s="1125"/>
      <c r="R454" s="1125"/>
      <c r="S454" s="1124"/>
      <c r="T454" s="1124"/>
      <c r="U454" s="764"/>
      <c r="V454" s="1120"/>
      <c r="W454" s="764"/>
      <c r="X454" s="740"/>
      <c r="Y454" s="764"/>
      <c r="Z454" s="764"/>
      <c r="AA454" s="764"/>
      <c r="AB454" s="740"/>
      <c r="AC454" s="1151"/>
      <c r="AD454" s="764"/>
    </row>
    <row r="455" spans="1:30" hidden="1">
      <c r="B455" s="1169"/>
      <c r="C455" s="764"/>
      <c r="D455" s="764"/>
      <c r="E455" s="764"/>
      <c r="F455" s="764"/>
      <c r="G455" s="764"/>
      <c r="H455" s="1171"/>
      <c r="I455" s="1125" t="e">
        <v>#REF!</v>
      </c>
      <c r="J455" s="1125" t="e">
        <v>#REF!</v>
      </c>
      <c r="K455" s="1125" t="e">
        <v>#REF!</v>
      </c>
      <c r="L455" s="1125" t="e">
        <v>#REF!</v>
      </c>
      <c r="M455" s="1125" t="e">
        <v>#REF!</v>
      </c>
      <c r="N455" s="1125" t="e">
        <v>#REF!</v>
      </c>
      <c r="O455" s="1125" t="e">
        <v>#REF!</v>
      </c>
      <c r="P455" s="1125" t="e">
        <v>#REF!</v>
      </c>
      <c r="Q455" s="1125" t="e">
        <v>#REF!</v>
      </c>
      <c r="R455" s="1125"/>
      <c r="S455" s="1125"/>
      <c r="T455" s="1124"/>
      <c r="U455" s="764"/>
      <c r="V455" s="1120">
        <v>19178746220.899994</v>
      </c>
      <c r="W455" s="764"/>
      <c r="X455" s="1124">
        <v>0</v>
      </c>
      <c r="Y455" s="764"/>
      <c r="Z455" s="764"/>
      <c r="AA455" s="764"/>
      <c r="AB455" s="740" t="s">
        <v>1978</v>
      </c>
      <c r="AC455" s="1151"/>
      <c r="AD455" s="764"/>
    </row>
    <row r="456" spans="1:30" hidden="1">
      <c r="B456" s="1169"/>
      <c r="C456" s="764"/>
      <c r="D456" s="764"/>
      <c r="E456" s="764"/>
      <c r="F456" s="764"/>
      <c r="G456" s="764"/>
      <c r="H456" s="1171"/>
      <c r="I456" s="1125"/>
      <c r="J456" s="1125"/>
      <c r="K456" s="1125"/>
      <c r="L456" s="1125"/>
      <c r="M456" s="1125"/>
      <c r="N456" s="1125"/>
      <c r="O456" s="1125">
        <v>0</v>
      </c>
      <c r="P456" s="1125">
        <v>12193612</v>
      </c>
      <c r="Q456" s="1125">
        <v>2.0026907324790955E-2</v>
      </c>
      <c r="R456" s="1124"/>
      <c r="S456" s="1124"/>
      <c r="T456" s="1124"/>
      <c r="U456" s="764"/>
      <c r="V456" s="764"/>
      <c r="W456" s="764"/>
      <c r="X456" s="764"/>
      <c r="Y456" s="764"/>
      <c r="Z456" s="764"/>
      <c r="AA456" s="764"/>
      <c r="AB456" s="764"/>
      <c r="AC456" s="1151"/>
      <c r="AD456" s="764"/>
    </row>
    <row r="457" spans="1:30" hidden="1">
      <c r="B457" s="1169"/>
      <c r="C457" s="764"/>
      <c r="D457" s="764"/>
      <c r="E457" s="764"/>
      <c r="F457" s="764"/>
      <c r="G457" s="764"/>
      <c r="H457" s="1128"/>
      <c r="I457" s="1125"/>
      <c r="J457" s="1125"/>
      <c r="K457" s="1125"/>
      <c r="L457" s="1125"/>
      <c r="M457" s="1125"/>
      <c r="N457" s="1125"/>
      <c r="O457" s="1125"/>
      <c r="P457" s="1125"/>
      <c r="Q457" s="1125"/>
      <c r="R457" s="1124"/>
      <c r="S457" s="1124"/>
      <c r="T457" s="1124"/>
      <c r="U457" s="764"/>
      <c r="V457" s="764"/>
      <c r="W457" s="764"/>
      <c r="X457" s="1172"/>
      <c r="Y457" s="764"/>
      <c r="Z457" s="764"/>
      <c r="AA457" s="764"/>
      <c r="AB457" s="764"/>
      <c r="AC457" s="1151"/>
      <c r="AD457" s="764"/>
    </row>
    <row r="458" spans="1:30" hidden="1">
      <c r="I458" s="1173"/>
      <c r="J458" s="1173"/>
      <c r="K458" s="1173"/>
      <c r="L458" s="1173"/>
      <c r="M458" s="1173"/>
      <c r="N458" s="1173"/>
      <c r="O458" s="1173"/>
      <c r="P458" s="1173"/>
      <c r="Q458" s="1173"/>
      <c r="R458" s="1173"/>
      <c r="S458" s="1173"/>
    </row>
    <row r="459" spans="1:30" hidden="1">
      <c r="Q459" s="1173"/>
    </row>
    <row r="460" spans="1:30" ht="14.25" hidden="1">
      <c r="P460" s="1174" t="s">
        <v>2535</v>
      </c>
      <c r="Q460" s="1174" t="s">
        <v>2536</v>
      </c>
    </row>
    <row r="461" spans="1:30" hidden="1">
      <c r="O461" s="54" t="s">
        <v>283</v>
      </c>
      <c r="P461" s="54">
        <v>12193612.073846292</v>
      </c>
      <c r="Q461" s="1173">
        <v>61643429.020026907</v>
      </c>
    </row>
    <row r="462" spans="1:30" hidden="1">
      <c r="O462" s="1175" t="s">
        <v>2537</v>
      </c>
      <c r="P462" s="1175">
        <v>2763379.7620400004</v>
      </c>
      <c r="Q462" s="1175">
        <v>2887806.4189672</v>
      </c>
    </row>
    <row r="463" spans="1:30" hidden="1">
      <c r="P463" s="1173">
        <v>14956991.835886292</v>
      </c>
      <c r="Q463" s="1173">
        <v>64531235.43899411</v>
      </c>
    </row>
  </sheetData>
  <pageMargins left="0.7" right="0.7" top="0.75" bottom="0.75" header="0.3" footer="0.3"/>
  <pageSetup scale="52" orientation="portrait" r:id="rId1"/>
  <headerFooter>
    <oddFooter>&amp;C12 of 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M276" zoomScaleSheetLayoutView="100" workbookViewId="0">
      <selection activeCell="N471" sqref="N471"/>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c r="I4" s="298"/>
      <c r="J4" s="298"/>
      <c r="K4" s="298"/>
      <c r="L4" s="298"/>
      <c r="M4" s="298"/>
      <c r="N4" s="298"/>
      <c r="O4" s="298"/>
      <c r="P4" s="298"/>
      <c r="Q4" s="298"/>
      <c r="R4" s="299"/>
      <c r="S4" s="299"/>
      <c r="T4" s="1105"/>
    </row>
    <row r="5" spans="1:30">
      <c r="D5" s="299"/>
      <c r="E5" s="299"/>
      <c r="F5" s="299"/>
      <c r="G5" s="299"/>
      <c r="H5" s="299"/>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2612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hidden="1">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hidden="1">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hidden="1">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hidden="1">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hidden="1">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hidden="1">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hidden="1">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hidden="1">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hidden="1">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hidden="1">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hidden="1">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hidden="1">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hidden="1">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hidden="1">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hidden="1">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hidden="1">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hidden="1">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hidden="1">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hidden="1">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hidden="1">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hidden="1">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hidden="1">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hidden="1">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hidden="1">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hidden="1">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hidden="1">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hidden="1">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hidden="1">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hidden="1">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hidden="1">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hidden="1">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hidden="1">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hidden="1">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hidden="1">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hidden="1">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hidden="1">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hidden="1">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hidden="1">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hidden="1">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hidden="1">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hidden="1">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hidden="1">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hidden="1">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hidden="1">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hidden="1">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hidden="1">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hidden="1">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hidden="1">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hidden="1">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hidden="1">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hidden="1">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hidden="1">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hidden="1">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hidden="1">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hidden="1">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hidden="1">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hidden="1">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hidden="1">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hidden="1">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hidden="1">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hidden="1">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hidden="1">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hidden="1">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hidden="1">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hidden="1">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hidden="1">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hidden="1">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hidden="1">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hidden="1">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hidden="1">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hidden="1">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hidden="1">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hidden="1">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hidden="1">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hidden="1">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hidden="1">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hidden="1">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hidden="1">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hidden="1">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hidden="1">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hidden="1">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hidden="1">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hidden="1">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hidden="1">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hidden="1">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hidden="1">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hidden="1">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hidden="1">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hidden="1">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hidden="1">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hidden="1">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hidden="1">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hidden="1">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hidden="1">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hidden="1">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hidden="1">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hidden="1">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hidden="1">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hidden="1">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hidden="1">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hidden="1">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hidden="1">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hidden="1">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hidden="1">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hidden="1">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hidden="1">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hidden="1">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hidden="1">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hidden="1">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hidden="1">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hidden="1">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hidden="1">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hidden="1">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hidden="1">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hidden="1">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hidden="1">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hidden="1">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hidden="1">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hidden="1">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hidden="1">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hidden="1">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hidden="1">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hidden="1">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hidden="1">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hidden="1">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hidden="1">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hidden="1">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hidden="1">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hidden="1">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hidden="1">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hidden="1">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hidden="1">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hidden="1">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hidden="1">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hidden="1">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hidden="1">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hidden="1">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hidden="1">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hidden="1">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hidden="1">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hidden="1">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hidden="1">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hidden="1">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hidden="1">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hidden="1">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hidden="1">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hidden="1">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hidden="1">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hidden="1">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hidden="1">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hidden="1">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hidden="1">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hidden="1">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hidden="1">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hidden="1">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hidden="1">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hidden="1">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hidden="1">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hidden="1">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hidden="1">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hidden="1">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hidden="1">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hidden="1">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hidden="1">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hidden="1">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hidden="1">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hidden="1">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hidden="1">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hidden="1">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hidden="1">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hidden="1">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hidden="1">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hidden="1">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hidden="1">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hidden="1">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hidden="1">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hidden="1">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hidden="1">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hidden="1">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hidden="1">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hidden="1">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hidden="1">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hidden="1">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hidden="1">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hidden="1">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hidden="1">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hidden="1">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hidden="1">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hidden="1">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hidden="1">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hidden="1">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hidden="1">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hidden="1">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hidden="1">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hidden="1">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hidden="1">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hidden="1">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hidden="1">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hidden="1">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hidden="1">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hidden="1">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hidden="1">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hidden="1">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hidden="1">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hidden="1">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hidden="1">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hidden="1">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hidden="1">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hidden="1">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hidden="1">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hidden="1">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hidden="1">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hidden="1">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hidden="1">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hidden="1">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hidden="1">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hidden="1">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hidden="1">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hidden="1">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hidden="1">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hidden="1">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hidden="1">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hidden="1">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hidden="1">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hidden="1">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hidden="1">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hidden="1">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t="15.75" customHeight="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t="15.75" customHeight="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1190"/>
      <c r="U298" s="764"/>
      <c r="V298" s="1120">
        <v>41501803.880000003</v>
      </c>
      <c r="W298" s="764"/>
      <c r="X298" s="740">
        <v>0</v>
      </c>
      <c r="Y298" s="764"/>
      <c r="Z298" s="764"/>
      <c r="AA298" s="764"/>
      <c r="AB298" s="740" t="s">
        <v>1978</v>
      </c>
      <c r="AC298" s="1151"/>
      <c r="AD298" s="764"/>
    </row>
    <row r="299" spans="1:30">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c r="U302" s="764"/>
      <c r="V302" s="1120">
        <v>5759746.6100000003</v>
      </c>
      <c r="W302" s="764"/>
      <c r="X302" s="740">
        <v>0</v>
      </c>
      <c r="Y302" s="764"/>
      <c r="Z302" s="764"/>
      <c r="AA302" s="764"/>
      <c r="AB302" s="740" t="s">
        <v>1978</v>
      </c>
      <c r="AC302" s="1151"/>
      <c r="AD302" s="764"/>
    </row>
    <row r="303" spans="1:30">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1190"/>
      <c r="U306" s="764"/>
      <c r="V306" s="1120">
        <v>764379907.23000002</v>
      </c>
      <c r="W306" s="764"/>
      <c r="X306" s="740">
        <v>0</v>
      </c>
      <c r="Y306" s="764"/>
      <c r="Z306" s="764"/>
      <c r="AA306" s="764"/>
      <c r="AB306" s="740" t="s">
        <v>1978</v>
      </c>
      <c r="AC306" s="1151"/>
      <c r="AD306" s="764"/>
    </row>
    <row r="307" spans="1:30">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1190"/>
      <c r="U307" s="764"/>
      <c r="V307" s="1120" t="e">
        <v>#N/A</v>
      </c>
      <c r="W307" s="764"/>
      <c r="X307" s="740">
        <v>0</v>
      </c>
      <c r="Y307" s="764"/>
      <c r="Z307" s="764"/>
      <c r="AA307" s="764"/>
      <c r="AB307" s="740" t="e">
        <v>#N/A</v>
      </c>
      <c r="AC307" s="1151"/>
      <c r="AD307" s="764"/>
    </row>
    <row r="308" spans="1:30">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c r="C309" s="764"/>
      <c r="D309" s="764"/>
      <c r="E309" s="764"/>
      <c r="F309" s="764"/>
      <c r="G309" s="1126" t="s">
        <v>2432</v>
      </c>
      <c r="H309" s="1118"/>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hidden="1">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hidden="1">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hidden="1">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hidden="1">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hidden="1">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hidden="1">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hidden="1">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hidden="1">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hidden="1">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hidden="1">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hidden="1">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hidden="1"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hidden="1"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hidden="1"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v>-3</v>
      </c>
    </row>
    <row r="324" spans="1:34" hidden="1"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hidden="1"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hidden="1"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hidden="1"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hidden="1"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hidden="1"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hidden="1"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hidden="1"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hidden="1"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hidden="1"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hidden="1"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hidden="1"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hidden="1"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hidden="1"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hidden="1"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hidden="1"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hidden="1"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hidden="1"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hidden="1"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hidden="1"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hidden="1"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hidden="1"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hidden="1"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hidden="1"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hidden="1"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hidden="1"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hidden="1"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hidden="1"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hidden="1"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hidden="1">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hidden="1">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hidden="1">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hidden="1">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hidden="1">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hidden="1">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hidden="1">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hidden="1">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hidden="1">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hidden="1">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hidden="1">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hidden="1">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hidden="1">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hidden="1">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hidden="1">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hidden="1">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hidden="1">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hidden="1">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hidden="1">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hidden="1">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hidden="1">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hidden="1">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hidden="1">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hidden="1">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hidden="1">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hidden="1">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hidden="1">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hidden="1">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hidden="1">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hidden="1">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hidden="1">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hidden="1">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hidden="1">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hidden="1">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hidden="1">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hidden="1">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hidden="1">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hidden="1">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hidden="1">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hidden="1">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hidden="1">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hidden="1">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hidden="1">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hidden="1">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hidden="1">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hidden="1">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hidden="1">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hidden="1">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hidden="1">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hidden="1">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hidden="1">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hidden="1">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hidden="1">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hidden="1">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hidden="1">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hidden="1">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hidden="1">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hidden="1">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hidden="1">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hidden="1">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hidden="1">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hidden="1">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hidden="1">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hidden="1">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hidden="1">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hidden="1">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hidden="1">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hidden="1">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hidden="1">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hidden="1">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hidden="1">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hidden="1">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hidden="1">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hidden="1">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hidden="1">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hidden="1">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hidden="1">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hidden="1">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hidden="1">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hidden="1">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hidden="1">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hidden="1">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hidden="1">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hidden="1">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hidden="1">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hidden="1">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hidden="1">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hidden="1">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hidden="1">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hidden="1">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hidden="1">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hidden="1">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hidden="1">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hidden="1">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hidden="1">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hidden="1">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hidden="1">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hidden="1">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hidden="1">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hidden="1" thickBot="1">
      <c r="C452" s="764"/>
      <c r="D452" s="764"/>
      <c r="E452" s="764"/>
      <c r="F452" s="764"/>
      <c r="G452" s="1126"/>
      <c r="H452" s="1150"/>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hidden="1" thickBot="1">
      <c r="C453" s="764"/>
      <c r="D453" s="764"/>
      <c r="E453" s="764"/>
      <c r="F453" s="764"/>
      <c r="G453" s="1126" t="s">
        <v>466</v>
      </c>
      <c r="H453" s="1150"/>
      <c r="I453" s="1135">
        <v>813579983</v>
      </c>
      <c r="J453" s="1135">
        <v>1115380</v>
      </c>
      <c r="K453" s="1135">
        <v>843768</v>
      </c>
      <c r="L453" s="1135">
        <v>30520997</v>
      </c>
      <c r="M453" s="1170">
        <v>64744</v>
      </c>
      <c r="N453" s="1135">
        <v>87580819</v>
      </c>
      <c r="O453" s="1135">
        <v>758544053</v>
      </c>
      <c r="P453" s="1135">
        <v>12193612.073846292</v>
      </c>
      <c r="Q453" s="1135">
        <v>61643429.020026907</v>
      </c>
      <c r="R453" s="1136">
        <v>96.154099519999946</v>
      </c>
      <c r="S453" s="1136">
        <v>95.524947880941667</v>
      </c>
      <c r="T453" s="1124"/>
      <c r="U453" s="764"/>
      <c r="V453" s="1120" t="e">
        <v>#N/A</v>
      </c>
      <c r="W453" s="764">
        <v>0</v>
      </c>
      <c r="X453" s="1136">
        <v>-14681.40024900002</v>
      </c>
      <c r="Y453" s="764">
        <v>0</v>
      </c>
      <c r="Z453" s="764">
        <v>0</v>
      </c>
      <c r="AA453" s="764">
        <v>0</v>
      </c>
      <c r="AB453" s="740" t="e">
        <v>#N/A</v>
      </c>
      <c r="AC453" s="1151">
        <v>0</v>
      </c>
      <c r="AD453" s="764">
        <v>0</v>
      </c>
    </row>
    <row r="454" spans="1:30" hidden="1">
      <c r="C454" s="764"/>
      <c r="D454" s="764"/>
      <c r="E454" s="764"/>
      <c r="F454" s="764"/>
      <c r="G454" s="1126"/>
      <c r="H454" s="1150"/>
      <c r="I454" s="1125"/>
      <c r="J454" s="1125"/>
      <c r="K454" s="1125"/>
      <c r="L454" s="1125"/>
      <c r="M454" s="1120"/>
      <c r="N454" s="1125"/>
      <c r="O454" s="1125"/>
      <c r="P454" s="1125"/>
      <c r="Q454" s="1125"/>
      <c r="R454" s="1125"/>
      <c r="S454" s="1124"/>
      <c r="T454" s="1124"/>
      <c r="U454" s="764"/>
      <c r="V454" s="1120"/>
      <c r="W454" s="764"/>
      <c r="X454" s="740"/>
      <c r="Y454" s="764"/>
      <c r="Z454" s="764"/>
      <c r="AA454" s="764"/>
      <c r="AB454" s="740"/>
      <c r="AC454" s="1151"/>
      <c r="AD454" s="764"/>
    </row>
    <row r="455" spans="1:30" hidden="1">
      <c r="B455" s="1169"/>
      <c r="C455" s="764"/>
      <c r="D455" s="764"/>
      <c r="E455" s="764"/>
      <c r="F455" s="764"/>
      <c r="G455" s="764"/>
      <c r="H455" s="1171"/>
      <c r="I455" s="1125" t="e">
        <v>#REF!</v>
      </c>
      <c r="J455" s="1125" t="e">
        <v>#REF!</v>
      </c>
      <c r="K455" s="1125" t="e">
        <v>#REF!</v>
      </c>
      <c r="L455" s="1125" t="e">
        <v>#REF!</v>
      </c>
      <c r="M455" s="1125" t="e">
        <v>#REF!</v>
      </c>
      <c r="N455" s="1125" t="e">
        <v>#REF!</v>
      </c>
      <c r="O455" s="1125" t="e">
        <v>#REF!</v>
      </c>
      <c r="P455" s="1125" t="e">
        <v>#REF!</v>
      </c>
      <c r="Q455" s="1125" t="e">
        <v>#REF!</v>
      </c>
      <c r="R455" s="1125"/>
      <c r="S455" s="1125"/>
      <c r="T455" s="1124"/>
      <c r="U455" s="764"/>
      <c r="V455" s="1120">
        <v>19178746220.899994</v>
      </c>
      <c r="W455" s="764"/>
      <c r="X455" s="1124">
        <v>0</v>
      </c>
      <c r="Y455" s="764"/>
      <c r="Z455" s="764"/>
      <c r="AA455" s="764"/>
      <c r="AB455" s="740" t="s">
        <v>1978</v>
      </c>
      <c r="AC455" s="1151"/>
      <c r="AD455" s="764"/>
    </row>
    <row r="456" spans="1:30" hidden="1">
      <c r="B456" s="1169"/>
      <c r="C456" s="764"/>
      <c r="D456" s="764"/>
      <c r="E456" s="764"/>
      <c r="F456" s="764"/>
      <c r="G456" s="764"/>
      <c r="H456" s="1171"/>
      <c r="I456" s="1125"/>
      <c r="J456" s="1125"/>
      <c r="K456" s="1125"/>
      <c r="L456" s="1125"/>
      <c r="M456" s="1125"/>
      <c r="N456" s="1125"/>
      <c r="O456" s="1125">
        <v>0</v>
      </c>
      <c r="P456" s="1125">
        <v>12193612</v>
      </c>
      <c r="Q456" s="1125">
        <v>2.0026907324790955E-2</v>
      </c>
      <c r="R456" s="1124"/>
      <c r="S456" s="1124"/>
      <c r="T456" s="1124"/>
      <c r="U456" s="764"/>
      <c r="V456" s="764"/>
      <c r="W456" s="764"/>
      <c r="X456" s="764"/>
      <c r="Y456" s="764"/>
      <c r="Z456" s="764"/>
      <c r="AA456" s="764"/>
      <c r="AB456" s="764"/>
      <c r="AC456" s="1151"/>
      <c r="AD456" s="764"/>
    </row>
    <row r="457" spans="1:30" hidden="1">
      <c r="B457" s="1169"/>
      <c r="C457" s="764"/>
      <c r="D457" s="764"/>
      <c r="E457" s="764"/>
      <c r="F457" s="764"/>
      <c r="G457" s="764"/>
      <c r="H457" s="1128"/>
      <c r="I457" s="1125"/>
      <c r="J457" s="1125"/>
      <c r="K457" s="1125"/>
      <c r="L457" s="1125"/>
      <c r="M457" s="1125"/>
      <c r="N457" s="1125"/>
      <c r="O457" s="1125"/>
      <c r="P457" s="1125"/>
      <c r="Q457" s="1125"/>
      <c r="R457" s="1124"/>
      <c r="S457" s="1124"/>
      <c r="T457" s="1124"/>
      <c r="U457" s="764"/>
      <c r="V457" s="764"/>
      <c r="W457" s="764"/>
      <c r="X457" s="1172"/>
      <c r="Y457" s="764"/>
      <c r="Z457" s="764"/>
      <c r="AA457" s="764"/>
      <c r="AB457" s="764"/>
      <c r="AC457" s="1151"/>
      <c r="AD457" s="764"/>
    </row>
    <row r="458" spans="1:30" hidden="1">
      <c r="I458" s="1173"/>
      <c r="J458" s="1173"/>
      <c r="K458" s="1173"/>
      <c r="L458" s="1173"/>
      <c r="M458" s="1173"/>
      <c r="N458" s="1173"/>
      <c r="O458" s="1173"/>
      <c r="P458" s="1173"/>
      <c r="Q458" s="1173"/>
      <c r="R458" s="1173"/>
      <c r="S458" s="1173"/>
    </row>
    <row r="459" spans="1:30" hidden="1">
      <c r="Q459" s="1173"/>
    </row>
    <row r="460" spans="1:30" ht="14.25" hidden="1">
      <c r="P460" s="1174" t="s">
        <v>2535</v>
      </c>
      <c r="Q460" s="1174" t="s">
        <v>2536</v>
      </c>
    </row>
    <row r="461" spans="1:30" hidden="1">
      <c r="O461" s="54" t="s">
        <v>283</v>
      </c>
      <c r="P461" s="54">
        <v>12193612.073846292</v>
      </c>
      <c r="Q461" s="1173">
        <v>61643429.020026907</v>
      </c>
    </row>
    <row r="462" spans="1:30" hidden="1">
      <c r="O462" s="1175" t="s">
        <v>2537</v>
      </c>
      <c r="P462" s="1175">
        <v>2763379.7620400004</v>
      </c>
      <c r="Q462" s="1175">
        <v>2887806.4189672</v>
      </c>
    </row>
    <row r="463" spans="1:30" hidden="1">
      <c r="P463" s="1173">
        <v>14956991.835886292</v>
      </c>
      <c r="Q463" s="1173">
        <v>64531235.43899411</v>
      </c>
    </row>
  </sheetData>
  <pageMargins left="0.7" right="0.7" top="0.75" bottom="0.75" header="0.3" footer="0.3"/>
  <pageSetup scale="52" orientation="portrait" r:id="rId1"/>
  <headerFooter>
    <oddFooter>&amp;C13 of 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K4" zoomScaleSheetLayoutView="100" workbookViewId="0">
      <selection activeCell="J477" sqref="J477"/>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c r="I4" s="298"/>
      <c r="J4" s="298"/>
      <c r="K4" s="298"/>
      <c r="L4" s="298"/>
      <c r="M4" s="298"/>
      <c r="N4" s="298"/>
      <c r="O4" s="298"/>
      <c r="P4" s="298"/>
      <c r="Q4" s="298"/>
      <c r="R4" s="299"/>
      <c r="S4" s="299"/>
      <c r="T4" s="1105"/>
    </row>
    <row r="5" spans="1:30">
      <c r="D5" s="299"/>
      <c r="E5" s="299"/>
      <c r="F5" s="299"/>
      <c r="G5" s="299"/>
      <c r="H5" s="299"/>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2612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hidden="1">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hidden="1">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hidden="1">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hidden="1">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hidden="1">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hidden="1">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hidden="1">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hidden="1">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hidden="1">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hidden="1">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hidden="1">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hidden="1">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hidden="1">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hidden="1">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hidden="1">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hidden="1">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hidden="1">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hidden="1">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hidden="1">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hidden="1">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hidden="1">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hidden="1">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hidden="1">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hidden="1">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hidden="1">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hidden="1">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hidden="1">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hidden="1">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hidden="1">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hidden="1">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hidden="1">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hidden="1">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hidden="1">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hidden="1">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hidden="1">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hidden="1">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hidden="1">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hidden="1">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hidden="1">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hidden="1">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hidden="1">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hidden="1">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hidden="1">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hidden="1">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hidden="1">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hidden="1">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hidden="1">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hidden="1">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hidden="1">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hidden="1">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hidden="1">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hidden="1">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hidden="1">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hidden="1">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hidden="1">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hidden="1">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hidden="1">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hidden="1">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hidden="1">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hidden="1">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hidden="1">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hidden="1">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hidden="1">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hidden="1">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hidden="1">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hidden="1">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hidden="1">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hidden="1">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hidden="1">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hidden="1">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hidden="1">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hidden="1">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hidden="1">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hidden="1">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hidden="1">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hidden="1">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hidden="1">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hidden="1">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hidden="1">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hidden="1">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hidden="1">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hidden="1">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hidden="1">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hidden="1">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hidden="1">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hidden="1">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hidden="1">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hidden="1">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hidden="1">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hidden="1">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hidden="1">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hidden="1">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hidden="1">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hidden="1">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hidden="1">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hidden="1">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hidden="1">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hidden="1">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hidden="1">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hidden="1">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hidden="1">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hidden="1">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hidden="1">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hidden="1">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hidden="1">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hidden="1">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hidden="1">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hidden="1">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hidden="1">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hidden="1">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hidden="1">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hidden="1">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hidden="1">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hidden="1">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hidden="1">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hidden="1">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hidden="1">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hidden="1">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hidden="1">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hidden="1">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hidden="1">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hidden="1">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hidden="1">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hidden="1">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hidden="1">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hidden="1">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hidden="1">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hidden="1">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hidden="1">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hidden="1">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hidden="1">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hidden="1">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hidden="1">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hidden="1">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hidden="1">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hidden="1">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hidden="1">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hidden="1">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hidden="1">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hidden="1">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hidden="1">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hidden="1">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hidden="1">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hidden="1">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hidden="1">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hidden="1">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hidden="1">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hidden="1">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hidden="1">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hidden="1">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hidden="1">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hidden="1">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hidden="1">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hidden="1">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hidden="1">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hidden="1">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hidden="1">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hidden="1">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hidden="1">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hidden="1">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hidden="1">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hidden="1">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hidden="1">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hidden="1">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hidden="1">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hidden="1">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hidden="1">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hidden="1">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hidden="1">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hidden="1">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hidden="1">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hidden="1">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hidden="1">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hidden="1">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hidden="1">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hidden="1">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hidden="1">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hidden="1">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hidden="1">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hidden="1">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hidden="1">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hidden="1">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hidden="1">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hidden="1">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hidden="1">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hidden="1">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hidden="1">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hidden="1">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hidden="1">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hidden="1">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hidden="1">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hidden="1">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hidden="1">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hidden="1">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hidden="1">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hidden="1">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hidden="1">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hidden="1">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hidden="1">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hidden="1">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hidden="1">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hidden="1">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hidden="1">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hidden="1">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hidden="1">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hidden="1">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hidden="1">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hidden="1">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hidden="1">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hidden="1">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hidden="1">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hidden="1">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hidden="1">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hidden="1">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hidden="1">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hidden="1">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hidden="1">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hidden="1">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hidden="1">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hidden="1">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hidden="1">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hidden="1">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hidden="1">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hidden="1">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hidden="1">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hidden="1">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hidden="1">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hidden="1">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hidden="1">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hidden="1">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hidden="1">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hidden="1">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hidden="1">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hidden="1">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hidden="1">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hidden="1">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hidden="1">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hidden="1">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hidden="1">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hidden="1">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hidden="1">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hidden="1">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hidden="1">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hidden="1">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hidden="1">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hidden="1">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hidden="1">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hidden="1">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hidden="1">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hidden="1">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hidden="1">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hidden="1">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hidden="1">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hidden="1">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hidden="1">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hidden="1">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idden="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idden="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hidden="1">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hidden="1">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hidden="1">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hidden="1">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hidden="1">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hidden="1">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hidden="1">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hidden="1">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hidden="1">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hidden="1">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hidden="1">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hidden="1">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hidden="1">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hidden="1">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hidden="1">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hidden="1">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hidden="1">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hidden="1">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hidden="1">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hidden="1">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hidden="1">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hidden="1">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hidden="1">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hidden="1">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hidden="1">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hidden="1">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hidden="1">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hidden="1">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hidden="1">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hidden="1">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hidden="1">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hidden="1">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hidden="1">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740" t="e">
        <v>#N/A</v>
      </c>
      <c r="U298" s="764"/>
      <c r="V298" s="1120">
        <v>41501803.880000003</v>
      </c>
      <c r="W298" s="764"/>
      <c r="X298" s="740">
        <v>0</v>
      </c>
      <c r="Y298" s="764"/>
      <c r="Z298" s="764"/>
      <c r="AA298" s="764"/>
      <c r="AB298" s="740" t="s">
        <v>1978</v>
      </c>
      <c r="AC298" s="1151"/>
      <c r="AD298" s="764"/>
    </row>
    <row r="299" spans="1:30" hidden="1">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hidden="1">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hidden="1">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hidden="1">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t="e">
        <v>#N/A</v>
      </c>
      <c r="U302" s="764"/>
      <c r="V302" s="1120">
        <v>5759746.6100000003</v>
      </c>
      <c r="W302" s="764"/>
      <c r="X302" s="740">
        <v>0</v>
      </c>
      <c r="Y302" s="764"/>
      <c r="Z302" s="764"/>
      <c r="AA302" s="764"/>
      <c r="AB302" s="740" t="s">
        <v>1978</v>
      </c>
      <c r="AC302" s="1151"/>
      <c r="AD302" s="764"/>
    </row>
    <row r="303" spans="1:30" hidden="1">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hidden="1">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hidden="1">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hidden="1">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740" t="e">
        <v>#N/A</v>
      </c>
      <c r="U306" s="764"/>
      <c r="V306" s="1120">
        <v>764379907.23000002</v>
      </c>
      <c r="W306" s="764"/>
      <c r="X306" s="740">
        <v>0</v>
      </c>
      <c r="Y306" s="764"/>
      <c r="Z306" s="764"/>
      <c r="AA306" s="764"/>
      <c r="AB306" s="740" t="s">
        <v>1978</v>
      </c>
      <c r="AC306" s="1151"/>
      <c r="AD306" s="764"/>
    </row>
    <row r="307" spans="1:30" hidden="1">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740" t="e">
        <v>#N/A</v>
      </c>
      <c r="U307" s="764"/>
      <c r="V307" s="1120" t="e">
        <v>#N/A</v>
      </c>
      <c r="W307" s="764"/>
      <c r="X307" s="740">
        <v>0</v>
      </c>
      <c r="Y307" s="764"/>
      <c r="Z307" s="764"/>
      <c r="AA307" s="764"/>
      <c r="AB307" s="740" t="e">
        <v>#N/A</v>
      </c>
      <c r="AC307" s="1151"/>
      <c r="AD307" s="764"/>
    </row>
    <row r="308" spans="1:30" hidden="1">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c r="C309" s="764"/>
      <c r="D309" s="764"/>
      <c r="E309" s="764"/>
      <c r="F309" s="764"/>
      <c r="G309" s="1126" t="s">
        <v>2432</v>
      </c>
      <c r="H309" s="1118" t="s">
        <v>2500</v>
      </c>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row>
    <row r="324" spans="1:34"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hidden="1">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hidden="1">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hidden="1">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hidden="1">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hidden="1">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hidden="1">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hidden="1">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hidden="1">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hidden="1">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hidden="1">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hidden="1">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hidden="1">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hidden="1">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hidden="1">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hidden="1">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hidden="1">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hidden="1">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hidden="1">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hidden="1">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hidden="1">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hidden="1">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hidden="1">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hidden="1">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hidden="1">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hidden="1">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hidden="1">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hidden="1">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hidden="1">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hidden="1">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hidden="1">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hidden="1">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hidden="1">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hidden="1">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hidden="1">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hidden="1">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hidden="1">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hidden="1">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hidden="1">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hidden="1">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hidden="1">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hidden="1">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hidden="1">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hidden="1">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hidden="1">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hidden="1">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hidden="1">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hidden="1">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hidden="1">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hidden="1">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hidden="1">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hidden="1">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hidden="1">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hidden="1">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hidden="1">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hidden="1">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hidden="1">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hidden="1">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hidden="1">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hidden="1">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hidden="1">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hidden="1">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hidden="1">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hidden="1">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hidden="1">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hidden="1">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hidden="1" thickBot="1">
      <c r="C452" s="764"/>
      <c r="D452" s="764"/>
      <c r="E452" s="764"/>
      <c r="F452" s="764"/>
      <c r="G452" s="1126"/>
      <c r="H452" s="1150"/>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hidden="1" thickBot="1">
      <c r="C453" s="764"/>
      <c r="D453" s="764"/>
      <c r="E453" s="764"/>
      <c r="F453" s="764"/>
      <c r="G453" s="1126" t="s">
        <v>466</v>
      </c>
      <c r="H453" s="1150"/>
      <c r="I453" s="1135">
        <v>813579983</v>
      </c>
      <c r="J453" s="1135">
        <v>1115380</v>
      </c>
      <c r="K453" s="1135">
        <v>843768</v>
      </c>
      <c r="L453" s="1135">
        <v>30520997</v>
      </c>
      <c r="M453" s="1170">
        <v>64744</v>
      </c>
      <c r="N453" s="1135">
        <v>87580819</v>
      </c>
      <c r="O453" s="1135">
        <v>758544053</v>
      </c>
      <c r="P453" s="1135">
        <v>12193612.073846292</v>
      </c>
      <c r="Q453" s="1135">
        <v>61643429.020026907</v>
      </c>
      <c r="R453" s="1136">
        <v>96.154099519999946</v>
      </c>
      <c r="S453" s="1136">
        <v>95.524947880941667</v>
      </c>
      <c r="T453" s="1124"/>
      <c r="U453" s="764"/>
      <c r="V453" s="1120" t="e">
        <v>#N/A</v>
      </c>
      <c r="W453" s="764">
        <v>0</v>
      </c>
      <c r="X453" s="1136">
        <v>-14681.40024900002</v>
      </c>
      <c r="Y453" s="764">
        <v>0</v>
      </c>
      <c r="Z453" s="764">
        <v>0</v>
      </c>
      <c r="AA453" s="764">
        <v>0</v>
      </c>
      <c r="AB453" s="740" t="e">
        <v>#N/A</v>
      </c>
      <c r="AC453" s="1151">
        <v>0</v>
      </c>
      <c r="AD453" s="764">
        <v>0</v>
      </c>
    </row>
    <row r="454" spans="1:30" hidden="1">
      <c r="C454" s="764"/>
      <c r="D454" s="764"/>
      <c r="E454" s="764"/>
      <c r="F454" s="764"/>
      <c r="G454" s="1126"/>
      <c r="H454" s="1150"/>
      <c r="I454" s="1125"/>
      <c r="J454" s="1125"/>
      <c r="K454" s="1125"/>
      <c r="L454" s="1125"/>
      <c r="M454" s="1120"/>
      <c r="N454" s="1125"/>
      <c r="O454" s="1125"/>
      <c r="P454" s="1125"/>
      <c r="Q454" s="1125"/>
      <c r="R454" s="1125"/>
      <c r="S454" s="1124"/>
      <c r="T454" s="1124"/>
      <c r="U454" s="764"/>
      <c r="V454" s="1120"/>
      <c r="W454" s="764"/>
      <c r="X454" s="740"/>
      <c r="Y454" s="764"/>
      <c r="Z454" s="764"/>
      <c r="AA454" s="764"/>
      <c r="AB454" s="740"/>
      <c r="AC454" s="1151"/>
      <c r="AD454" s="764"/>
    </row>
    <row r="455" spans="1:30" hidden="1">
      <c r="B455" s="1169"/>
      <c r="C455" s="764"/>
      <c r="D455" s="764"/>
      <c r="E455" s="764"/>
      <c r="F455" s="764"/>
      <c r="G455" s="764"/>
      <c r="H455" s="1171"/>
      <c r="I455" s="1125" t="e">
        <v>#REF!</v>
      </c>
      <c r="J455" s="1125" t="e">
        <v>#REF!</v>
      </c>
      <c r="K455" s="1125" t="e">
        <v>#REF!</v>
      </c>
      <c r="L455" s="1125" t="e">
        <v>#REF!</v>
      </c>
      <c r="M455" s="1125" t="e">
        <v>#REF!</v>
      </c>
      <c r="N455" s="1125" t="e">
        <v>#REF!</v>
      </c>
      <c r="O455" s="1125" t="e">
        <v>#REF!</v>
      </c>
      <c r="P455" s="1125" t="e">
        <v>#REF!</v>
      </c>
      <c r="Q455" s="1125" t="e">
        <v>#REF!</v>
      </c>
      <c r="R455" s="1125"/>
      <c r="S455" s="1125"/>
      <c r="T455" s="1124"/>
      <c r="U455" s="764"/>
      <c r="V455" s="1120">
        <v>19178746220.899994</v>
      </c>
      <c r="W455" s="764"/>
      <c r="X455" s="1124">
        <v>0</v>
      </c>
      <c r="Y455" s="764"/>
      <c r="Z455" s="764"/>
      <c r="AA455" s="764"/>
      <c r="AB455" s="740" t="s">
        <v>1978</v>
      </c>
      <c r="AC455" s="1151"/>
      <c r="AD455" s="764"/>
    </row>
    <row r="456" spans="1:30" hidden="1">
      <c r="B456" s="1169"/>
      <c r="C456" s="764"/>
      <c r="D456" s="764"/>
      <c r="E456" s="764"/>
      <c r="F456" s="764"/>
      <c r="G456" s="764"/>
      <c r="H456" s="1171"/>
      <c r="I456" s="1125"/>
      <c r="J456" s="1125"/>
      <c r="K456" s="1125"/>
      <c r="L456" s="1125"/>
      <c r="M456" s="1125"/>
      <c r="N456" s="1125"/>
      <c r="O456" s="1125">
        <v>0</v>
      </c>
      <c r="P456" s="1125">
        <v>12193612</v>
      </c>
      <c r="Q456" s="1125">
        <v>2.0026907324790955E-2</v>
      </c>
      <c r="R456" s="1124"/>
      <c r="S456" s="1124"/>
      <c r="T456" s="1124"/>
      <c r="U456" s="764"/>
      <c r="V456" s="764"/>
      <c r="W456" s="764"/>
      <c r="X456" s="764"/>
      <c r="Y456" s="764"/>
      <c r="Z456" s="764"/>
      <c r="AA456" s="764"/>
      <c r="AB456" s="764"/>
      <c r="AC456" s="1151"/>
      <c r="AD456" s="764"/>
    </row>
    <row r="457" spans="1:30" hidden="1">
      <c r="B457" s="1169"/>
      <c r="C457" s="764"/>
      <c r="D457" s="764"/>
      <c r="E457" s="764"/>
      <c r="F457" s="764"/>
      <c r="G457" s="764"/>
      <c r="H457" s="1128"/>
      <c r="I457" s="1125"/>
      <c r="J457" s="1125"/>
      <c r="K457" s="1125"/>
      <c r="L457" s="1125"/>
      <c r="M457" s="1125"/>
      <c r="N457" s="1125"/>
      <c r="O457" s="1125"/>
      <c r="P457" s="1125"/>
      <c r="Q457" s="1125"/>
      <c r="R457" s="1124"/>
      <c r="S457" s="1124"/>
      <c r="T457" s="1124"/>
      <c r="U457" s="764"/>
      <c r="V457" s="764"/>
      <c r="W457" s="764"/>
      <c r="X457" s="1172"/>
      <c r="Y457" s="764"/>
      <c r="Z457" s="764"/>
      <c r="AA457" s="764"/>
      <c r="AB457" s="764"/>
      <c r="AC457" s="1151"/>
      <c r="AD457" s="764"/>
    </row>
    <row r="458" spans="1:30" hidden="1">
      <c r="I458" s="1173"/>
      <c r="J458" s="1173"/>
      <c r="K458" s="1173"/>
      <c r="L458" s="1173"/>
      <c r="M458" s="1173"/>
      <c r="N458" s="1173"/>
      <c r="O458" s="1173"/>
      <c r="P458" s="1173"/>
      <c r="Q458" s="1173"/>
      <c r="R458" s="1173"/>
      <c r="S458" s="1173"/>
    </row>
    <row r="459" spans="1:30" hidden="1">
      <c r="Q459" s="1173"/>
    </row>
    <row r="460" spans="1:30" ht="14.25" hidden="1">
      <c r="P460" s="1174" t="s">
        <v>2535</v>
      </c>
      <c r="Q460" s="1174" t="s">
        <v>2536</v>
      </c>
    </row>
    <row r="461" spans="1:30" hidden="1">
      <c r="O461" s="54" t="s">
        <v>283</v>
      </c>
      <c r="P461" s="54">
        <v>12193612.073846292</v>
      </c>
      <c r="Q461" s="1173">
        <v>61643429.020026907</v>
      </c>
    </row>
    <row r="462" spans="1:30" hidden="1">
      <c r="O462" s="1175" t="s">
        <v>2537</v>
      </c>
      <c r="P462" s="1175">
        <v>2763379.7620400004</v>
      </c>
      <c r="Q462" s="1175">
        <v>2887806.4189672</v>
      </c>
    </row>
    <row r="463" spans="1:30" hidden="1">
      <c r="P463" s="1173">
        <v>14956991.835886292</v>
      </c>
      <c r="Q463" s="1173">
        <v>64531235.43899411</v>
      </c>
    </row>
  </sheetData>
  <pageMargins left="0.7" right="0.7" top="0.75" bottom="0.75" header="0.3" footer="0.3"/>
  <pageSetup scale="52" orientation="portrait" r:id="rId1"/>
  <headerFooter>
    <oddFooter>&amp;C14 of 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3"/>
  <sheetViews>
    <sheetView view="pageBreakPreview" topLeftCell="K4" zoomScaleSheetLayoutView="100" workbookViewId="0">
      <selection activeCell="J475" sqref="J475"/>
    </sheetView>
  </sheetViews>
  <sheetFormatPr defaultRowHeight="12" outlineLevelRow="2"/>
  <cols>
    <col min="1" max="1" width="2.875" style="548" hidden="1" customWidth="1"/>
    <col min="2" max="2" width="33.75" style="548" hidden="1" customWidth="1"/>
    <col min="3" max="3" width="3.875" style="548" hidden="1" customWidth="1"/>
    <col min="4" max="4" width="37.75" style="548" hidden="1" customWidth="1"/>
    <col min="5" max="5" width="7.5" style="548" hidden="1" customWidth="1"/>
    <col min="6" max="6" width="5.5" style="548" hidden="1" customWidth="1"/>
    <col min="7" max="7" width="37.625" style="548" hidden="1" customWidth="1"/>
    <col min="8" max="8" width="31" style="1134" customWidth="1"/>
    <col min="9" max="9" width="13.375" style="54" bestFit="1" customWidth="1"/>
    <col min="10" max="10" width="11.75" style="54" customWidth="1"/>
    <col min="11" max="11" width="10.25" style="54" customWidth="1"/>
    <col min="12" max="12" width="11.125" style="54" customWidth="1"/>
    <col min="13" max="13" width="10.875" style="54" customWidth="1"/>
    <col min="14" max="14" width="11.75" style="54" customWidth="1"/>
    <col min="15" max="15" width="11.875" style="54" customWidth="1"/>
    <col min="16" max="16" width="11.75" style="54" customWidth="1"/>
    <col min="17" max="17" width="10.75" style="54" customWidth="1"/>
    <col min="18" max="18" width="6.125" style="236" customWidth="1"/>
    <col min="19" max="19" width="9" style="236" customWidth="1"/>
    <col min="20" max="20" width="10.75" style="548" customWidth="1"/>
    <col min="21" max="21" width="2" style="548" hidden="1" customWidth="1"/>
    <col min="22" max="22" width="14.25" style="548" hidden="1" customWidth="1"/>
    <col min="23" max="23" width="1.5" style="548" hidden="1" customWidth="1"/>
    <col min="24" max="24" width="12" style="548" hidden="1" customWidth="1"/>
    <col min="25" max="25" width="1.5" style="548" hidden="1" customWidth="1"/>
    <col min="26" max="26" width="8" style="548" hidden="1" customWidth="1"/>
    <col min="27" max="27" width="1.375" style="548" hidden="1" customWidth="1"/>
    <col min="28" max="28" width="15.75" style="548" hidden="1" customWidth="1"/>
    <col min="29" max="29" width="16.875" style="1141" hidden="1" customWidth="1"/>
    <col min="30" max="30" width="8" style="548" hidden="1" customWidth="1"/>
    <col min="31" max="31" width="10.75" style="548" hidden="1" customWidth="1"/>
    <col min="32" max="32" width="0" style="548" hidden="1" customWidth="1"/>
    <col min="33" max="33" width="16.75" style="548" bestFit="1" customWidth="1"/>
    <col min="34" max="34" width="9" style="548" bestFit="1" customWidth="1"/>
    <col min="35" max="16384" width="9" style="548"/>
  </cols>
  <sheetData>
    <row r="1" spans="1:30" hidden="1">
      <c r="D1" s="1137"/>
      <c r="E1" s="1137"/>
      <c r="F1" s="1137"/>
      <c r="G1" s="1137"/>
      <c r="H1" s="1099" t="s">
        <v>44</v>
      </c>
      <c r="I1" s="1138"/>
      <c r="J1" s="1138"/>
      <c r="K1" s="1138"/>
      <c r="L1" s="1138"/>
      <c r="M1" s="1138"/>
      <c r="N1" s="1138"/>
      <c r="O1" s="1138"/>
      <c r="P1" s="1138"/>
      <c r="Q1" s="1138"/>
      <c r="R1" s="1139"/>
      <c r="S1" s="1139"/>
      <c r="T1" s="1140" t="s">
        <v>1621</v>
      </c>
    </row>
    <row r="2" spans="1:30" hidden="1">
      <c r="D2" s="1142"/>
      <c r="E2" s="1142"/>
      <c r="F2" s="1142"/>
      <c r="G2" s="1142"/>
      <c r="H2" s="1099" t="s">
        <v>2449</v>
      </c>
      <c r="I2" s="1138"/>
      <c r="J2" s="1138"/>
      <c r="K2" s="1138"/>
      <c r="L2" s="1138"/>
      <c r="M2" s="1138"/>
      <c r="N2" s="1138"/>
      <c r="O2" s="1138"/>
      <c r="P2" s="1138"/>
      <c r="Q2" s="1138"/>
      <c r="R2" s="1139"/>
      <c r="S2" s="1137"/>
      <c r="T2" s="1139"/>
    </row>
    <row r="3" spans="1:30" hidden="1">
      <c r="D3" s="1137"/>
      <c r="E3" s="1137"/>
      <c r="F3" s="1137"/>
      <c r="G3" s="1137"/>
      <c r="H3" s="1099" t="s">
        <v>2059</v>
      </c>
      <c r="I3" s="1138"/>
      <c r="J3" s="1138"/>
      <c r="K3" s="1138"/>
      <c r="L3" s="1138"/>
      <c r="M3" s="1138"/>
      <c r="N3" s="1138"/>
      <c r="O3" s="1138"/>
      <c r="P3" s="1138"/>
      <c r="Q3" s="1138"/>
      <c r="R3" s="1139"/>
      <c r="S3" s="1137"/>
    </row>
    <row r="4" spans="1:30">
      <c r="D4" s="299"/>
      <c r="E4" s="299"/>
      <c r="F4" s="299"/>
      <c r="G4" s="299"/>
      <c r="H4" s="1099"/>
      <c r="I4" s="298"/>
      <c r="J4" s="298"/>
      <c r="K4" s="298"/>
      <c r="L4" s="298"/>
      <c r="M4" s="298"/>
      <c r="N4" s="298"/>
      <c r="O4" s="298"/>
      <c r="P4" s="298"/>
      <c r="Q4" s="298"/>
      <c r="R4" s="299"/>
      <c r="S4" s="299"/>
      <c r="T4" s="1105"/>
    </row>
    <row r="5" spans="1:30">
      <c r="D5" s="299"/>
      <c r="E5" s="299"/>
      <c r="F5" s="299"/>
      <c r="G5" s="299"/>
      <c r="H5" s="299"/>
      <c r="I5" s="298"/>
      <c r="J5" s="298"/>
      <c r="K5" s="298"/>
      <c r="L5" s="298"/>
      <c r="M5" s="298"/>
      <c r="N5" s="298"/>
      <c r="O5" s="298"/>
      <c r="P5" s="298"/>
      <c r="Q5" s="298"/>
      <c r="R5" s="299"/>
      <c r="S5" s="299"/>
      <c r="T5" s="1105"/>
    </row>
    <row r="6" spans="1:30" ht="60">
      <c r="A6" s="1143" t="s">
        <v>29</v>
      </c>
      <c r="B6" s="1143" t="s">
        <v>874</v>
      </c>
      <c r="C6" s="1108" t="s">
        <v>29</v>
      </c>
      <c r="D6" s="1108" t="s">
        <v>875</v>
      </c>
      <c r="E6" s="1108" t="s">
        <v>1520</v>
      </c>
      <c r="F6" s="1108" t="s">
        <v>2455</v>
      </c>
      <c r="G6" s="1108" t="s">
        <v>2456</v>
      </c>
      <c r="H6" s="1108" t="s">
        <v>2020</v>
      </c>
      <c r="I6" s="1109" t="s">
        <v>2389</v>
      </c>
      <c r="J6" s="1110" t="s">
        <v>2022</v>
      </c>
      <c r="K6" s="1110" t="s">
        <v>2023</v>
      </c>
      <c r="L6" s="1110" t="s">
        <v>2024</v>
      </c>
      <c r="M6" s="1110" t="s">
        <v>2457</v>
      </c>
      <c r="N6" s="1110" t="s">
        <v>2025</v>
      </c>
      <c r="O6" s="1110" t="s">
        <v>2612</v>
      </c>
      <c r="P6" s="1110" t="s">
        <v>2643</v>
      </c>
      <c r="Q6" s="1110" t="s">
        <v>2644</v>
      </c>
      <c r="R6" s="1107" t="s">
        <v>53</v>
      </c>
      <c r="S6" s="1107" t="s">
        <v>2028</v>
      </c>
      <c r="T6" s="1112" t="s">
        <v>2029</v>
      </c>
      <c r="V6" s="1144" t="s">
        <v>1623</v>
      </c>
      <c r="X6" s="1145" t="s">
        <v>11</v>
      </c>
      <c r="Z6" s="1145" t="s">
        <v>1624</v>
      </c>
      <c r="AB6" s="1145" t="s">
        <v>1625</v>
      </c>
      <c r="AC6" s="1146" t="s">
        <v>1625</v>
      </c>
    </row>
    <row r="7" spans="1:30">
      <c r="A7" s="1118"/>
      <c r="B7" s="1118"/>
      <c r="C7" s="1118"/>
      <c r="D7" s="1118"/>
      <c r="E7" s="1118"/>
      <c r="F7" s="1118"/>
      <c r="G7" s="1118"/>
      <c r="H7" s="1118"/>
      <c r="I7" s="1114" t="s">
        <v>2646</v>
      </c>
      <c r="J7" s="1115"/>
      <c r="K7" s="1115"/>
      <c r="L7" s="1115"/>
      <c r="M7" s="1115"/>
      <c r="N7" s="1115"/>
      <c r="O7" s="1115"/>
      <c r="P7" s="1114" t="s">
        <v>2031</v>
      </c>
      <c r="Q7" s="1115"/>
      <c r="R7" s="1114" t="s">
        <v>2032</v>
      </c>
      <c r="S7" s="1116"/>
      <c r="T7" s="1116"/>
      <c r="V7" s="1147"/>
      <c r="X7" s="1148"/>
      <c r="Z7" s="1148"/>
      <c r="AB7" s="1148"/>
      <c r="AC7" s="1149"/>
    </row>
    <row r="8" spans="1:30" hidden="1">
      <c r="B8" s="1150"/>
      <c r="C8" s="764"/>
      <c r="D8" s="764"/>
      <c r="E8" s="764"/>
      <c r="F8" s="764"/>
      <c r="G8" s="1121"/>
      <c r="H8" s="1118" t="s">
        <v>2391</v>
      </c>
      <c r="I8" s="1125"/>
      <c r="J8" s="1125"/>
      <c r="K8" s="1125"/>
      <c r="L8" s="1125"/>
      <c r="M8" s="1120"/>
      <c r="N8" s="1125"/>
      <c r="O8" s="1124"/>
      <c r="P8" s="1125"/>
      <c r="Q8" s="1125"/>
      <c r="R8" s="1124"/>
      <c r="S8" s="1124"/>
      <c r="T8" s="1124"/>
      <c r="U8" s="764"/>
      <c r="V8" s="1120"/>
      <c r="W8" s="764"/>
      <c r="X8" s="740"/>
      <c r="Y8" s="764"/>
      <c r="Z8" s="764"/>
      <c r="AA8" s="764"/>
      <c r="AB8" s="764"/>
      <c r="AC8" s="1151"/>
      <c r="AD8" s="764"/>
    </row>
    <row r="9" spans="1:30" hidden="1">
      <c r="A9" s="548">
        <v>31</v>
      </c>
      <c r="B9" s="548" t="s">
        <v>1022</v>
      </c>
      <c r="C9" s="764">
        <v>1</v>
      </c>
      <c r="D9" s="764" t="s">
        <v>1394</v>
      </c>
      <c r="E9" s="764" t="s">
        <v>1882</v>
      </c>
      <c r="F9" s="764">
        <v>2</v>
      </c>
      <c r="G9" s="764" t="s">
        <v>2391</v>
      </c>
      <c r="H9" s="1152" t="s">
        <v>1395</v>
      </c>
      <c r="I9" s="1120">
        <v>157629</v>
      </c>
      <c r="J9" s="1120">
        <v>0</v>
      </c>
      <c r="K9" s="1120">
        <v>0</v>
      </c>
      <c r="L9" s="1120">
        <v>0</v>
      </c>
      <c r="M9" s="1120">
        <v>0</v>
      </c>
      <c r="N9" s="1120">
        <v>0</v>
      </c>
      <c r="O9" s="1120">
        <v>157629</v>
      </c>
      <c r="P9" s="1120">
        <v>53.593859999999999</v>
      </c>
      <c r="Q9" s="1120">
        <v>53.593859999999999</v>
      </c>
      <c r="R9" s="740">
        <v>8.4289999999999994E-5</v>
      </c>
      <c r="S9" s="740">
        <v>8.5389506710326874E-5</v>
      </c>
      <c r="T9" s="740">
        <v>3.1525799999999999</v>
      </c>
      <c r="U9" s="764"/>
      <c r="V9" s="1120">
        <v>1526367.93</v>
      </c>
      <c r="W9" s="764"/>
      <c r="X9" s="740">
        <v>0</v>
      </c>
      <c r="Y9" s="764"/>
      <c r="Z9" s="764"/>
      <c r="AA9" s="764"/>
      <c r="AB9" s="740" t="s">
        <v>1978</v>
      </c>
      <c r="AC9" s="1151"/>
      <c r="AD9" s="764"/>
    </row>
    <row r="10" spans="1:30" hidden="1">
      <c r="A10" s="548">
        <v>17</v>
      </c>
      <c r="B10" s="548" t="s">
        <v>1022</v>
      </c>
      <c r="C10" s="764">
        <v>2</v>
      </c>
      <c r="D10" s="764" t="s">
        <v>1401</v>
      </c>
      <c r="E10" s="764" t="s">
        <v>1927</v>
      </c>
      <c r="F10" s="764">
        <v>2</v>
      </c>
      <c r="G10" s="764" t="s">
        <v>2391</v>
      </c>
      <c r="H10" s="1152" t="s">
        <v>851</v>
      </c>
      <c r="I10" s="1120">
        <v>172406</v>
      </c>
      <c r="J10" s="1120">
        <v>0</v>
      </c>
      <c r="K10" s="1120">
        <v>0</v>
      </c>
      <c r="L10" s="1120">
        <v>0</v>
      </c>
      <c r="M10" s="1120">
        <v>0</v>
      </c>
      <c r="N10" s="1120">
        <v>0</v>
      </c>
      <c r="O10" s="1120">
        <v>172406</v>
      </c>
      <c r="P10" s="1120">
        <v>0</v>
      </c>
      <c r="Q10" s="1120">
        <v>0</v>
      </c>
      <c r="R10" s="740">
        <v>0</v>
      </c>
      <c r="S10" s="740">
        <v>0</v>
      </c>
      <c r="T10" s="740">
        <v>1.7240599999999999</v>
      </c>
      <c r="U10" s="764"/>
      <c r="V10" s="1120">
        <v>9607505.2300000004</v>
      </c>
      <c r="W10" s="764"/>
      <c r="X10" s="740">
        <v>0</v>
      </c>
      <c r="Y10" s="764"/>
      <c r="Z10" s="764"/>
      <c r="AA10" s="764"/>
      <c r="AB10" s="740" t="s">
        <v>1978</v>
      </c>
      <c r="AC10" s="1151" t="s">
        <v>2458</v>
      </c>
      <c r="AD10" s="764"/>
    </row>
    <row r="11" spans="1:30" hidden="1">
      <c r="A11" s="548">
        <v>31</v>
      </c>
      <c r="B11" s="548" t="s">
        <v>1022</v>
      </c>
      <c r="C11" s="764">
        <v>3</v>
      </c>
      <c r="D11" s="764" t="s">
        <v>1027</v>
      </c>
      <c r="E11" s="764" t="s">
        <v>1618</v>
      </c>
      <c r="F11" s="764">
        <v>2</v>
      </c>
      <c r="G11" s="764" t="s">
        <v>2391</v>
      </c>
      <c r="H11" s="1152" t="s">
        <v>854</v>
      </c>
      <c r="I11" s="1120">
        <v>6429358</v>
      </c>
      <c r="J11" s="1120">
        <v>0</v>
      </c>
      <c r="K11" s="1120">
        <v>0</v>
      </c>
      <c r="L11" s="1120">
        <v>0</v>
      </c>
      <c r="M11" s="1120">
        <v>0</v>
      </c>
      <c r="N11" s="1120">
        <v>0</v>
      </c>
      <c r="O11" s="1120">
        <v>6429358</v>
      </c>
      <c r="P11" s="1120">
        <v>35940.164700000001</v>
      </c>
      <c r="Q11" s="1120">
        <v>144017.61919999999</v>
      </c>
      <c r="R11" s="740">
        <v>0.22650993</v>
      </c>
      <c r="S11" s="740">
        <v>0.22945899886822296</v>
      </c>
      <c r="T11" s="740">
        <v>2.2678511499999998</v>
      </c>
      <c r="U11" s="764"/>
      <c r="V11" s="1120">
        <v>109276543.69</v>
      </c>
      <c r="W11" s="764"/>
      <c r="X11" s="740">
        <v>0</v>
      </c>
      <c r="Y11" s="764"/>
      <c r="Z11" s="764"/>
      <c r="AA11" s="764"/>
      <c r="AB11" s="740" t="s">
        <v>1978</v>
      </c>
      <c r="AC11" s="1151"/>
      <c r="AD11" s="764"/>
    </row>
    <row r="12" spans="1:30" hidden="1">
      <c r="A12" s="548">
        <v>31</v>
      </c>
      <c r="B12" s="548" t="s">
        <v>1022</v>
      </c>
      <c r="C12" s="764">
        <v>4</v>
      </c>
      <c r="D12" s="764" t="s">
        <v>1406</v>
      </c>
      <c r="E12" s="764" t="s">
        <v>1886</v>
      </c>
      <c r="F12" s="764">
        <v>2</v>
      </c>
      <c r="G12" s="764" t="s">
        <v>2391</v>
      </c>
      <c r="H12" s="1152" t="s">
        <v>855</v>
      </c>
      <c r="I12" s="1120">
        <v>10108128</v>
      </c>
      <c r="J12" s="1120">
        <v>0</v>
      </c>
      <c r="K12" s="1120">
        <v>0</v>
      </c>
      <c r="L12" s="1120">
        <v>0</v>
      </c>
      <c r="M12" s="1120">
        <v>0</v>
      </c>
      <c r="N12" s="1120">
        <v>0</v>
      </c>
      <c r="O12" s="1120">
        <v>10108128</v>
      </c>
      <c r="P12" s="1120">
        <v>20519.49984</v>
      </c>
      <c r="Q12" s="1120">
        <v>110987.24544</v>
      </c>
      <c r="R12" s="740">
        <v>0.17455999</v>
      </c>
      <c r="S12" s="740">
        <v>0.17683268455117016</v>
      </c>
      <c r="T12" s="740">
        <v>3.5576341399999998</v>
      </c>
      <c r="U12" s="764"/>
      <c r="V12" s="1120">
        <v>101795484.59</v>
      </c>
      <c r="W12" s="764"/>
      <c r="X12" s="740">
        <v>0</v>
      </c>
      <c r="Y12" s="764"/>
      <c r="Z12" s="764"/>
      <c r="AA12" s="764"/>
      <c r="AB12" s="740" t="s">
        <v>1978</v>
      </c>
      <c r="AC12" s="1151"/>
      <c r="AD12" s="764"/>
    </row>
    <row r="13" spans="1:30" hidden="1">
      <c r="C13" s="764"/>
      <c r="D13" s="764"/>
      <c r="E13" s="764"/>
      <c r="F13" s="764"/>
      <c r="G13" s="1126" t="s">
        <v>2390</v>
      </c>
      <c r="H13" s="1150"/>
      <c r="I13" s="1122">
        <v>16867521</v>
      </c>
      <c r="J13" s="1122">
        <v>0</v>
      </c>
      <c r="K13" s="1122">
        <v>0</v>
      </c>
      <c r="L13" s="1122">
        <v>0</v>
      </c>
      <c r="M13" s="1153">
        <v>0</v>
      </c>
      <c r="N13" s="1122">
        <v>0</v>
      </c>
      <c r="O13" s="1122">
        <v>16867521</v>
      </c>
      <c r="P13" s="1122">
        <v>56513.258400000006</v>
      </c>
      <c r="Q13" s="1122">
        <v>255058.45849999998</v>
      </c>
      <c r="R13" s="1123">
        <v>0.40115420999999996</v>
      </c>
      <c r="S13" s="1123">
        <v>0.40637707292610348</v>
      </c>
      <c r="T13" s="1124"/>
      <c r="U13" s="764"/>
      <c r="V13" s="1120">
        <v>222205901.44</v>
      </c>
      <c r="W13" s="764">
        <v>0</v>
      </c>
      <c r="X13" s="740">
        <v>0</v>
      </c>
      <c r="Y13" s="764">
        <v>0</v>
      </c>
      <c r="Z13" s="764">
        <v>0</v>
      </c>
      <c r="AA13" s="764">
        <v>0</v>
      </c>
      <c r="AB13" s="740">
        <v>0</v>
      </c>
      <c r="AC13" s="1151">
        <v>0</v>
      </c>
      <c r="AD13" s="764">
        <v>0</v>
      </c>
    </row>
    <row r="14" spans="1:30" hidden="1">
      <c r="C14" s="764"/>
      <c r="D14" s="764"/>
      <c r="E14" s="764"/>
      <c r="F14" s="764"/>
      <c r="G14" s="1126"/>
      <c r="H14" s="1118" t="s">
        <v>2392</v>
      </c>
      <c r="I14" s="1125"/>
      <c r="J14" s="1125"/>
      <c r="K14" s="1125"/>
      <c r="L14" s="1125"/>
      <c r="M14" s="1120"/>
      <c r="N14" s="1125"/>
      <c r="O14" s="1125"/>
      <c r="P14" s="1125"/>
      <c r="Q14" s="1125"/>
      <c r="R14" s="1124"/>
      <c r="S14" s="1124"/>
      <c r="T14" s="1124"/>
      <c r="U14" s="764"/>
      <c r="V14" s="1120"/>
      <c r="W14" s="764"/>
      <c r="X14" s="740"/>
      <c r="Y14" s="764"/>
      <c r="Z14" s="764"/>
      <c r="AA14" s="764"/>
      <c r="AB14" s="740"/>
      <c r="AC14" s="1151"/>
      <c r="AD14" s="764"/>
    </row>
    <row r="15" spans="1:30" hidden="1">
      <c r="A15" s="548">
        <v>31</v>
      </c>
      <c r="B15" s="548" t="s">
        <v>1022</v>
      </c>
      <c r="C15" s="764">
        <v>5</v>
      </c>
      <c r="D15" s="764" t="s">
        <v>1024</v>
      </c>
      <c r="E15" s="764" t="s">
        <v>1613</v>
      </c>
      <c r="F15" s="764">
        <v>3</v>
      </c>
      <c r="G15" s="764" t="s">
        <v>2392</v>
      </c>
      <c r="H15" s="1152" t="s">
        <v>849</v>
      </c>
      <c r="I15" s="1120">
        <v>1858077</v>
      </c>
      <c r="J15" s="1120">
        <v>0</v>
      </c>
      <c r="K15" s="1120">
        <v>0</v>
      </c>
      <c r="L15" s="1120">
        <v>0</v>
      </c>
      <c r="M15" s="1120">
        <v>0</v>
      </c>
      <c r="N15" s="1120">
        <v>0</v>
      </c>
      <c r="O15" s="1120">
        <v>1858077</v>
      </c>
      <c r="P15" s="1120">
        <v>2396.9193300000002</v>
      </c>
      <c r="Q15" s="1120">
        <v>12114.662039999999</v>
      </c>
      <c r="R15" s="740">
        <v>1.9053859999999999E-2</v>
      </c>
      <c r="S15" s="740">
        <v>1.9301931518982254E-2</v>
      </c>
      <c r="T15" s="740">
        <v>2.3807368200000001</v>
      </c>
      <c r="U15" s="764"/>
      <c r="V15" s="1120">
        <v>12210097.67</v>
      </c>
      <c r="W15" s="764"/>
      <c r="X15" s="740">
        <v>0</v>
      </c>
      <c r="Y15" s="764"/>
      <c r="Z15" s="764"/>
      <c r="AA15" s="764"/>
      <c r="AB15" s="740" t="s">
        <v>1978</v>
      </c>
      <c r="AC15" s="1151"/>
      <c r="AD15" s="764"/>
    </row>
    <row r="16" spans="1:30" hidden="1">
      <c r="A16" s="548">
        <v>31</v>
      </c>
      <c r="B16" s="548" t="s">
        <v>1022</v>
      </c>
      <c r="C16" s="764">
        <v>6</v>
      </c>
      <c r="D16" s="764" t="s">
        <v>1398</v>
      </c>
      <c r="E16" s="764" t="s">
        <v>1883</v>
      </c>
      <c r="F16" s="764">
        <v>3</v>
      </c>
      <c r="G16" s="764" t="s">
        <v>2392</v>
      </c>
      <c r="H16" s="1152" t="s">
        <v>1399</v>
      </c>
      <c r="I16" s="1120">
        <v>1584070</v>
      </c>
      <c r="J16" s="1120">
        <v>0</v>
      </c>
      <c r="K16" s="1120">
        <v>0</v>
      </c>
      <c r="L16" s="1120">
        <v>0</v>
      </c>
      <c r="M16" s="1120">
        <v>0</v>
      </c>
      <c r="N16" s="1120">
        <v>0</v>
      </c>
      <c r="O16" s="1120">
        <v>1584070</v>
      </c>
      <c r="P16" s="1120">
        <v>8981.6769000000004</v>
      </c>
      <c r="Q16" s="1120">
        <v>16236.717500000001</v>
      </c>
      <c r="R16" s="740">
        <v>2.5537000000000001E-2</v>
      </c>
      <c r="S16" s="740">
        <v>2.5869480159106506E-2</v>
      </c>
      <c r="T16" s="740">
        <v>0.78574900999999997</v>
      </c>
      <c r="U16" s="764"/>
      <c r="V16" s="1120">
        <v>84564.42</v>
      </c>
      <c r="W16" s="764"/>
      <c r="X16" s="740">
        <v>0</v>
      </c>
      <c r="Y16" s="764"/>
      <c r="Z16" s="764"/>
      <c r="AA16" s="764"/>
      <c r="AB16" s="740" t="s">
        <v>1978</v>
      </c>
      <c r="AC16" s="1151"/>
      <c r="AD16" s="764"/>
    </row>
    <row r="17" spans="1:30" hidden="1">
      <c r="A17" s="548">
        <v>31</v>
      </c>
      <c r="B17" s="548" t="s">
        <v>1022</v>
      </c>
      <c r="C17" s="764">
        <v>7</v>
      </c>
      <c r="D17" s="764" t="s">
        <v>1028</v>
      </c>
      <c r="E17" s="764" t="s">
        <v>1619</v>
      </c>
      <c r="F17" s="764">
        <v>3</v>
      </c>
      <c r="G17" s="764" t="s">
        <v>2392</v>
      </c>
      <c r="H17" s="1152" t="s">
        <v>856</v>
      </c>
      <c r="I17" s="1120">
        <v>1948462</v>
      </c>
      <c r="J17" s="1120">
        <v>0</v>
      </c>
      <c r="K17" s="1120">
        <v>0</v>
      </c>
      <c r="L17" s="1120">
        <v>0</v>
      </c>
      <c r="M17" s="1120">
        <v>0</v>
      </c>
      <c r="N17" s="1120">
        <v>0</v>
      </c>
      <c r="O17" s="1120">
        <v>1948462</v>
      </c>
      <c r="P17" s="1120">
        <v>13269.026220000002</v>
      </c>
      <c r="Q17" s="1120">
        <v>49490.934799999995</v>
      </c>
      <c r="R17" s="740">
        <v>7.783901E-2</v>
      </c>
      <c r="S17" s="740">
        <v>7.8852437745759493E-2</v>
      </c>
      <c r="T17" s="740">
        <v>4.2933268699999996</v>
      </c>
      <c r="U17" s="764"/>
      <c r="V17" s="1120">
        <v>15332686.779999999</v>
      </c>
      <c r="W17" s="764"/>
      <c r="X17" s="740">
        <v>0</v>
      </c>
      <c r="Y17" s="764"/>
      <c r="Z17" s="764"/>
      <c r="AA17" s="764"/>
      <c r="AB17" s="740" t="s">
        <v>1978</v>
      </c>
      <c r="AC17" s="1151"/>
      <c r="AD17" s="764"/>
    </row>
    <row r="18" spans="1:30" hidden="1">
      <c r="C18" s="764"/>
      <c r="D18" s="764"/>
      <c r="E18" s="764"/>
      <c r="F18" s="764"/>
      <c r="G18" s="1126" t="s">
        <v>2393</v>
      </c>
      <c r="H18" s="1150"/>
      <c r="I18" s="1122">
        <v>5390609</v>
      </c>
      <c r="J18" s="1122">
        <v>0</v>
      </c>
      <c r="K18" s="1122">
        <v>0</v>
      </c>
      <c r="L18" s="1122">
        <v>0</v>
      </c>
      <c r="M18" s="1153">
        <v>0</v>
      </c>
      <c r="N18" s="1122">
        <v>0</v>
      </c>
      <c r="O18" s="1122">
        <v>5390609</v>
      </c>
      <c r="P18" s="1122">
        <v>24647.622450000003</v>
      </c>
      <c r="Q18" s="1122">
        <v>77842.314339999997</v>
      </c>
      <c r="R18" s="1123">
        <v>0.12242987</v>
      </c>
      <c r="S18" s="1123">
        <v>0.12402384942384825</v>
      </c>
      <c r="T18" s="1124"/>
      <c r="U18" s="764"/>
      <c r="V18" s="1120">
        <v>27627348.869999997</v>
      </c>
      <c r="W18" s="764">
        <v>0</v>
      </c>
      <c r="X18" s="740">
        <v>0</v>
      </c>
      <c r="Y18" s="764">
        <v>0</v>
      </c>
      <c r="Z18" s="764">
        <v>0</v>
      </c>
      <c r="AA18" s="764">
        <v>0</v>
      </c>
      <c r="AB18" s="740">
        <v>0</v>
      </c>
      <c r="AC18" s="1151">
        <v>0</v>
      </c>
      <c r="AD18" s="764">
        <v>0</v>
      </c>
    </row>
    <row r="19" spans="1:30" hidden="1">
      <c r="C19" s="764"/>
      <c r="D19" s="764"/>
      <c r="E19" s="764"/>
      <c r="F19" s="764"/>
      <c r="G19" s="1126"/>
      <c r="H19" s="1118" t="s">
        <v>2394</v>
      </c>
      <c r="I19" s="1125"/>
      <c r="J19" s="1125"/>
      <c r="K19" s="1125"/>
      <c r="L19" s="1125"/>
      <c r="M19" s="1120"/>
      <c r="N19" s="1125"/>
      <c r="O19" s="1125"/>
      <c r="P19" s="1125"/>
      <c r="Q19" s="1125"/>
      <c r="R19" s="1124"/>
      <c r="S19" s="1124"/>
      <c r="T19" s="1124"/>
      <c r="U19" s="764"/>
      <c r="V19" s="1120"/>
      <c r="W19" s="764"/>
      <c r="X19" s="740"/>
      <c r="Y19" s="764"/>
      <c r="Z19" s="764"/>
      <c r="AA19" s="764"/>
      <c r="AB19" s="740"/>
      <c r="AC19" s="1151"/>
      <c r="AD19" s="764"/>
    </row>
    <row r="20" spans="1:30" hidden="1">
      <c r="A20" s="548">
        <v>30</v>
      </c>
      <c r="B20" s="548" t="s">
        <v>1013</v>
      </c>
      <c r="C20" s="764">
        <v>8</v>
      </c>
      <c r="D20" s="1128" t="s">
        <v>1467</v>
      </c>
      <c r="E20" s="764" t="s">
        <v>1876</v>
      </c>
      <c r="F20" s="764">
        <v>4</v>
      </c>
      <c r="G20" s="764" t="s">
        <v>2394</v>
      </c>
      <c r="H20" s="1152" t="s">
        <v>1468</v>
      </c>
      <c r="I20" s="1120">
        <v>500000</v>
      </c>
      <c r="J20" s="1120">
        <v>0</v>
      </c>
      <c r="K20" s="1120">
        <v>0</v>
      </c>
      <c r="L20" s="1120">
        <v>0</v>
      </c>
      <c r="M20" s="1120">
        <v>0</v>
      </c>
      <c r="N20" s="1120">
        <v>0</v>
      </c>
      <c r="O20" s="1120">
        <v>500000</v>
      </c>
      <c r="P20" s="1120">
        <v>1900</v>
      </c>
      <c r="Q20" s="1120">
        <v>3355</v>
      </c>
      <c r="R20" s="740">
        <v>5.2767200000000004E-3</v>
      </c>
      <c r="S20" s="740">
        <v>5.3454219385046476E-3</v>
      </c>
      <c r="T20" s="740">
        <v>2.5</v>
      </c>
      <c r="U20" s="764"/>
      <c r="V20" s="1120">
        <v>3100000</v>
      </c>
      <c r="W20" s="764"/>
      <c r="X20" s="740">
        <v>0</v>
      </c>
      <c r="Y20" s="764"/>
      <c r="Z20" s="764"/>
      <c r="AA20" s="764"/>
      <c r="AB20" s="740" t="s">
        <v>1978</v>
      </c>
      <c r="AC20" s="1151"/>
      <c r="AD20" s="764"/>
    </row>
    <row r="21" spans="1:30" hidden="1">
      <c r="A21" s="548">
        <v>30</v>
      </c>
      <c r="B21" s="548" t="s">
        <v>1013</v>
      </c>
      <c r="C21" s="764">
        <v>9</v>
      </c>
      <c r="D21" s="764" t="s">
        <v>1386</v>
      </c>
      <c r="E21" s="764" t="s">
        <v>1877</v>
      </c>
      <c r="F21" s="764">
        <v>4</v>
      </c>
      <c r="G21" s="764" t="s">
        <v>2394</v>
      </c>
      <c r="H21" s="1152" t="s">
        <v>1387</v>
      </c>
      <c r="I21" s="1120">
        <v>1333580</v>
      </c>
      <c r="J21" s="1120">
        <v>0</v>
      </c>
      <c r="K21" s="1120">
        <v>0</v>
      </c>
      <c r="L21" s="1120">
        <v>0</v>
      </c>
      <c r="M21" s="1120">
        <v>0</v>
      </c>
      <c r="N21" s="1120">
        <v>633500</v>
      </c>
      <c r="O21" s="1120">
        <v>700080</v>
      </c>
      <c r="P21" s="1120">
        <v>3661.4184</v>
      </c>
      <c r="Q21" s="1120">
        <v>35186.020799999998</v>
      </c>
      <c r="R21" s="740">
        <v>5.534033E-2</v>
      </c>
      <c r="S21" s="740">
        <v>5.6060842775857177E-2</v>
      </c>
      <c r="T21" s="740">
        <v>0.85320567999999997</v>
      </c>
      <c r="U21" s="764"/>
      <c r="V21" s="1120">
        <v>37339961.119999997</v>
      </c>
      <c r="W21" s="764"/>
      <c r="X21" s="740">
        <v>0</v>
      </c>
      <c r="Y21" s="764"/>
      <c r="Z21" s="764"/>
      <c r="AA21" s="764"/>
      <c r="AB21" s="740" t="s">
        <v>1978</v>
      </c>
      <c r="AC21" s="1151"/>
      <c r="AD21" s="764"/>
    </row>
    <row r="22" spans="1:30" hidden="1">
      <c r="A22" s="548">
        <v>30</v>
      </c>
      <c r="B22" s="548" t="s">
        <v>1013</v>
      </c>
      <c r="C22" s="764">
        <v>10</v>
      </c>
      <c r="D22" s="764" t="s">
        <v>1392</v>
      </c>
      <c r="E22" s="764" t="s">
        <v>1881</v>
      </c>
      <c r="F22" s="764">
        <v>4</v>
      </c>
      <c r="G22" s="764" t="s">
        <v>2394</v>
      </c>
      <c r="H22" s="1152" t="s">
        <v>1393</v>
      </c>
      <c r="I22" s="1120">
        <v>371026</v>
      </c>
      <c r="J22" s="1120">
        <v>0</v>
      </c>
      <c r="K22" s="1120">
        <v>0</v>
      </c>
      <c r="L22" s="1120">
        <v>0</v>
      </c>
      <c r="M22" s="1120">
        <v>0</v>
      </c>
      <c r="N22" s="1120">
        <v>50000</v>
      </c>
      <c r="O22" s="1120">
        <v>321026</v>
      </c>
      <c r="P22" s="1120">
        <v>542.53411219999998</v>
      </c>
      <c r="Q22" s="1120">
        <v>709.46745999999996</v>
      </c>
      <c r="R22" s="740">
        <v>1.11585E-3</v>
      </c>
      <c r="S22" s="740">
        <v>1.1303734501756089E-3</v>
      </c>
      <c r="T22" s="740">
        <v>0.88436915000000005</v>
      </c>
      <c r="U22" s="764"/>
      <c r="V22" s="1120">
        <v>1968553</v>
      </c>
      <c r="W22" s="764"/>
      <c r="X22" s="740">
        <v>0</v>
      </c>
      <c r="Y22" s="764"/>
      <c r="Z22" s="764"/>
      <c r="AA22" s="764"/>
      <c r="AB22" s="740" t="s">
        <v>1978</v>
      </c>
      <c r="AC22" s="1151"/>
      <c r="AD22" s="764"/>
    </row>
    <row r="23" spans="1:30" hidden="1">
      <c r="A23" s="548">
        <v>30</v>
      </c>
      <c r="B23" s="548" t="s">
        <v>1013</v>
      </c>
      <c r="C23" s="764">
        <v>11</v>
      </c>
      <c r="D23" s="764" t="s">
        <v>1019</v>
      </c>
      <c r="E23" s="764" t="s">
        <v>1879</v>
      </c>
      <c r="F23" s="764">
        <v>4</v>
      </c>
      <c r="G23" s="764" t="s">
        <v>2394</v>
      </c>
      <c r="H23" s="1152" t="s">
        <v>1020</v>
      </c>
      <c r="I23" s="1120">
        <v>556752</v>
      </c>
      <c r="J23" s="1120">
        <v>0</v>
      </c>
      <c r="K23" s="1120">
        <v>0</v>
      </c>
      <c r="L23" s="1120">
        <v>0</v>
      </c>
      <c r="M23" s="1120">
        <v>0</v>
      </c>
      <c r="N23" s="1120">
        <v>184000</v>
      </c>
      <c r="O23" s="1120">
        <v>372752</v>
      </c>
      <c r="P23" s="1120">
        <v>178.9209208</v>
      </c>
      <c r="Q23" s="1120">
        <v>510.67023999999998</v>
      </c>
      <c r="R23" s="740">
        <v>8.0318000000000002E-4</v>
      </c>
      <c r="S23" s="740">
        <v>8.1363573896793843E-4</v>
      </c>
      <c r="T23" s="740">
        <v>0.82539386999999997</v>
      </c>
      <c r="U23" s="764"/>
      <c r="V23" s="1120">
        <v>39241449.229999997</v>
      </c>
      <c r="W23" s="764"/>
      <c r="X23" s="740">
        <v>0</v>
      </c>
      <c r="Y23" s="764"/>
      <c r="Z23" s="764"/>
      <c r="AA23" s="764"/>
      <c r="AB23" s="740" t="s">
        <v>1978</v>
      </c>
      <c r="AC23" s="1151"/>
      <c r="AD23" s="764"/>
    </row>
    <row r="24" spans="1:30" hidden="1">
      <c r="C24" s="764"/>
      <c r="D24" s="764"/>
      <c r="E24" s="764"/>
      <c r="F24" s="764"/>
      <c r="G24" s="1126" t="s">
        <v>2395</v>
      </c>
      <c r="H24" s="1150"/>
      <c r="I24" s="1122">
        <v>2761358</v>
      </c>
      <c r="J24" s="1122">
        <v>0</v>
      </c>
      <c r="K24" s="1122">
        <v>0</v>
      </c>
      <c r="L24" s="1122">
        <v>0</v>
      </c>
      <c r="M24" s="1153">
        <v>0</v>
      </c>
      <c r="N24" s="1122">
        <v>867500</v>
      </c>
      <c r="O24" s="1122">
        <v>1893858</v>
      </c>
      <c r="P24" s="1122">
        <v>6282.8734330000007</v>
      </c>
      <c r="Q24" s="1122">
        <v>39761.158499999998</v>
      </c>
      <c r="R24" s="1123">
        <v>6.2536079999999994E-2</v>
      </c>
      <c r="S24" s="1123">
        <v>6.3350273903505366E-2</v>
      </c>
      <c r="T24" s="1124"/>
      <c r="U24" s="764"/>
      <c r="V24" s="1120">
        <v>81649963.349999994</v>
      </c>
      <c r="W24" s="764">
        <v>0</v>
      </c>
      <c r="X24" s="740">
        <v>0</v>
      </c>
      <c r="Y24" s="764">
        <v>0</v>
      </c>
      <c r="Z24" s="764">
        <v>0</v>
      </c>
      <c r="AA24" s="764">
        <v>0</v>
      </c>
      <c r="AB24" s="740">
        <v>0</v>
      </c>
      <c r="AC24" s="1151">
        <v>0</v>
      </c>
      <c r="AD24" s="764">
        <v>0</v>
      </c>
    </row>
    <row r="25" spans="1:30" hidden="1">
      <c r="C25" s="764"/>
      <c r="D25" s="764"/>
      <c r="E25" s="764"/>
      <c r="F25" s="764"/>
      <c r="G25" s="1126"/>
      <c r="H25" s="1118" t="s">
        <v>2397</v>
      </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764"/>
    </row>
    <row r="26" spans="1:30" hidden="1">
      <c r="A26" s="548">
        <v>30</v>
      </c>
      <c r="B26" s="548" t="s">
        <v>1013</v>
      </c>
      <c r="C26" s="764">
        <v>12</v>
      </c>
      <c r="D26" s="764" t="s">
        <v>1370</v>
      </c>
      <c r="E26" s="764" t="s">
        <v>1870</v>
      </c>
      <c r="F26" s="764">
        <v>5</v>
      </c>
      <c r="G26" s="764" t="s">
        <v>2397</v>
      </c>
      <c r="H26" s="1152" t="s">
        <v>1371</v>
      </c>
      <c r="I26" s="1120">
        <v>663832</v>
      </c>
      <c r="J26" s="1120">
        <v>0</v>
      </c>
      <c r="K26" s="1120">
        <v>0</v>
      </c>
      <c r="L26" s="1120">
        <v>0</v>
      </c>
      <c r="M26" s="1120">
        <v>0</v>
      </c>
      <c r="N26" s="1120">
        <v>0</v>
      </c>
      <c r="O26" s="1120">
        <v>663832</v>
      </c>
      <c r="P26" s="1120">
        <v>431.49108000000001</v>
      </c>
      <c r="Q26" s="1120">
        <v>1427.2388000000001</v>
      </c>
      <c r="R26" s="740">
        <v>2.2447499999999998E-3</v>
      </c>
      <c r="S26" s="740">
        <v>2.2739772259329498E-3</v>
      </c>
      <c r="T26" s="740">
        <v>4.4332901500000004</v>
      </c>
      <c r="U26" s="764"/>
      <c r="V26" s="1120">
        <v>4019204.16</v>
      </c>
      <c r="W26" s="764"/>
      <c r="X26" s="740">
        <v>0</v>
      </c>
      <c r="Y26" s="764"/>
      <c r="Z26" s="764"/>
      <c r="AA26" s="764"/>
      <c r="AB26" s="740" t="s">
        <v>1978</v>
      </c>
      <c r="AC26" s="1151"/>
      <c r="AD26" s="764"/>
    </row>
    <row r="27" spans="1:30" hidden="1">
      <c r="A27" s="548">
        <v>30</v>
      </c>
      <c r="B27" s="548" t="s">
        <v>1013</v>
      </c>
      <c r="C27" s="764">
        <v>13</v>
      </c>
      <c r="D27" s="764" t="s">
        <v>1372</v>
      </c>
      <c r="E27" s="764" t="s">
        <v>1871</v>
      </c>
      <c r="F27" s="764">
        <v>5</v>
      </c>
      <c r="G27" s="764" t="s">
        <v>2397</v>
      </c>
      <c r="H27" s="1152" t="s">
        <v>1373</v>
      </c>
      <c r="I27" s="1120">
        <v>3988559</v>
      </c>
      <c r="J27" s="1120">
        <v>0</v>
      </c>
      <c r="K27" s="1120">
        <v>0</v>
      </c>
      <c r="L27" s="1120">
        <v>0</v>
      </c>
      <c r="M27" s="1120">
        <v>0</v>
      </c>
      <c r="N27" s="1120">
        <v>10000</v>
      </c>
      <c r="O27" s="1120">
        <v>3978559</v>
      </c>
      <c r="P27" s="1120">
        <v>7206.8172779999995</v>
      </c>
      <c r="Q27" s="1120">
        <v>9588.32719</v>
      </c>
      <c r="R27" s="740">
        <v>1.508046E-2</v>
      </c>
      <c r="S27" s="740">
        <v>1.5276797172872315E-2</v>
      </c>
      <c r="T27" s="740">
        <v>1.2566115200000001</v>
      </c>
      <c r="U27" s="764"/>
      <c r="V27" s="1120" t="e">
        <v>#N/A</v>
      </c>
      <c r="W27" s="764"/>
      <c r="X27" s="740">
        <v>0</v>
      </c>
      <c r="Y27" s="764"/>
      <c r="Z27" s="764"/>
      <c r="AA27" s="764"/>
      <c r="AB27" s="740" t="e">
        <v>#N/A</v>
      </c>
      <c r="AC27" s="1151"/>
      <c r="AD27" s="764"/>
    </row>
    <row r="28" spans="1:30" hidden="1">
      <c r="A28" s="548">
        <v>30</v>
      </c>
      <c r="B28" s="548" t="s">
        <v>1013</v>
      </c>
      <c r="C28" s="764">
        <v>14</v>
      </c>
      <c r="D28" s="764" t="s">
        <v>1015</v>
      </c>
      <c r="E28" s="764" t="s">
        <v>1872</v>
      </c>
      <c r="F28" s="764">
        <v>5</v>
      </c>
      <c r="G28" s="764" t="s">
        <v>2397</v>
      </c>
      <c r="H28" s="1152" t="s">
        <v>1374</v>
      </c>
      <c r="I28" s="1120">
        <v>2368064</v>
      </c>
      <c r="J28" s="1120">
        <v>0</v>
      </c>
      <c r="K28" s="1120">
        <v>0</v>
      </c>
      <c r="L28" s="1120">
        <v>0</v>
      </c>
      <c r="M28" s="1120">
        <v>0</v>
      </c>
      <c r="N28" s="1120">
        <v>490000</v>
      </c>
      <c r="O28" s="1120">
        <v>1878064</v>
      </c>
      <c r="P28" s="1120">
        <v>1427.3286257</v>
      </c>
      <c r="Q28" s="1120">
        <v>1953.1865600000001</v>
      </c>
      <c r="R28" s="740">
        <v>3.0719599999999999E-3</v>
      </c>
      <c r="S28" s="740">
        <v>3.1119541841479652E-3</v>
      </c>
      <c r="T28" s="740">
        <v>2.99773661</v>
      </c>
      <c r="U28" s="764"/>
      <c r="V28" s="1120">
        <v>16246805.68</v>
      </c>
      <c r="W28" s="764"/>
      <c r="X28" s="740">
        <v>0</v>
      </c>
      <c r="Y28" s="764"/>
      <c r="Z28" s="764"/>
      <c r="AA28" s="764"/>
      <c r="AB28" s="740" t="s">
        <v>1978</v>
      </c>
      <c r="AC28" s="1151"/>
      <c r="AD28" s="764"/>
    </row>
    <row r="29" spans="1:30" hidden="1">
      <c r="A29" s="548">
        <v>30</v>
      </c>
      <c r="B29" s="548" t="s">
        <v>1013</v>
      </c>
      <c r="C29" s="764">
        <v>15</v>
      </c>
      <c r="D29" s="764" t="s">
        <v>1016</v>
      </c>
      <c r="E29" s="764" t="s">
        <v>1609</v>
      </c>
      <c r="F29" s="764">
        <v>5</v>
      </c>
      <c r="G29" s="764" t="s">
        <v>2397</v>
      </c>
      <c r="H29" s="1152" t="s">
        <v>2459</v>
      </c>
      <c r="I29" s="1120">
        <v>8271554</v>
      </c>
      <c r="J29" s="1120">
        <v>0</v>
      </c>
      <c r="K29" s="1120">
        <v>0</v>
      </c>
      <c r="L29" s="1120">
        <v>0</v>
      </c>
      <c r="M29" s="1120">
        <v>0</v>
      </c>
      <c r="N29" s="1120">
        <v>0</v>
      </c>
      <c r="O29" s="1120">
        <v>8271554</v>
      </c>
      <c r="P29" s="1120">
        <v>1654.3112800000001</v>
      </c>
      <c r="Q29" s="1120">
        <v>8519.7006199999996</v>
      </c>
      <c r="R29" s="740">
        <v>1.339973E-2</v>
      </c>
      <c r="S29" s="740">
        <v>1.357418617098052E-2</v>
      </c>
      <c r="T29" s="740">
        <v>2.9036557099999998</v>
      </c>
      <c r="U29" s="764"/>
      <c r="V29" s="1120">
        <v>20399309.449999999</v>
      </c>
      <c r="W29" s="764"/>
      <c r="X29" s="740">
        <v>0</v>
      </c>
      <c r="Y29" s="764"/>
      <c r="Z29" s="764"/>
      <c r="AA29" s="764"/>
      <c r="AB29" s="740" t="s">
        <v>1978</v>
      </c>
      <c r="AC29" s="1151"/>
      <c r="AD29" s="764"/>
    </row>
    <row r="30" spans="1:30" hidden="1">
      <c r="A30" s="548">
        <v>30</v>
      </c>
      <c r="B30" s="548" t="s">
        <v>1013</v>
      </c>
      <c r="C30" s="764">
        <v>16</v>
      </c>
      <c r="D30" s="764" t="s">
        <v>1375</v>
      </c>
      <c r="E30" s="764" t="s">
        <v>1873</v>
      </c>
      <c r="F30" s="764">
        <v>5</v>
      </c>
      <c r="G30" s="764" t="s">
        <v>2397</v>
      </c>
      <c r="H30" s="1152" t="s">
        <v>1376</v>
      </c>
      <c r="I30" s="1120">
        <v>6433579</v>
      </c>
      <c r="J30" s="1120">
        <v>0</v>
      </c>
      <c r="K30" s="1120">
        <v>0</v>
      </c>
      <c r="L30" s="1120">
        <v>0</v>
      </c>
      <c r="M30" s="1120">
        <v>0</v>
      </c>
      <c r="N30" s="1120">
        <v>1429000</v>
      </c>
      <c r="O30" s="1120">
        <v>5004579</v>
      </c>
      <c r="P30" s="1120">
        <v>4504.1212629000001</v>
      </c>
      <c r="Q30" s="1120">
        <v>6255.7237500000001</v>
      </c>
      <c r="R30" s="740">
        <v>9.8389600000000008E-3</v>
      </c>
      <c r="S30" s="740">
        <v>9.9670590087852645E-3</v>
      </c>
      <c r="T30" s="740">
        <v>2.3595085600000001</v>
      </c>
      <c r="U30" s="764"/>
      <c r="V30" s="1120">
        <v>77968223.230000004</v>
      </c>
      <c r="W30" s="764"/>
      <c r="X30" s="740">
        <v>0</v>
      </c>
      <c r="Y30" s="764"/>
      <c r="Z30" s="764"/>
      <c r="AA30" s="764"/>
      <c r="AB30" s="740" t="s">
        <v>1978</v>
      </c>
      <c r="AC30" s="1151"/>
      <c r="AD30" s="764"/>
    </row>
    <row r="31" spans="1:30" hidden="1">
      <c r="A31" s="548">
        <v>17</v>
      </c>
      <c r="B31" s="548" t="s">
        <v>1013</v>
      </c>
      <c r="C31" s="764">
        <v>17</v>
      </c>
      <c r="D31" s="764" t="s">
        <v>1379</v>
      </c>
      <c r="E31" s="764" t="s">
        <v>1928</v>
      </c>
      <c r="F31" s="764">
        <v>5</v>
      </c>
      <c r="G31" s="764" t="s">
        <v>2397</v>
      </c>
      <c r="H31" s="1152" t="s">
        <v>847</v>
      </c>
      <c r="I31" s="1120">
        <v>98518</v>
      </c>
      <c r="J31" s="1120">
        <v>0</v>
      </c>
      <c r="K31" s="1120">
        <v>0</v>
      </c>
      <c r="L31" s="1120">
        <v>0</v>
      </c>
      <c r="M31" s="1120">
        <v>0</v>
      </c>
      <c r="N31" s="1120">
        <v>0</v>
      </c>
      <c r="O31" s="1120">
        <v>98518</v>
      </c>
      <c r="P31" s="1120">
        <v>0</v>
      </c>
      <c r="Q31" s="1120">
        <v>0</v>
      </c>
      <c r="R31" s="740">
        <v>0</v>
      </c>
      <c r="S31" s="740">
        <v>0</v>
      </c>
      <c r="T31" s="740">
        <v>0.60317266000000003</v>
      </c>
      <c r="U31" s="764"/>
      <c r="V31" s="1120">
        <v>988952.06</v>
      </c>
      <c r="W31" s="764"/>
      <c r="X31" s="740">
        <v>0</v>
      </c>
      <c r="Y31" s="764"/>
      <c r="Z31" s="764"/>
      <c r="AA31" s="764"/>
      <c r="AB31" s="740" t="s">
        <v>1978</v>
      </c>
      <c r="AC31" s="1151" t="s">
        <v>2458</v>
      </c>
      <c r="AD31" s="764"/>
    </row>
    <row r="32" spans="1:30" hidden="1">
      <c r="A32" s="548">
        <v>30</v>
      </c>
      <c r="B32" s="548" t="s">
        <v>1013</v>
      </c>
      <c r="C32" s="764">
        <v>18</v>
      </c>
      <c r="D32" s="764" t="s">
        <v>1382</v>
      </c>
      <c r="E32" s="764" t="s">
        <v>1874</v>
      </c>
      <c r="F32" s="764">
        <v>5</v>
      </c>
      <c r="G32" s="764" t="s">
        <v>2397</v>
      </c>
      <c r="H32" s="1152" t="s">
        <v>1383</v>
      </c>
      <c r="I32" s="1120">
        <v>1775606</v>
      </c>
      <c r="J32" s="1120">
        <v>0</v>
      </c>
      <c r="K32" s="1120">
        <v>0</v>
      </c>
      <c r="L32" s="1120">
        <v>0</v>
      </c>
      <c r="M32" s="1120">
        <v>0</v>
      </c>
      <c r="N32" s="1120">
        <v>0</v>
      </c>
      <c r="O32" s="1120">
        <v>1775606</v>
      </c>
      <c r="P32" s="1120">
        <v>0</v>
      </c>
      <c r="Q32" s="1120">
        <v>0</v>
      </c>
      <c r="R32" s="740">
        <v>0</v>
      </c>
      <c r="S32" s="740">
        <v>0</v>
      </c>
      <c r="T32" s="740">
        <v>3.4939118499999999</v>
      </c>
      <c r="U32" s="764"/>
      <c r="V32" s="1120">
        <v>10594362.41</v>
      </c>
      <c r="W32" s="764"/>
      <c r="X32" s="740">
        <v>0</v>
      </c>
      <c r="Y32" s="764"/>
      <c r="Z32" s="764"/>
      <c r="AA32" s="764"/>
      <c r="AB32" s="740" t="s">
        <v>1978</v>
      </c>
      <c r="AC32" s="1151" t="s">
        <v>2458</v>
      </c>
      <c r="AD32" s="764"/>
    </row>
    <row r="33" spans="1:30" hidden="1">
      <c r="A33" s="548">
        <v>30</v>
      </c>
      <c r="B33" s="548" t="s">
        <v>1013</v>
      </c>
      <c r="C33" s="764">
        <v>19</v>
      </c>
      <c r="D33" s="764" t="s">
        <v>1384</v>
      </c>
      <c r="E33" s="764" t="s">
        <v>1875</v>
      </c>
      <c r="F33" s="764">
        <v>5</v>
      </c>
      <c r="G33" s="764" t="s">
        <v>2397</v>
      </c>
      <c r="H33" s="1152" t="s">
        <v>1385</v>
      </c>
      <c r="I33" s="1120">
        <v>993701</v>
      </c>
      <c r="J33" s="1120">
        <v>0</v>
      </c>
      <c r="K33" s="1120">
        <v>0</v>
      </c>
      <c r="L33" s="1120">
        <v>188740</v>
      </c>
      <c r="M33" s="1120">
        <v>0</v>
      </c>
      <c r="N33" s="1120">
        <v>175000</v>
      </c>
      <c r="O33" s="1120">
        <v>1007441</v>
      </c>
      <c r="P33" s="1120">
        <v>5085.0193289999997</v>
      </c>
      <c r="Q33" s="1120">
        <v>21246.930690000001</v>
      </c>
      <c r="R33" s="740">
        <v>3.341703E-2</v>
      </c>
      <c r="S33" s="740">
        <v>3.3852104153863992E-2</v>
      </c>
      <c r="T33" s="740">
        <v>0.13198747999999999</v>
      </c>
      <c r="U33" s="764"/>
      <c r="V33" s="1120">
        <v>27565785.300000001</v>
      </c>
      <c r="W33" s="764"/>
      <c r="X33" s="740">
        <v>0</v>
      </c>
      <c r="Y33" s="764"/>
      <c r="Z33" s="764"/>
      <c r="AA33" s="764"/>
      <c r="AB33" s="740" t="s">
        <v>1978</v>
      </c>
      <c r="AC33" s="1151"/>
      <c r="AD33" s="764"/>
    </row>
    <row r="34" spans="1:30" hidden="1">
      <c r="A34" s="548">
        <v>30</v>
      </c>
      <c r="B34" s="548" t="s">
        <v>1013</v>
      </c>
      <c r="C34" s="764">
        <v>20</v>
      </c>
      <c r="D34" s="764" t="s">
        <v>1388</v>
      </c>
      <c r="E34" s="764" t="s">
        <v>1878</v>
      </c>
      <c r="F34" s="764">
        <v>5</v>
      </c>
      <c r="G34" s="764" t="s">
        <v>2397</v>
      </c>
      <c r="H34" s="1152" t="s">
        <v>1389</v>
      </c>
      <c r="I34" s="1120">
        <v>326292</v>
      </c>
      <c r="J34" s="1120">
        <v>0</v>
      </c>
      <c r="K34" s="1120">
        <v>0</v>
      </c>
      <c r="L34" s="1120">
        <v>0</v>
      </c>
      <c r="M34" s="1120">
        <v>0</v>
      </c>
      <c r="N34" s="1120">
        <v>0</v>
      </c>
      <c r="O34" s="1120">
        <v>326292</v>
      </c>
      <c r="P34" s="1120">
        <v>0</v>
      </c>
      <c r="Q34" s="1120">
        <v>0</v>
      </c>
      <c r="R34" s="740">
        <v>0</v>
      </c>
      <c r="S34" s="740">
        <v>0</v>
      </c>
      <c r="T34" s="740">
        <v>3.2629199999999998</v>
      </c>
      <c r="U34" s="764"/>
      <c r="V34" s="1120">
        <v>3510080.93</v>
      </c>
      <c r="W34" s="764"/>
      <c r="X34" s="740">
        <v>0</v>
      </c>
      <c r="Y34" s="764"/>
      <c r="Z34" s="764"/>
      <c r="AA34" s="764"/>
      <c r="AB34" s="740" t="s">
        <v>1978</v>
      </c>
      <c r="AC34" s="1151" t="s">
        <v>2458</v>
      </c>
      <c r="AD34" s="764"/>
    </row>
    <row r="35" spans="1:30" hidden="1">
      <c r="A35" s="548">
        <v>30</v>
      </c>
      <c r="B35" s="548" t="s">
        <v>1013</v>
      </c>
      <c r="C35" s="764">
        <v>21</v>
      </c>
      <c r="D35" s="764" t="s">
        <v>1390</v>
      </c>
      <c r="E35" s="764" t="s">
        <v>1880</v>
      </c>
      <c r="F35" s="764">
        <v>5</v>
      </c>
      <c r="G35" s="764" t="s">
        <v>2397</v>
      </c>
      <c r="H35" s="1152" t="s">
        <v>1391</v>
      </c>
      <c r="I35" s="1120">
        <v>2262698</v>
      </c>
      <c r="J35" s="1120">
        <v>0</v>
      </c>
      <c r="K35" s="1120">
        <v>0</v>
      </c>
      <c r="L35" s="1120">
        <v>0</v>
      </c>
      <c r="M35" s="1120">
        <v>0</v>
      </c>
      <c r="N35" s="1120">
        <v>0</v>
      </c>
      <c r="O35" s="1120">
        <v>2262698</v>
      </c>
      <c r="P35" s="1120">
        <v>2828.3720033</v>
      </c>
      <c r="Q35" s="1120">
        <v>4525.3959999999997</v>
      </c>
      <c r="R35" s="740">
        <v>7.1175099999999996E-3</v>
      </c>
      <c r="S35" s="740">
        <v>7.2101791531508719E-3</v>
      </c>
      <c r="T35" s="740">
        <v>4.3992604100000001</v>
      </c>
      <c r="U35" s="764"/>
      <c r="V35" s="1120">
        <v>16233569.52</v>
      </c>
      <c r="W35" s="764"/>
      <c r="X35" s="740">
        <v>0</v>
      </c>
      <c r="Y35" s="764"/>
      <c r="Z35" s="764"/>
      <c r="AA35" s="764"/>
      <c r="AB35" s="740" t="s">
        <v>1978</v>
      </c>
      <c r="AC35" s="1151"/>
      <c r="AD35" s="764"/>
    </row>
    <row r="36" spans="1:30" hidden="1">
      <c r="C36" s="764"/>
      <c r="D36" s="764"/>
      <c r="E36" s="764"/>
      <c r="F36" s="764"/>
      <c r="G36" s="1126" t="s">
        <v>2396</v>
      </c>
      <c r="H36" s="1150"/>
      <c r="I36" s="1122">
        <v>27182403</v>
      </c>
      <c r="J36" s="1122">
        <v>0</v>
      </c>
      <c r="K36" s="1122">
        <v>0</v>
      </c>
      <c r="L36" s="1122">
        <v>188740</v>
      </c>
      <c r="M36" s="1153">
        <v>0</v>
      </c>
      <c r="N36" s="1122">
        <v>2104000</v>
      </c>
      <c r="O36" s="1122">
        <v>25267143</v>
      </c>
      <c r="P36" s="1122">
        <v>23137.460858899998</v>
      </c>
      <c r="Q36" s="1122">
        <v>53516.503610000007</v>
      </c>
      <c r="R36" s="1123">
        <v>8.4170399999999992E-2</v>
      </c>
      <c r="S36" s="1123">
        <v>8.5266257069733883E-2</v>
      </c>
      <c r="T36" s="1124"/>
      <c r="U36" s="764"/>
      <c r="V36" s="1120" t="e">
        <v>#N/A</v>
      </c>
      <c r="W36" s="764">
        <v>0</v>
      </c>
      <c r="X36" s="740">
        <v>0</v>
      </c>
      <c r="Y36" s="764">
        <v>0</v>
      </c>
      <c r="Z36" s="764">
        <v>0</v>
      </c>
      <c r="AA36" s="764">
        <v>0</v>
      </c>
      <c r="AB36" s="740" t="e">
        <v>#N/A</v>
      </c>
      <c r="AC36" s="1151">
        <v>0</v>
      </c>
      <c r="AD36" s="764">
        <v>0</v>
      </c>
    </row>
    <row r="37" spans="1:30" hidden="1">
      <c r="C37" s="764"/>
      <c r="D37" s="764"/>
      <c r="E37" s="764"/>
      <c r="F37" s="764"/>
      <c r="G37" s="1126"/>
      <c r="H37" s="1118" t="s">
        <v>2398</v>
      </c>
      <c r="I37" s="1125"/>
      <c r="J37" s="1125"/>
      <c r="K37" s="1125"/>
      <c r="L37" s="1125"/>
      <c r="M37" s="1120"/>
      <c r="N37" s="1125"/>
      <c r="O37" s="1125"/>
      <c r="P37" s="1125"/>
      <c r="Q37" s="1125"/>
      <c r="R37" s="1124"/>
      <c r="S37" s="1124"/>
      <c r="T37" s="1124"/>
      <c r="U37" s="764"/>
      <c r="V37" s="1120"/>
      <c r="W37" s="764"/>
      <c r="X37" s="740"/>
      <c r="Y37" s="764"/>
      <c r="Z37" s="764"/>
      <c r="AA37" s="764"/>
      <c r="AB37" s="740"/>
      <c r="AC37" s="1151"/>
      <c r="AD37" s="764"/>
    </row>
    <row r="38" spans="1:30" hidden="1">
      <c r="A38" s="548">
        <v>26</v>
      </c>
      <c r="B38" s="548" t="s">
        <v>996</v>
      </c>
      <c r="C38" s="764">
        <v>22</v>
      </c>
      <c r="D38" s="764" t="s">
        <v>997</v>
      </c>
      <c r="E38" s="764" t="s">
        <v>1603</v>
      </c>
      <c r="F38" s="764">
        <v>6</v>
      </c>
      <c r="G38" s="764" t="s">
        <v>2398</v>
      </c>
      <c r="H38" s="1152" t="s">
        <v>828</v>
      </c>
      <c r="I38" s="1120">
        <v>1864104</v>
      </c>
      <c r="J38" s="1120">
        <v>0</v>
      </c>
      <c r="K38" s="1120">
        <v>0</v>
      </c>
      <c r="L38" s="1120">
        <v>0</v>
      </c>
      <c r="M38" s="1120">
        <v>0</v>
      </c>
      <c r="N38" s="1120">
        <v>305500</v>
      </c>
      <c r="O38" s="1120">
        <v>1558604</v>
      </c>
      <c r="P38" s="1120">
        <v>98819.912008800005</v>
      </c>
      <c r="Q38" s="1120">
        <v>143391.568</v>
      </c>
      <c r="R38" s="740">
        <v>0.22552527999999999</v>
      </c>
      <c r="S38" s="740">
        <v>0.22846153006968134</v>
      </c>
      <c r="T38" s="740">
        <v>0.13611385000000001</v>
      </c>
      <c r="U38" s="764"/>
      <c r="V38" s="1120">
        <v>61352802.640000001</v>
      </c>
      <c r="W38" s="764"/>
      <c r="X38" s="740">
        <v>0</v>
      </c>
      <c r="Y38" s="764"/>
      <c r="Z38" s="764"/>
      <c r="AA38" s="764"/>
      <c r="AB38" s="740" t="s">
        <v>1978</v>
      </c>
      <c r="AC38" s="1151"/>
      <c r="AD38" s="764"/>
    </row>
    <row r="39" spans="1:30" hidden="1">
      <c r="A39" s="548">
        <v>26</v>
      </c>
      <c r="B39" s="548" t="s">
        <v>996</v>
      </c>
      <c r="C39" s="764">
        <v>23</v>
      </c>
      <c r="D39" s="764" t="s">
        <v>998</v>
      </c>
      <c r="E39" s="764" t="s">
        <v>1850</v>
      </c>
      <c r="F39" s="764">
        <v>6</v>
      </c>
      <c r="G39" s="764" t="s">
        <v>2398</v>
      </c>
      <c r="H39" s="1152" t="s">
        <v>829</v>
      </c>
      <c r="I39" s="1120">
        <v>30034856</v>
      </c>
      <c r="J39" s="1120">
        <v>0</v>
      </c>
      <c r="K39" s="1120">
        <v>0</v>
      </c>
      <c r="L39" s="1120">
        <v>0</v>
      </c>
      <c r="M39" s="1120">
        <v>0</v>
      </c>
      <c r="N39" s="1120">
        <v>2454500</v>
      </c>
      <c r="O39" s="1120">
        <v>27580356</v>
      </c>
      <c r="P39" s="1120">
        <v>252049.69877260001</v>
      </c>
      <c r="Q39" s="1120">
        <v>517131.67499999999</v>
      </c>
      <c r="R39" s="740">
        <v>0.81334119000000005</v>
      </c>
      <c r="S39" s="740">
        <v>0.82393055160675266</v>
      </c>
      <c r="T39" s="740">
        <v>2.1884653799999998</v>
      </c>
      <c r="U39" s="764"/>
      <c r="V39" s="1120">
        <v>817223734.5</v>
      </c>
      <c r="W39" s="764"/>
      <c r="X39" s="740">
        <v>0</v>
      </c>
      <c r="Y39" s="764"/>
      <c r="Z39" s="764"/>
      <c r="AA39" s="764"/>
      <c r="AB39" s="740" t="s">
        <v>1978</v>
      </c>
      <c r="AC39" s="1151"/>
      <c r="AD39" s="764"/>
    </row>
    <row r="40" spans="1:30" hidden="1">
      <c r="A40" s="548">
        <v>26</v>
      </c>
      <c r="B40" s="548" t="s">
        <v>996</v>
      </c>
      <c r="C40" s="764">
        <v>24</v>
      </c>
      <c r="D40" s="764" t="s">
        <v>1853</v>
      </c>
      <c r="E40" s="764" t="s">
        <v>1854</v>
      </c>
      <c r="F40" s="764">
        <v>6</v>
      </c>
      <c r="G40" s="764" t="s">
        <v>2398</v>
      </c>
      <c r="H40" s="1152" t="s">
        <v>999</v>
      </c>
      <c r="I40" s="1120">
        <v>1438409</v>
      </c>
      <c r="J40" s="1120">
        <v>0</v>
      </c>
      <c r="K40" s="1120">
        <v>0</v>
      </c>
      <c r="L40" s="1120">
        <v>0</v>
      </c>
      <c r="M40" s="1120">
        <v>0</v>
      </c>
      <c r="N40" s="1120">
        <v>450000</v>
      </c>
      <c r="O40" s="1120">
        <v>988409</v>
      </c>
      <c r="P40" s="1120">
        <v>11239.7227743</v>
      </c>
      <c r="Q40" s="1120">
        <v>24621.268190000003</v>
      </c>
      <c r="R40" s="740">
        <v>3.8724160000000001E-2</v>
      </c>
      <c r="S40" s="740">
        <v>3.9228335957267546E-2</v>
      </c>
      <c r="T40" s="740">
        <v>7.3261270000000003E-2</v>
      </c>
      <c r="U40" s="764"/>
      <c r="V40" s="1120" t="e">
        <v>#N/A</v>
      </c>
      <c r="W40" s="764"/>
      <c r="X40" s="740">
        <v>0</v>
      </c>
      <c r="Y40" s="764"/>
      <c r="Z40" s="764"/>
      <c r="AA40" s="764"/>
      <c r="AB40" s="740" t="e">
        <v>#N/A</v>
      </c>
      <c r="AC40" s="1151"/>
      <c r="AD40" s="764"/>
    </row>
    <row r="41" spans="1:30" hidden="1">
      <c r="A41" s="548">
        <v>26</v>
      </c>
      <c r="B41" s="548" t="s">
        <v>996</v>
      </c>
      <c r="C41" s="764">
        <v>25</v>
      </c>
      <c r="D41" s="764" t="s">
        <v>1851</v>
      </c>
      <c r="E41" s="764" t="s">
        <v>1852</v>
      </c>
      <c r="F41" s="764">
        <v>6</v>
      </c>
      <c r="G41" s="764" t="s">
        <v>2398</v>
      </c>
      <c r="H41" s="1152" t="s">
        <v>1000</v>
      </c>
      <c r="I41" s="1120">
        <v>84316829</v>
      </c>
      <c r="J41" s="1120">
        <v>100000</v>
      </c>
      <c r="K41" s="1120">
        <v>0</v>
      </c>
      <c r="L41" s="1120">
        <v>0</v>
      </c>
      <c r="M41" s="1120">
        <v>0</v>
      </c>
      <c r="N41" s="1120">
        <v>7397500</v>
      </c>
      <c r="O41" s="1120">
        <v>77019329</v>
      </c>
      <c r="P41" s="1120">
        <v>834703.87703699991</v>
      </c>
      <c r="Q41" s="1120">
        <v>3090015.4794800002</v>
      </c>
      <c r="R41" s="740">
        <v>4.8599553599999998</v>
      </c>
      <c r="S41" s="740">
        <v>4.9232299655235021</v>
      </c>
      <c r="T41" s="740">
        <v>6.9297794499999998</v>
      </c>
      <c r="U41" s="764"/>
      <c r="V41" s="1120">
        <v>1061279981</v>
      </c>
      <c r="W41" s="764"/>
      <c r="X41" s="740">
        <v>0</v>
      </c>
      <c r="Y41" s="764"/>
      <c r="Z41" s="764"/>
      <c r="AA41" s="764"/>
      <c r="AB41" s="740" t="s">
        <v>1978</v>
      </c>
      <c r="AC41" s="1151"/>
      <c r="AD41" s="764"/>
    </row>
    <row r="42" spans="1:30" hidden="1">
      <c r="A42" s="548">
        <v>26</v>
      </c>
      <c r="B42" s="548" t="s">
        <v>996</v>
      </c>
      <c r="C42" s="764">
        <v>26</v>
      </c>
      <c r="D42" s="764" t="s">
        <v>1353</v>
      </c>
      <c r="E42" s="764" t="s">
        <v>1855</v>
      </c>
      <c r="F42" s="764">
        <v>6</v>
      </c>
      <c r="G42" s="764" t="s">
        <v>2398</v>
      </c>
      <c r="H42" s="1152" t="s">
        <v>1354</v>
      </c>
      <c r="I42" s="1120">
        <v>397816</v>
      </c>
      <c r="J42" s="1120">
        <v>0</v>
      </c>
      <c r="K42" s="1120">
        <v>0</v>
      </c>
      <c r="L42" s="1120">
        <v>0</v>
      </c>
      <c r="M42" s="1120">
        <v>0</v>
      </c>
      <c r="N42" s="1120">
        <v>150000</v>
      </c>
      <c r="O42" s="1120">
        <v>247816</v>
      </c>
      <c r="P42" s="1120">
        <v>1532.2023184</v>
      </c>
      <c r="Q42" s="1120">
        <v>2664.0219999999999</v>
      </c>
      <c r="R42" s="740">
        <v>4.1899600000000004E-3</v>
      </c>
      <c r="S42" s="740">
        <v>4.2445071962620047E-3</v>
      </c>
      <c r="T42" s="740">
        <v>4.3033170000000003E-2</v>
      </c>
      <c r="U42" s="764"/>
      <c r="V42" s="1120">
        <v>5410242.4399999995</v>
      </c>
      <c r="W42" s="764"/>
      <c r="X42" s="740">
        <v>0</v>
      </c>
      <c r="Y42" s="764"/>
      <c r="Z42" s="764"/>
      <c r="AA42" s="764"/>
      <c r="AB42" s="740" t="s">
        <v>1978</v>
      </c>
      <c r="AC42" s="1151"/>
      <c r="AD42" s="764"/>
    </row>
    <row r="43" spans="1:30" hidden="1">
      <c r="A43" s="548">
        <v>26</v>
      </c>
      <c r="B43" s="548" t="s">
        <v>996</v>
      </c>
      <c r="C43" s="764">
        <v>27</v>
      </c>
      <c r="D43" s="764" t="s">
        <v>1001</v>
      </c>
      <c r="E43" s="764" t="s">
        <v>1859</v>
      </c>
      <c r="F43" s="764">
        <v>6</v>
      </c>
      <c r="G43" s="764" t="s">
        <v>2398</v>
      </c>
      <c r="H43" s="1152" t="s">
        <v>830</v>
      </c>
      <c r="I43" s="1120">
        <v>6309853</v>
      </c>
      <c r="J43" s="1120">
        <v>0</v>
      </c>
      <c r="K43" s="1120">
        <v>0</v>
      </c>
      <c r="L43" s="1120">
        <v>0</v>
      </c>
      <c r="M43" s="1120">
        <v>0</v>
      </c>
      <c r="N43" s="1120">
        <v>2760000</v>
      </c>
      <c r="O43" s="1120">
        <v>3549853</v>
      </c>
      <c r="P43" s="1120">
        <v>18199.669048799999</v>
      </c>
      <c r="Q43" s="1120">
        <v>50230.419950000003</v>
      </c>
      <c r="R43" s="740">
        <v>7.9002059999999999E-2</v>
      </c>
      <c r="S43" s="740">
        <v>8.0030637490620421E-2</v>
      </c>
      <c r="T43" s="740">
        <v>0.29588023000000002</v>
      </c>
      <c r="U43" s="764"/>
      <c r="V43" s="1120">
        <v>342483025.5</v>
      </c>
      <c r="W43" s="764"/>
      <c r="X43" s="740">
        <v>0</v>
      </c>
      <c r="Y43" s="764"/>
      <c r="Z43" s="764"/>
      <c r="AA43" s="764"/>
      <c r="AB43" s="740" t="s">
        <v>1978</v>
      </c>
      <c r="AC43" s="1151"/>
      <c r="AD43" s="764"/>
    </row>
    <row r="44" spans="1:30" hidden="1">
      <c r="A44" s="548">
        <v>26</v>
      </c>
      <c r="B44" s="548" t="s">
        <v>996</v>
      </c>
      <c r="C44" s="764">
        <v>28</v>
      </c>
      <c r="D44" s="764" t="s">
        <v>1002</v>
      </c>
      <c r="E44" s="764" t="s">
        <v>1604</v>
      </c>
      <c r="F44" s="764">
        <v>6</v>
      </c>
      <c r="G44" s="764" t="s">
        <v>2398</v>
      </c>
      <c r="H44" s="1152" t="s">
        <v>831</v>
      </c>
      <c r="I44" s="1120">
        <v>1517533</v>
      </c>
      <c r="J44" s="1120">
        <v>0</v>
      </c>
      <c r="K44" s="1120">
        <v>0</v>
      </c>
      <c r="L44" s="1120">
        <v>0</v>
      </c>
      <c r="M44" s="1120">
        <v>0</v>
      </c>
      <c r="N44" s="1120">
        <v>316700</v>
      </c>
      <c r="O44" s="1120">
        <v>1200833</v>
      </c>
      <c r="P44" s="1120">
        <v>161123.4039303</v>
      </c>
      <c r="Q44" s="1120">
        <v>205990.89281999998</v>
      </c>
      <c r="R44" s="740">
        <v>0.32398107999999998</v>
      </c>
      <c r="S44" s="740">
        <v>0.32819917663552528</v>
      </c>
      <c r="T44" s="740">
        <v>8.1864599999999996E-2</v>
      </c>
      <c r="U44" s="764"/>
      <c r="V44" s="1120">
        <v>125359237.76000001</v>
      </c>
      <c r="W44" s="764"/>
      <c r="X44" s="740">
        <v>0</v>
      </c>
      <c r="Y44" s="764"/>
      <c r="Z44" s="764"/>
      <c r="AA44" s="764"/>
      <c r="AB44" s="740" t="s">
        <v>1978</v>
      </c>
      <c r="AC44" s="1151"/>
      <c r="AD44" s="764"/>
    </row>
    <row r="45" spans="1:30" hidden="1">
      <c r="A45" s="548">
        <v>26</v>
      </c>
      <c r="B45" s="548" t="s">
        <v>996</v>
      </c>
      <c r="C45" s="764">
        <v>29</v>
      </c>
      <c r="D45" s="764" t="s">
        <v>1003</v>
      </c>
      <c r="E45" s="764" t="s">
        <v>1860</v>
      </c>
      <c r="F45" s="764">
        <v>6</v>
      </c>
      <c r="G45" s="764" t="s">
        <v>2398</v>
      </c>
      <c r="H45" s="1152" t="s">
        <v>832</v>
      </c>
      <c r="I45" s="1120">
        <v>58007607</v>
      </c>
      <c r="J45" s="1120">
        <v>25000</v>
      </c>
      <c r="K45" s="1120">
        <v>0</v>
      </c>
      <c r="L45" s="1120">
        <v>0</v>
      </c>
      <c r="M45" s="1120">
        <v>0</v>
      </c>
      <c r="N45" s="1120">
        <v>4870000</v>
      </c>
      <c r="O45" s="1120">
        <v>53162607</v>
      </c>
      <c r="P45" s="1120">
        <v>808242.0162673</v>
      </c>
      <c r="Q45" s="1120">
        <v>1562449.0197300001</v>
      </c>
      <c r="R45" s="740">
        <v>2.4574092099999998</v>
      </c>
      <c r="S45" s="740">
        <v>2.489403656590111</v>
      </c>
      <c r="T45" s="740">
        <v>5.0735840699999999</v>
      </c>
      <c r="U45" s="764"/>
      <c r="V45" s="1120">
        <v>1449262964.51</v>
      </c>
      <c r="W45" s="764"/>
      <c r="X45" s="740">
        <v>0</v>
      </c>
      <c r="Y45" s="764"/>
      <c r="Z45" s="764"/>
      <c r="AA45" s="764"/>
      <c r="AB45" s="740" t="s">
        <v>1978</v>
      </c>
      <c r="AC45" s="1151"/>
      <c r="AD45" s="764"/>
    </row>
    <row r="46" spans="1:30" hidden="1">
      <c r="A46" s="548">
        <v>26</v>
      </c>
      <c r="B46" s="548" t="s">
        <v>996</v>
      </c>
      <c r="C46" s="764">
        <v>30</v>
      </c>
      <c r="D46" s="764" t="s">
        <v>1004</v>
      </c>
      <c r="E46" s="764" t="s">
        <v>1861</v>
      </c>
      <c r="F46" s="764">
        <v>6</v>
      </c>
      <c r="G46" s="764" t="s">
        <v>2398</v>
      </c>
      <c r="H46" s="1152" t="s">
        <v>834</v>
      </c>
      <c r="I46" s="1120">
        <v>12586161</v>
      </c>
      <c r="J46" s="1120">
        <v>0</v>
      </c>
      <c r="K46" s="1120">
        <v>0</v>
      </c>
      <c r="L46" s="1120">
        <v>0</v>
      </c>
      <c r="M46" s="1120">
        <v>0</v>
      </c>
      <c r="N46" s="1120">
        <v>2381500</v>
      </c>
      <c r="O46" s="1120">
        <v>10204661</v>
      </c>
      <c r="P46" s="1120">
        <v>19635.881148799999</v>
      </c>
      <c r="Q46" s="1120">
        <v>70412.160900000003</v>
      </c>
      <c r="R46" s="740">
        <v>0.11074377000000001</v>
      </c>
      <c r="S46" s="740">
        <v>0.11218560644184176</v>
      </c>
      <c r="T46" s="740">
        <v>0.95151521999999999</v>
      </c>
      <c r="U46" s="764"/>
      <c r="V46" s="1120">
        <v>75699099.900000006</v>
      </c>
      <c r="W46" s="764"/>
      <c r="X46" s="740">
        <v>0</v>
      </c>
      <c r="Y46" s="764"/>
      <c r="Z46" s="764"/>
      <c r="AA46" s="764"/>
      <c r="AB46" s="740" t="s">
        <v>1978</v>
      </c>
      <c r="AC46" s="1151"/>
      <c r="AD46" s="764"/>
    </row>
    <row r="47" spans="1:30" hidden="1">
      <c r="A47" s="548">
        <v>26</v>
      </c>
      <c r="B47" s="548" t="s">
        <v>996</v>
      </c>
      <c r="C47" s="764">
        <v>31</v>
      </c>
      <c r="D47" s="764" t="s">
        <v>1356</v>
      </c>
      <c r="E47" s="764" t="s">
        <v>1605</v>
      </c>
      <c r="F47" s="764">
        <v>6</v>
      </c>
      <c r="G47" s="764" t="s">
        <v>2398</v>
      </c>
      <c r="H47" s="1152" t="s">
        <v>835</v>
      </c>
      <c r="I47" s="1120">
        <v>113842</v>
      </c>
      <c r="J47" s="1120">
        <v>0</v>
      </c>
      <c r="K47" s="1120">
        <v>0</v>
      </c>
      <c r="L47" s="1120">
        <v>0</v>
      </c>
      <c r="M47" s="1120">
        <v>0</v>
      </c>
      <c r="N47" s="1120">
        <v>0</v>
      </c>
      <c r="O47" s="1120">
        <v>113842</v>
      </c>
      <c r="P47" s="1120">
        <v>13407.560420199999</v>
      </c>
      <c r="Q47" s="1120">
        <v>23454.867260000003</v>
      </c>
      <c r="R47" s="740">
        <v>3.6889659999999998E-2</v>
      </c>
      <c r="S47" s="740">
        <v>3.7369943969096396E-2</v>
      </c>
      <c r="T47" s="740">
        <v>1.022811E-2</v>
      </c>
      <c r="U47" s="764"/>
      <c r="V47" s="1120">
        <v>22592485</v>
      </c>
      <c r="W47" s="764"/>
      <c r="X47" s="740">
        <v>0</v>
      </c>
      <c r="Y47" s="764"/>
      <c r="Z47" s="764"/>
      <c r="AA47" s="764"/>
      <c r="AB47" s="740" t="s">
        <v>1978</v>
      </c>
      <c r="AC47" s="1151"/>
      <c r="AD47" s="764"/>
    </row>
    <row r="48" spans="1:30" hidden="1">
      <c r="A48" s="548">
        <v>26</v>
      </c>
      <c r="B48" s="548" t="s">
        <v>996</v>
      </c>
      <c r="C48" s="764">
        <v>32</v>
      </c>
      <c r="D48" s="764" t="s">
        <v>1005</v>
      </c>
      <c r="E48" s="764" t="s">
        <v>1862</v>
      </c>
      <c r="F48" s="764">
        <v>6</v>
      </c>
      <c r="G48" s="764" t="s">
        <v>2398</v>
      </c>
      <c r="H48" s="1152" t="s">
        <v>837</v>
      </c>
      <c r="I48" s="1120">
        <v>1462078</v>
      </c>
      <c r="J48" s="1120">
        <v>0</v>
      </c>
      <c r="K48" s="1120">
        <v>0</v>
      </c>
      <c r="L48" s="1120">
        <v>0</v>
      </c>
      <c r="M48" s="1120">
        <v>0</v>
      </c>
      <c r="N48" s="1120">
        <v>484500</v>
      </c>
      <c r="O48" s="1120">
        <v>977578</v>
      </c>
      <c r="P48" s="1120">
        <v>29064.707324799998</v>
      </c>
      <c r="Q48" s="1120">
        <v>50501.679479999999</v>
      </c>
      <c r="R48" s="740">
        <v>7.9428700000000005E-2</v>
      </c>
      <c r="S48" s="740">
        <v>8.0462827249991639E-2</v>
      </c>
      <c r="T48" s="740">
        <v>4.5949339999999998E-2</v>
      </c>
      <c r="U48" s="764"/>
      <c r="V48" s="1120">
        <v>263940702.90000001</v>
      </c>
      <c r="W48" s="764"/>
      <c r="X48" s="740">
        <v>0</v>
      </c>
      <c r="Y48" s="764"/>
      <c r="Z48" s="764"/>
      <c r="AA48" s="764"/>
      <c r="AB48" s="740" t="s">
        <v>1978</v>
      </c>
      <c r="AC48" s="1151"/>
      <c r="AD48" s="764"/>
    </row>
    <row r="49" spans="1:30" hidden="1">
      <c r="A49" s="548">
        <v>26</v>
      </c>
      <c r="B49" s="548" t="s">
        <v>996</v>
      </c>
      <c r="C49" s="764">
        <v>33</v>
      </c>
      <c r="D49" s="764" t="s">
        <v>1006</v>
      </c>
      <c r="E49" s="764" t="s">
        <v>1863</v>
      </c>
      <c r="F49" s="764">
        <v>6</v>
      </c>
      <c r="G49" s="764" t="s">
        <v>2398</v>
      </c>
      <c r="H49" s="1152" t="s">
        <v>838</v>
      </c>
      <c r="I49" s="1120">
        <v>4151532</v>
      </c>
      <c r="J49" s="1120">
        <v>0</v>
      </c>
      <c r="K49" s="1120">
        <v>0</v>
      </c>
      <c r="L49" s="1120">
        <v>0</v>
      </c>
      <c r="M49" s="1120">
        <v>0</v>
      </c>
      <c r="N49" s="1120">
        <v>2500000</v>
      </c>
      <c r="O49" s="1120">
        <v>1651532</v>
      </c>
      <c r="P49" s="1120">
        <v>2495.1703748</v>
      </c>
      <c r="Q49" s="1120">
        <v>3088.3648399999997</v>
      </c>
      <c r="R49" s="740">
        <v>4.8573599999999998E-3</v>
      </c>
      <c r="S49" s="740">
        <v>4.9206000506236639E-3</v>
      </c>
      <c r="T49" s="740">
        <v>1.6029849999999998E-2</v>
      </c>
      <c r="U49" s="764"/>
      <c r="V49" s="1120">
        <v>180986389.09999999</v>
      </c>
      <c r="W49" s="764"/>
      <c r="X49" s="740">
        <v>0</v>
      </c>
      <c r="Y49" s="764"/>
      <c r="Z49" s="764"/>
      <c r="AA49" s="764"/>
      <c r="AB49" s="740" t="s">
        <v>1978</v>
      </c>
      <c r="AC49" s="1151"/>
      <c r="AD49" s="764"/>
    </row>
    <row r="50" spans="1:30" hidden="1">
      <c r="A50" s="548">
        <v>26</v>
      </c>
      <c r="B50" s="548" t="s">
        <v>996</v>
      </c>
      <c r="C50" s="764">
        <v>34</v>
      </c>
      <c r="D50" s="764" t="s">
        <v>1007</v>
      </c>
      <c r="E50" s="764" t="s">
        <v>1864</v>
      </c>
      <c r="F50" s="764">
        <v>6</v>
      </c>
      <c r="G50" s="764" t="s">
        <v>2398</v>
      </c>
      <c r="H50" s="1152" t="s">
        <v>839</v>
      </c>
      <c r="I50" s="1120">
        <v>3823804</v>
      </c>
      <c r="J50" s="1120">
        <v>0</v>
      </c>
      <c r="K50" s="1120">
        <v>0</v>
      </c>
      <c r="L50" s="1120">
        <v>0</v>
      </c>
      <c r="M50" s="1120">
        <v>0</v>
      </c>
      <c r="N50" s="1120">
        <v>640500</v>
      </c>
      <c r="O50" s="1120">
        <v>3183304</v>
      </c>
      <c r="P50" s="1120">
        <v>8186.4605661000005</v>
      </c>
      <c r="Q50" s="1120">
        <v>23842.946960000001</v>
      </c>
      <c r="R50" s="740">
        <v>3.7500029999999997E-2</v>
      </c>
      <c r="S50" s="740">
        <v>3.7988259838624944E-2</v>
      </c>
      <c r="T50" s="740">
        <v>0.31572923000000003</v>
      </c>
      <c r="U50" s="764"/>
      <c r="V50" s="1120">
        <v>219201692.66999999</v>
      </c>
      <c r="W50" s="764"/>
      <c r="X50" s="740">
        <v>0</v>
      </c>
      <c r="Y50" s="764"/>
      <c r="Z50" s="764"/>
      <c r="AA50" s="764"/>
      <c r="AB50" s="740" t="s">
        <v>1978</v>
      </c>
      <c r="AC50" s="1151"/>
      <c r="AD50" s="764"/>
    </row>
    <row r="51" spans="1:30" hidden="1">
      <c r="A51" s="548">
        <v>26</v>
      </c>
      <c r="B51" s="548" t="s">
        <v>996</v>
      </c>
      <c r="C51" s="764">
        <v>35</v>
      </c>
      <c r="D51" s="764" t="s">
        <v>1008</v>
      </c>
      <c r="E51" s="764" t="s">
        <v>1607</v>
      </c>
      <c r="F51" s="764">
        <v>6</v>
      </c>
      <c r="G51" s="764" t="s">
        <v>2398</v>
      </c>
      <c r="H51" s="1152" t="s">
        <v>2460</v>
      </c>
      <c r="I51" s="1120">
        <v>11179004</v>
      </c>
      <c r="J51" s="1120">
        <v>0</v>
      </c>
      <c r="K51" s="1120">
        <v>0</v>
      </c>
      <c r="L51" s="1120">
        <v>20878413</v>
      </c>
      <c r="M51" s="1120">
        <v>0</v>
      </c>
      <c r="N51" s="1120">
        <v>11177000</v>
      </c>
      <c r="O51" s="1120">
        <v>20880417</v>
      </c>
      <c r="P51" s="1120">
        <v>32573.7912</v>
      </c>
      <c r="Q51" s="1120">
        <v>35079.100559999999</v>
      </c>
      <c r="R51" s="740">
        <v>5.517217E-2</v>
      </c>
      <c r="S51" s="740">
        <v>5.5890489930382904E-2</v>
      </c>
      <c r="T51" s="740">
        <v>0.78156833000000003</v>
      </c>
      <c r="U51" s="764"/>
      <c r="V51" s="1120"/>
      <c r="W51" s="764"/>
      <c r="X51" s="740"/>
      <c r="Y51" s="764"/>
      <c r="Z51" s="764"/>
      <c r="AA51" s="764"/>
      <c r="AB51" s="740"/>
      <c r="AC51" s="1151"/>
      <c r="AD51" s="764"/>
    </row>
    <row r="52" spans="1:30" hidden="1">
      <c r="A52" s="548">
        <v>26</v>
      </c>
      <c r="B52" s="548" t="s">
        <v>996</v>
      </c>
      <c r="C52" s="764">
        <v>36</v>
      </c>
      <c r="D52" s="764" t="s">
        <v>1358</v>
      </c>
      <c r="E52" s="764" t="s">
        <v>1866</v>
      </c>
      <c r="F52" s="764">
        <v>6</v>
      </c>
      <c r="G52" s="764" t="s">
        <v>2398</v>
      </c>
      <c r="H52" s="1152" t="s">
        <v>841</v>
      </c>
      <c r="I52" s="1120">
        <v>2507478</v>
      </c>
      <c r="J52" s="1120">
        <v>0</v>
      </c>
      <c r="K52" s="1120">
        <v>0</v>
      </c>
      <c r="L52" s="1120">
        <v>0</v>
      </c>
      <c r="M52" s="1120">
        <v>0</v>
      </c>
      <c r="N52" s="1120">
        <v>1975500</v>
      </c>
      <c r="O52" s="1120">
        <v>531978</v>
      </c>
      <c r="P52" s="1120">
        <v>1111.8340201000001</v>
      </c>
      <c r="Q52" s="1120">
        <v>1718.2889399999999</v>
      </c>
      <c r="R52" s="740">
        <v>2.70251E-3</v>
      </c>
      <c r="S52" s="740">
        <v>2.73769877691979E-3</v>
      </c>
      <c r="T52" s="740">
        <v>4.9349539999999997E-2</v>
      </c>
      <c r="U52" s="764"/>
      <c r="V52" s="1120">
        <v>84870204.939999998</v>
      </c>
      <c r="W52" s="764"/>
      <c r="X52" s="740">
        <v>0</v>
      </c>
      <c r="Y52" s="764"/>
      <c r="Z52" s="764"/>
      <c r="AA52" s="764"/>
      <c r="AB52" s="740" t="s">
        <v>1978</v>
      </c>
      <c r="AC52" s="1151"/>
      <c r="AD52" s="764"/>
    </row>
    <row r="53" spans="1:30" hidden="1">
      <c r="A53" s="548">
        <v>26</v>
      </c>
      <c r="B53" s="548" t="s">
        <v>996</v>
      </c>
      <c r="C53" s="764">
        <v>37</v>
      </c>
      <c r="D53" s="764" t="s">
        <v>1010</v>
      </c>
      <c r="E53" s="764" t="s">
        <v>1865</v>
      </c>
      <c r="F53" s="764">
        <v>6</v>
      </c>
      <c r="G53" s="764" t="s">
        <v>2398</v>
      </c>
      <c r="H53" s="1152" t="s">
        <v>840</v>
      </c>
      <c r="I53" s="1120">
        <v>117273049</v>
      </c>
      <c r="J53" s="1120">
        <v>0</v>
      </c>
      <c r="K53" s="1120">
        <v>0</v>
      </c>
      <c r="L53" s="1120">
        <v>0</v>
      </c>
      <c r="M53" s="1120">
        <v>0</v>
      </c>
      <c r="N53" s="1120">
        <v>6158500</v>
      </c>
      <c r="O53" s="1120">
        <v>111114549</v>
      </c>
      <c r="P53" s="1120">
        <v>354919.3910609</v>
      </c>
      <c r="Q53" s="1120">
        <v>1555603.686</v>
      </c>
      <c r="R53" s="740">
        <v>2.44664291</v>
      </c>
      <c r="S53" s="740">
        <v>2.4784971894971966</v>
      </c>
      <c r="T53" s="740">
        <v>10.07875082</v>
      </c>
      <c r="U53" s="764"/>
      <c r="V53" s="1120">
        <v>1782419531.1700001</v>
      </c>
      <c r="W53" s="764"/>
      <c r="X53" s="740">
        <v>0</v>
      </c>
      <c r="Y53" s="764"/>
      <c r="Z53" s="764"/>
      <c r="AA53" s="764"/>
      <c r="AB53" s="740" t="s">
        <v>1978</v>
      </c>
      <c r="AC53" s="1151"/>
      <c r="AD53" s="764"/>
    </row>
    <row r="54" spans="1:30" hidden="1">
      <c r="A54" s="548">
        <v>26</v>
      </c>
      <c r="B54" s="548" t="s">
        <v>996</v>
      </c>
      <c r="C54" s="764">
        <v>38</v>
      </c>
      <c r="D54" s="764" t="s">
        <v>1011</v>
      </c>
      <c r="E54" s="764" t="s">
        <v>490</v>
      </c>
      <c r="F54" s="764">
        <v>6</v>
      </c>
      <c r="G54" s="764" t="s">
        <v>2398</v>
      </c>
      <c r="H54" s="1152" t="s">
        <v>842</v>
      </c>
      <c r="I54" s="1120">
        <v>823599</v>
      </c>
      <c r="J54" s="1120">
        <v>0</v>
      </c>
      <c r="K54" s="1120">
        <v>0</v>
      </c>
      <c r="L54" s="1120">
        <v>0</v>
      </c>
      <c r="M54" s="1120">
        <v>0</v>
      </c>
      <c r="N54" s="1120">
        <v>165000</v>
      </c>
      <c r="O54" s="1120">
        <v>658599</v>
      </c>
      <c r="P54" s="1120">
        <v>72481.667351199998</v>
      </c>
      <c r="Q54" s="1120">
        <v>99593.340779999999</v>
      </c>
      <c r="R54" s="740">
        <v>0.15663973</v>
      </c>
      <c r="S54" s="740">
        <v>0.15867911437686483</v>
      </c>
      <c r="T54" s="740">
        <v>5.379921E-2</v>
      </c>
      <c r="U54" s="764"/>
      <c r="V54" s="1120">
        <v>62807059.960000001</v>
      </c>
      <c r="W54" s="764"/>
      <c r="X54" s="740">
        <v>0</v>
      </c>
      <c r="Y54" s="764"/>
      <c r="Z54" s="764"/>
      <c r="AA54" s="764"/>
      <c r="AB54" s="740" t="s">
        <v>1978</v>
      </c>
      <c r="AC54" s="1151"/>
      <c r="AD54" s="764"/>
    </row>
    <row r="55" spans="1:30" hidden="1">
      <c r="C55" s="764"/>
      <c r="D55" s="764"/>
      <c r="E55" s="764"/>
      <c r="F55" s="764"/>
      <c r="G55" s="1126" t="s">
        <v>2399</v>
      </c>
      <c r="H55" s="1150"/>
      <c r="I55" s="1122">
        <v>337807554</v>
      </c>
      <c r="J55" s="1122">
        <v>125000</v>
      </c>
      <c r="K55" s="1122">
        <v>0</v>
      </c>
      <c r="L55" s="1122">
        <v>20878413</v>
      </c>
      <c r="M55" s="1153">
        <v>0</v>
      </c>
      <c r="N55" s="1122">
        <v>44186700</v>
      </c>
      <c r="O55" s="1122">
        <v>314624267</v>
      </c>
      <c r="P55" s="1122">
        <v>2719786.9656243995</v>
      </c>
      <c r="Q55" s="1122">
        <v>7459788.780890001</v>
      </c>
      <c r="R55" s="1123">
        <v>11.73270514</v>
      </c>
      <c r="S55" s="1123">
        <v>11.885460091201265</v>
      </c>
      <c r="T55" s="1124"/>
      <c r="U55" s="764"/>
      <c r="V55" s="1120" t="e">
        <v>#N/A</v>
      </c>
      <c r="W55" s="764">
        <v>0</v>
      </c>
      <c r="X55" s="740">
        <v>0</v>
      </c>
      <c r="Y55" s="764">
        <v>0</v>
      </c>
      <c r="Z55" s="764">
        <v>0</v>
      </c>
      <c r="AA55" s="764">
        <v>0</v>
      </c>
      <c r="AB55" s="740" t="e">
        <v>#N/A</v>
      </c>
      <c r="AC55" s="1151">
        <v>0</v>
      </c>
      <c r="AD55" s="764">
        <v>0</v>
      </c>
    </row>
    <row r="56" spans="1:30" hidden="1">
      <c r="C56" s="764"/>
      <c r="D56" s="764"/>
      <c r="E56" s="764"/>
      <c r="F56" s="764"/>
      <c r="G56" s="1126"/>
      <c r="H56" s="1118" t="s">
        <v>2400</v>
      </c>
      <c r="I56" s="1125"/>
      <c r="J56" s="1125"/>
      <c r="K56" s="1125"/>
      <c r="L56" s="1125"/>
      <c r="M56" s="1120"/>
      <c r="N56" s="1125"/>
      <c r="O56" s="1125"/>
      <c r="P56" s="1125"/>
      <c r="Q56" s="1125"/>
      <c r="R56" s="1124"/>
      <c r="S56" s="1124"/>
      <c r="T56" s="1124"/>
      <c r="U56" s="764"/>
      <c r="V56" s="1120"/>
      <c r="W56" s="764"/>
      <c r="X56" s="740"/>
      <c r="Y56" s="764"/>
      <c r="Z56" s="764"/>
      <c r="AA56" s="764"/>
      <c r="AB56" s="740"/>
      <c r="AC56" s="1151"/>
      <c r="AD56" s="764"/>
    </row>
    <row r="57" spans="1:30" hidden="1">
      <c r="A57" s="548">
        <v>17</v>
      </c>
      <c r="B57" s="548" t="s">
        <v>941</v>
      </c>
      <c r="C57" s="764">
        <v>39</v>
      </c>
      <c r="D57" s="764" t="s">
        <v>1180</v>
      </c>
      <c r="E57" s="764" t="s">
        <v>1744</v>
      </c>
      <c r="F57" s="764">
        <v>8</v>
      </c>
      <c r="G57" s="764" t="s">
        <v>2400</v>
      </c>
      <c r="H57" s="1152" t="s">
        <v>712</v>
      </c>
      <c r="I57" s="1120">
        <v>93592</v>
      </c>
      <c r="J57" s="1120">
        <v>0</v>
      </c>
      <c r="K57" s="1120">
        <v>0</v>
      </c>
      <c r="L57" s="1120">
        <v>0</v>
      </c>
      <c r="M57" s="1120">
        <v>0</v>
      </c>
      <c r="N57" s="1120">
        <v>0</v>
      </c>
      <c r="O57" s="1120">
        <v>93592</v>
      </c>
      <c r="P57" s="1120">
        <v>0</v>
      </c>
      <c r="Q57" s="1120">
        <v>832.9688000000001</v>
      </c>
      <c r="R57" s="740">
        <v>1.3100900000000001E-3</v>
      </c>
      <c r="S57" s="740">
        <v>1.3271444702264948E-3</v>
      </c>
      <c r="T57" s="740">
        <v>1.2114214699999999</v>
      </c>
      <c r="U57" s="764"/>
      <c r="V57" s="1120">
        <v>936858.46</v>
      </c>
      <c r="W57" s="764"/>
      <c r="X57" s="740">
        <v>0</v>
      </c>
      <c r="Y57" s="764"/>
      <c r="Z57" s="764"/>
      <c r="AA57" s="764"/>
      <c r="AB57" s="740" t="s">
        <v>1978</v>
      </c>
      <c r="AC57" s="1151"/>
      <c r="AD57" s="764"/>
    </row>
    <row r="58" spans="1:30" hidden="1">
      <c r="A58" s="548">
        <v>17</v>
      </c>
      <c r="B58" s="548" t="s">
        <v>941</v>
      </c>
      <c r="C58" s="764">
        <v>40</v>
      </c>
      <c r="D58" s="764" t="s">
        <v>1187</v>
      </c>
      <c r="E58" s="764" t="s">
        <v>1748</v>
      </c>
      <c r="F58" s="764">
        <v>8</v>
      </c>
      <c r="G58" s="764" t="s">
        <v>2400</v>
      </c>
      <c r="H58" s="1152" t="s">
        <v>717</v>
      </c>
      <c r="I58" s="1120">
        <v>918523</v>
      </c>
      <c r="J58" s="1120">
        <v>0</v>
      </c>
      <c r="K58" s="1120">
        <v>0</v>
      </c>
      <c r="L58" s="1120">
        <v>0</v>
      </c>
      <c r="M58" s="1120">
        <v>0</v>
      </c>
      <c r="N58" s="1120">
        <v>555000</v>
      </c>
      <c r="O58" s="1120">
        <v>363523</v>
      </c>
      <c r="P58" s="1120">
        <v>436.22753669999997</v>
      </c>
      <c r="Q58" s="1120">
        <v>527.10834999999997</v>
      </c>
      <c r="R58" s="740">
        <v>8.2903000000000002E-4</v>
      </c>
      <c r="S58" s="740">
        <v>8.3982609182086017E-4</v>
      </c>
      <c r="T58" s="740">
        <v>0.14012368</v>
      </c>
      <c r="U58" s="764"/>
      <c r="V58" s="1120">
        <v>22757009.850000001</v>
      </c>
      <c r="W58" s="764"/>
      <c r="X58" s="740">
        <v>0</v>
      </c>
      <c r="Y58" s="764"/>
      <c r="Z58" s="764"/>
      <c r="AA58" s="764"/>
      <c r="AB58" s="740" t="s">
        <v>1978</v>
      </c>
      <c r="AC58" s="1151"/>
      <c r="AD58" s="764"/>
    </row>
    <row r="59" spans="1:30" hidden="1">
      <c r="A59" s="548">
        <v>17</v>
      </c>
      <c r="B59" s="548" t="s">
        <v>941</v>
      </c>
      <c r="C59" s="764">
        <v>41</v>
      </c>
      <c r="D59" s="764" t="s">
        <v>1746</v>
      </c>
      <c r="E59" s="764" t="s">
        <v>1747</v>
      </c>
      <c r="F59" s="764">
        <v>8</v>
      </c>
      <c r="G59" s="764" t="s">
        <v>2400</v>
      </c>
      <c r="H59" s="1152" t="s">
        <v>1184</v>
      </c>
      <c r="I59" s="1120">
        <v>358753</v>
      </c>
      <c r="J59" s="1120">
        <v>0</v>
      </c>
      <c r="K59" s="1120">
        <v>0</v>
      </c>
      <c r="L59" s="1120">
        <v>0</v>
      </c>
      <c r="M59" s="1120">
        <v>0</v>
      </c>
      <c r="N59" s="1120">
        <v>0</v>
      </c>
      <c r="O59" s="1120">
        <v>358753</v>
      </c>
      <c r="P59" s="1120">
        <v>0</v>
      </c>
      <c r="Q59" s="1120">
        <v>0</v>
      </c>
      <c r="R59" s="740">
        <v>0</v>
      </c>
      <c r="S59" s="740">
        <v>0</v>
      </c>
      <c r="T59" s="740">
        <v>4.8135381700000002</v>
      </c>
      <c r="U59" s="764"/>
      <c r="V59" s="1120">
        <v>3587538.87</v>
      </c>
      <c r="W59" s="764"/>
      <c r="X59" s="740">
        <v>0</v>
      </c>
      <c r="Y59" s="764"/>
      <c r="Z59" s="764"/>
      <c r="AA59" s="764"/>
      <c r="AB59" s="740" t="s">
        <v>1978</v>
      </c>
      <c r="AC59" s="1151" t="s">
        <v>2458</v>
      </c>
      <c r="AD59" s="764"/>
    </row>
    <row r="60" spans="1:30" hidden="1">
      <c r="A60" s="548">
        <v>17</v>
      </c>
      <c r="B60" s="548" t="s">
        <v>941</v>
      </c>
      <c r="C60" s="764">
        <v>42</v>
      </c>
      <c r="D60" s="764" t="s">
        <v>1190</v>
      </c>
      <c r="E60" s="764" t="s">
        <v>1749</v>
      </c>
      <c r="F60" s="764">
        <v>8</v>
      </c>
      <c r="G60" s="764" t="s">
        <v>2400</v>
      </c>
      <c r="H60" s="1152" t="s">
        <v>720</v>
      </c>
      <c r="I60" s="1120">
        <v>1142800</v>
      </c>
      <c r="J60" s="1120">
        <v>0</v>
      </c>
      <c r="K60" s="1120">
        <v>0</v>
      </c>
      <c r="L60" s="1120">
        <v>0</v>
      </c>
      <c r="M60" s="1120">
        <v>0</v>
      </c>
      <c r="N60" s="1120">
        <v>2000</v>
      </c>
      <c r="O60" s="1120">
        <v>1140800</v>
      </c>
      <c r="P60" s="1120">
        <v>0</v>
      </c>
      <c r="Q60" s="1120">
        <v>5704</v>
      </c>
      <c r="R60" s="740">
        <v>8.9712100000000003E-3</v>
      </c>
      <c r="S60" s="740">
        <v>9.0880139306201216E-3</v>
      </c>
      <c r="T60" s="740">
        <v>7.5166370200000001</v>
      </c>
      <c r="U60" s="764"/>
      <c r="V60" s="1120">
        <v>13899220.609999999</v>
      </c>
      <c r="W60" s="764"/>
      <c r="X60" s="740">
        <v>0</v>
      </c>
      <c r="Y60" s="764"/>
      <c r="Z60" s="764"/>
      <c r="AA60" s="764"/>
      <c r="AB60" s="740" t="s">
        <v>1978</v>
      </c>
      <c r="AC60" s="1151"/>
      <c r="AD60" s="764"/>
    </row>
    <row r="61" spans="1:30" hidden="1">
      <c r="A61" s="548">
        <v>17</v>
      </c>
      <c r="B61" s="548" t="s">
        <v>941</v>
      </c>
      <c r="C61" s="764">
        <v>43</v>
      </c>
      <c r="D61" s="764" t="s">
        <v>1195</v>
      </c>
      <c r="E61" s="764" t="s">
        <v>1752</v>
      </c>
      <c r="F61" s="764">
        <v>8</v>
      </c>
      <c r="G61" s="764" t="s">
        <v>2400</v>
      </c>
      <c r="H61" s="1152" t="s">
        <v>724</v>
      </c>
      <c r="I61" s="1120">
        <v>80578</v>
      </c>
      <c r="J61" s="1120">
        <v>0</v>
      </c>
      <c r="K61" s="1120">
        <v>0</v>
      </c>
      <c r="L61" s="1120">
        <v>0</v>
      </c>
      <c r="M61" s="1120">
        <v>0</v>
      </c>
      <c r="N61" s="1120">
        <v>0</v>
      </c>
      <c r="O61" s="1120">
        <v>80578</v>
      </c>
      <c r="P61" s="1120">
        <v>392.03325000000001</v>
      </c>
      <c r="Q61" s="1120">
        <v>3061.9639999999999</v>
      </c>
      <c r="R61" s="740">
        <v>4.8158400000000001E-3</v>
      </c>
      <c r="S61" s="740">
        <v>4.8785363757113094E-3</v>
      </c>
      <c r="T61" s="740">
        <v>2.2062866200000002</v>
      </c>
      <c r="U61" s="764"/>
      <c r="V61" s="1120">
        <v>672322</v>
      </c>
      <c r="W61" s="764"/>
      <c r="X61" s="740">
        <v>0</v>
      </c>
      <c r="Y61" s="764"/>
      <c r="Z61" s="764"/>
      <c r="AA61" s="764"/>
      <c r="AB61" s="740" t="s">
        <v>1978</v>
      </c>
      <c r="AC61" s="1151"/>
      <c r="AD61" s="764"/>
    </row>
    <row r="62" spans="1:30" hidden="1">
      <c r="A62" s="548">
        <v>17</v>
      </c>
      <c r="B62" s="548" t="s">
        <v>941</v>
      </c>
      <c r="C62" s="764">
        <v>44</v>
      </c>
      <c r="D62" s="764" t="s">
        <v>1200</v>
      </c>
      <c r="E62" s="764" t="s">
        <v>1755</v>
      </c>
      <c r="F62" s="764">
        <v>8</v>
      </c>
      <c r="G62" s="764" t="s">
        <v>2400</v>
      </c>
      <c r="H62" s="1152" t="s">
        <v>727</v>
      </c>
      <c r="I62" s="1120">
        <v>602461</v>
      </c>
      <c r="J62" s="1120">
        <v>0</v>
      </c>
      <c r="K62" s="1120">
        <v>0</v>
      </c>
      <c r="L62" s="1120">
        <v>0</v>
      </c>
      <c r="M62" s="1120">
        <v>0</v>
      </c>
      <c r="N62" s="1120">
        <v>20000</v>
      </c>
      <c r="O62" s="1120">
        <v>582461</v>
      </c>
      <c r="P62" s="1120">
        <v>0</v>
      </c>
      <c r="Q62" s="1120">
        <v>2335.6686099999997</v>
      </c>
      <c r="R62" s="740">
        <v>3.67352E-3</v>
      </c>
      <c r="S62" s="740">
        <v>3.7213514840449039E-3</v>
      </c>
      <c r="T62" s="740">
        <v>5.9428731800000003</v>
      </c>
      <c r="U62" s="764"/>
      <c r="V62" s="1120">
        <v>8190215.2800000003</v>
      </c>
      <c r="W62" s="764"/>
      <c r="X62" s="740">
        <v>0</v>
      </c>
      <c r="Y62" s="764"/>
      <c r="Z62" s="764"/>
      <c r="AA62" s="764"/>
      <c r="AB62" s="740" t="s">
        <v>1978</v>
      </c>
      <c r="AC62" s="1151"/>
      <c r="AD62" s="764"/>
    </row>
    <row r="63" spans="1:30" hidden="1">
      <c r="A63" s="548">
        <v>17</v>
      </c>
      <c r="B63" s="548" t="s">
        <v>941</v>
      </c>
      <c r="C63" s="764">
        <v>45</v>
      </c>
      <c r="D63" s="1128" t="s">
        <v>1464</v>
      </c>
      <c r="E63" s="764" t="s">
        <v>1760</v>
      </c>
      <c r="F63" s="764">
        <v>8</v>
      </c>
      <c r="G63" s="764" t="s">
        <v>2400</v>
      </c>
      <c r="H63" s="1152" t="s">
        <v>1465</v>
      </c>
      <c r="I63" s="1120">
        <v>1048579</v>
      </c>
      <c r="J63" s="1120">
        <v>0</v>
      </c>
      <c r="K63" s="1120">
        <v>0</v>
      </c>
      <c r="L63" s="1120">
        <v>0</v>
      </c>
      <c r="M63" s="1120">
        <v>0</v>
      </c>
      <c r="N63" s="1120">
        <v>0</v>
      </c>
      <c r="O63" s="1120">
        <v>1048579</v>
      </c>
      <c r="P63" s="1120">
        <v>5505.0394500000002</v>
      </c>
      <c r="Q63" s="1120">
        <v>47186.055</v>
      </c>
      <c r="R63" s="740">
        <v>7.4213909999999994E-2</v>
      </c>
      <c r="S63" s="740">
        <v>7.518014115901249E-2</v>
      </c>
      <c r="T63" s="740">
        <v>4.90506479</v>
      </c>
      <c r="U63" s="764"/>
      <c r="V63" s="1120">
        <v>7356904.7699999996</v>
      </c>
      <c r="W63" s="764"/>
      <c r="X63" s="740">
        <v>0</v>
      </c>
      <c r="Y63" s="764"/>
      <c r="Z63" s="764"/>
      <c r="AA63" s="764"/>
      <c r="AB63" s="740" t="s">
        <v>1978</v>
      </c>
      <c r="AC63" s="1151"/>
      <c r="AD63" s="764"/>
    </row>
    <row r="64" spans="1:30" hidden="1">
      <c r="A64" s="548">
        <v>17</v>
      </c>
      <c r="B64" s="548" t="s">
        <v>941</v>
      </c>
      <c r="C64" s="764">
        <v>46</v>
      </c>
      <c r="D64" s="764" t="s">
        <v>1204</v>
      </c>
      <c r="E64" s="764" t="s">
        <v>1761</v>
      </c>
      <c r="F64" s="764">
        <v>8</v>
      </c>
      <c r="G64" s="764" t="s">
        <v>2400</v>
      </c>
      <c r="H64" s="1152" t="s">
        <v>729</v>
      </c>
      <c r="I64" s="1120">
        <v>852681</v>
      </c>
      <c r="J64" s="1120">
        <v>0</v>
      </c>
      <c r="K64" s="1120">
        <v>0</v>
      </c>
      <c r="L64" s="1120">
        <v>0</v>
      </c>
      <c r="M64" s="1120">
        <v>0</v>
      </c>
      <c r="N64" s="1120">
        <v>0</v>
      </c>
      <c r="O64" s="1120">
        <v>852681</v>
      </c>
      <c r="P64" s="1120">
        <v>0</v>
      </c>
      <c r="Q64" s="1120">
        <v>32401.878000000001</v>
      </c>
      <c r="R64" s="740">
        <v>5.0961449999999998E-2</v>
      </c>
      <c r="S64" s="740">
        <v>5.1624950673606881E-2</v>
      </c>
      <c r="T64" s="740">
        <v>6.86660278</v>
      </c>
      <c r="U64" s="764"/>
      <c r="V64" s="1120">
        <v>10488217.789999999</v>
      </c>
      <c r="W64" s="764"/>
      <c r="X64" s="740">
        <v>0</v>
      </c>
      <c r="Y64" s="764"/>
      <c r="Z64" s="764"/>
      <c r="AA64" s="764"/>
      <c r="AB64" s="740" t="s">
        <v>1978</v>
      </c>
      <c r="AC64" s="1151"/>
      <c r="AD64" s="764"/>
    </row>
    <row r="65" spans="1:30" hidden="1">
      <c r="A65" s="548">
        <v>17</v>
      </c>
      <c r="B65" s="548" t="s">
        <v>941</v>
      </c>
      <c r="C65" s="764">
        <v>47</v>
      </c>
      <c r="D65" s="1128" t="s">
        <v>1757</v>
      </c>
      <c r="E65" s="764" t="s">
        <v>1758</v>
      </c>
      <c r="F65" s="764">
        <v>8</v>
      </c>
      <c r="G65" s="764" t="s">
        <v>2400</v>
      </c>
      <c r="H65" s="1152" t="s">
        <v>1759</v>
      </c>
      <c r="I65" s="1120">
        <v>1204498</v>
      </c>
      <c r="J65" s="1120">
        <v>0</v>
      </c>
      <c r="K65" s="1120">
        <v>0</v>
      </c>
      <c r="L65" s="1120">
        <v>0</v>
      </c>
      <c r="M65" s="1120">
        <v>0</v>
      </c>
      <c r="N65" s="1120">
        <v>105000</v>
      </c>
      <c r="O65" s="1120">
        <v>1099498</v>
      </c>
      <c r="P65" s="1120">
        <v>1388.9559022999999</v>
      </c>
      <c r="Q65" s="1120">
        <v>2781.7299400000002</v>
      </c>
      <c r="R65" s="740">
        <v>4.3750899999999999E-3</v>
      </c>
      <c r="S65" s="740">
        <v>4.4320477640152657E-3</v>
      </c>
      <c r="T65" s="740">
        <v>1.39176962</v>
      </c>
      <c r="U65" s="764"/>
      <c r="V65" s="1120" t="e">
        <v>#N/A</v>
      </c>
      <c r="W65" s="764"/>
      <c r="X65" s="740">
        <v>0</v>
      </c>
      <c r="Y65" s="764"/>
      <c r="Z65" s="764"/>
      <c r="AA65" s="764"/>
      <c r="AB65" s="740" t="e">
        <v>#N/A</v>
      </c>
      <c r="AC65" s="1151"/>
      <c r="AD65" s="764"/>
    </row>
    <row r="66" spans="1:30" hidden="1">
      <c r="A66" s="548">
        <v>17</v>
      </c>
      <c r="B66" s="548" t="s">
        <v>941</v>
      </c>
      <c r="C66" s="764">
        <v>48</v>
      </c>
      <c r="D66" s="764" t="s">
        <v>1203</v>
      </c>
      <c r="E66" s="764" t="s">
        <v>1756</v>
      </c>
      <c r="F66" s="764">
        <v>8</v>
      </c>
      <c r="G66" s="764" t="s">
        <v>2400</v>
      </c>
      <c r="H66" s="1152" t="s">
        <v>728</v>
      </c>
      <c r="I66" s="1120">
        <v>754008</v>
      </c>
      <c r="J66" s="1120">
        <v>0</v>
      </c>
      <c r="K66" s="1120">
        <v>0</v>
      </c>
      <c r="L66" s="1120">
        <v>0</v>
      </c>
      <c r="M66" s="1120">
        <v>0</v>
      </c>
      <c r="N66" s="1120">
        <v>0</v>
      </c>
      <c r="O66" s="1120">
        <v>754008</v>
      </c>
      <c r="P66" s="1120">
        <v>0</v>
      </c>
      <c r="Q66" s="1120">
        <v>6786.0720000000001</v>
      </c>
      <c r="R66" s="740">
        <v>1.067309E-2</v>
      </c>
      <c r="S66" s="740">
        <v>1.0812047137130286E-2</v>
      </c>
      <c r="T66" s="740">
        <v>1.8850199999999999</v>
      </c>
      <c r="U66" s="764"/>
      <c r="V66" s="1120">
        <v>10031827.109999999</v>
      </c>
      <c r="W66" s="764"/>
      <c r="X66" s="740">
        <v>0</v>
      </c>
      <c r="Y66" s="764"/>
      <c r="Z66" s="764"/>
      <c r="AA66" s="764"/>
      <c r="AB66" s="740" t="s">
        <v>1978</v>
      </c>
      <c r="AC66" s="1151"/>
      <c r="AD66" s="764"/>
    </row>
    <row r="67" spans="1:30" hidden="1">
      <c r="A67" s="548">
        <v>17</v>
      </c>
      <c r="B67" s="548" t="s">
        <v>941</v>
      </c>
      <c r="C67" s="764">
        <v>49</v>
      </c>
      <c r="D67" s="764" t="s">
        <v>1215</v>
      </c>
      <c r="E67" s="764" t="s">
        <v>1766</v>
      </c>
      <c r="F67" s="764">
        <v>8</v>
      </c>
      <c r="G67" s="764" t="s">
        <v>2400</v>
      </c>
      <c r="H67" s="1152" t="s">
        <v>732</v>
      </c>
      <c r="I67" s="1120">
        <v>618595</v>
      </c>
      <c r="J67" s="1120">
        <v>0</v>
      </c>
      <c r="K67" s="1120">
        <v>0</v>
      </c>
      <c r="L67" s="1120">
        <v>0</v>
      </c>
      <c r="M67" s="1120">
        <v>0</v>
      </c>
      <c r="N67" s="1120">
        <v>0</v>
      </c>
      <c r="O67" s="1120">
        <v>618595</v>
      </c>
      <c r="P67" s="1120">
        <v>0</v>
      </c>
      <c r="Q67" s="1120">
        <v>0</v>
      </c>
      <c r="R67" s="740">
        <v>0</v>
      </c>
      <c r="S67" s="740">
        <v>0</v>
      </c>
      <c r="T67" s="740">
        <v>6.2423811300000001</v>
      </c>
      <c r="U67" s="764"/>
      <c r="V67" s="1120">
        <v>7446414.9800000004</v>
      </c>
      <c r="W67" s="764"/>
      <c r="X67" s="740">
        <v>0</v>
      </c>
      <c r="Y67" s="764"/>
      <c r="Z67" s="764"/>
      <c r="AA67" s="764"/>
      <c r="AB67" s="740" t="s">
        <v>1978</v>
      </c>
      <c r="AC67" s="1151" t="s">
        <v>2458</v>
      </c>
      <c r="AD67" s="764"/>
    </row>
    <row r="68" spans="1:30" hidden="1">
      <c r="A68" s="548">
        <v>17</v>
      </c>
      <c r="B68" s="548" t="s">
        <v>941</v>
      </c>
      <c r="C68" s="764">
        <v>50</v>
      </c>
      <c r="D68" s="764" t="s">
        <v>946</v>
      </c>
      <c r="E68" s="764" t="s">
        <v>1582</v>
      </c>
      <c r="F68" s="764">
        <v>8</v>
      </c>
      <c r="G68" s="764" t="s">
        <v>2400</v>
      </c>
      <c r="H68" s="1152" t="s">
        <v>735</v>
      </c>
      <c r="I68" s="1120">
        <v>340301</v>
      </c>
      <c r="J68" s="1120">
        <v>0</v>
      </c>
      <c r="K68" s="1120">
        <v>0</v>
      </c>
      <c r="L68" s="1120">
        <v>0</v>
      </c>
      <c r="M68" s="1120">
        <v>0</v>
      </c>
      <c r="N68" s="1120">
        <v>0</v>
      </c>
      <c r="O68" s="1120">
        <v>340301</v>
      </c>
      <c r="P68" s="1120">
        <v>3846.9830000000002</v>
      </c>
      <c r="Q68" s="1120">
        <v>38964.35</v>
      </c>
      <c r="R68" s="740">
        <v>6.1282870000000003E-2</v>
      </c>
      <c r="S68" s="740">
        <v>6.2080742566191817E-2</v>
      </c>
      <c r="T68" s="740">
        <v>1.5177308700000001</v>
      </c>
      <c r="U68" s="764"/>
      <c r="V68" s="1120" t="e">
        <v>#N/A</v>
      </c>
      <c r="W68" s="764"/>
      <c r="X68" s="740">
        <v>0</v>
      </c>
      <c r="Y68" s="764"/>
      <c r="Z68" s="764"/>
      <c r="AA68" s="764"/>
      <c r="AB68" s="740" t="e">
        <v>#N/A</v>
      </c>
      <c r="AC68" s="1151"/>
      <c r="AD68" s="764"/>
    </row>
    <row r="69" spans="1:30" hidden="1">
      <c r="A69" s="548">
        <v>17</v>
      </c>
      <c r="B69" s="548" t="s">
        <v>941</v>
      </c>
      <c r="C69" s="764">
        <v>51</v>
      </c>
      <c r="D69" s="764" t="s">
        <v>1217</v>
      </c>
      <c r="E69" s="764" t="s">
        <v>1768</v>
      </c>
      <c r="F69" s="764">
        <v>8</v>
      </c>
      <c r="G69" s="764" t="s">
        <v>2400</v>
      </c>
      <c r="H69" s="1152" t="s">
        <v>734</v>
      </c>
      <c r="I69" s="1120">
        <v>224486</v>
      </c>
      <c r="J69" s="1120">
        <v>0</v>
      </c>
      <c r="K69" s="1120">
        <v>0</v>
      </c>
      <c r="L69" s="1120">
        <v>0</v>
      </c>
      <c r="M69" s="1120">
        <v>0</v>
      </c>
      <c r="N69" s="1120">
        <v>0</v>
      </c>
      <c r="O69" s="1120">
        <v>224486</v>
      </c>
      <c r="P69" s="1120">
        <v>224.48567879999999</v>
      </c>
      <c r="Q69" s="1120">
        <v>1111.2057</v>
      </c>
      <c r="R69" s="740">
        <v>1.7477E-3</v>
      </c>
      <c r="S69" s="740">
        <v>1.7704510661613751E-3</v>
      </c>
      <c r="T69" s="740">
        <v>3.9504795399999999</v>
      </c>
      <c r="U69" s="764"/>
      <c r="V69" s="1120">
        <v>5059693.82</v>
      </c>
      <c r="W69" s="764"/>
      <c r="X69" s="740">
        <v>0</v>
      </c>
      <c r="Y69" s="764"/>
      <c r="Z69" s="764"/>
      <c r="AA69" s="764"/>
      <c r="AB69" s="740" t="s">
        <v>1978</v>
      </c>
      <c r="AC69" s="1151"/>
      <c r="AD69" s="764"/>
    </row>
    <row r="70" spans="1:30" hidden="1">
      <c r="A70" s="548">
        <v>17</v>
      </c>
      <c r="B70" s="548" t="s">
        <v>941</v>
      </c>
      <c r="C70" s="764">
        <v>52</v>
      </c>
      <c r="D70" s="1128" t="s">
        <v>1218</v>
      </c>
      <c r="E70" s="764" t="s">
        <v>1769</v>
      </c>
      <c r="F70" s="764">
        <v>8</v>
      </c>
      <c r="G70" s="764" t="s">
        <v>2400</v>
      </c>
      <c r="H70" s="1152" t="s">
        <v>2066</v>
      </c>
      <c r="I70" s="1120">
        <v>197424</v>
      </c>
      <c r="J70" s="1120">
        <v>0</v>
      </c>
      <c r="K70" s="1120">
        <v>0</v>
      </c>
      <c r="L70" s="1120">
        <v>0</v>
      </c>
      <c r="M70" s="1120">
        <v>0</v>
      </c>
      <c r="N70" s="1120">
        <v>5000</v>
      </c>
      <c r="O70" s="1120">
        <v>192424</v>
      </c>
      <c r="P70" s="1120">
        <v>384.84800000000001</v>
      </c>
      <c r="Q70" s="1120">
        <v>750.45359999999994</v>
      </c>
      <c r="R70" s="740">
        <v>1.18031E-3</v>
      </c>
      <c r="S70" s="740">
        <v>1.1956754507510554E-3</v>
      </c>
      <c r="T70" s="740">
        <v>5.6034487799999999</v>
      </c>
      <c r="U70" s="764"/>
      <c r="V70" s="1120">
        <v>2119760.06</v>
      </c>
      <c r="W70" s="764"/>
      <c r="X70" s="740">
        <v>0</v>
      </c>
      <c r="Y70" s="764"/>
      <c r="Z70" s="764"/>
      <c r="AA70" s="764"/>
      <c r="AB70" s="740" t="s">
        <v>1978</v>
      </c>
      <c r="AC70" s="1151"/>
      <c r="AD70" s="764"/>
    </row>
    <row r="71" spans="1:30" hidden="1">
      <c r="A71" s="548">
        <v>17</v>
      </c>
      <c r="B71" s="548" t="s">
        <v>941</v>
      </c>
      <c r="C71" s="764">
        <v>53</v>
      </c>
      <c r="D71" s="764" t="s">
        <v>1212</v>
      </c>
      <c r="E71" s="764" t="s">
        <v>1763</v>
      </c>
      <c r="F71" s="764">
        <v>8</v>
      </c>
      <c r="G71" s="764" t="s">
        <v>2400</v>
      </c>
      <c r="H71" s="1152" t="s">
        <v>1213</v>
      </c>
      <c r="I71" s="1120">
        <v>331614</v>
      </c>
      <c r="J71" s="1120">
        <v>0</v>
      </c>
      <c r="K71" s="1120">
        <v>0</v>
      </c>
      <c r="L71" s="1120">
        <v>0</v>
      </c>
      <c r="M71" s="1120">
        <v>0</v>
      </c>
      <c r="N71" s="1120">
        <v>2500</v>
      </c>
      <c r="O71" s="1120">
        <v>329114</v>
      </c>
      <c r="P71" s="1120">
        <v>592.40519999999992</v>
      </c>
      <c r="Q71" s="1120">
        <v>11440.002640000001</v>
      </c>
      <c r="R71" s="740">
        <v>1.799276E-2</v>
      </c>
      <c r="S71" s="740">
        <v>1.8227016717856061E-2</v>
      </c>
      <c r="T71" s="740">
        <v>10.78213865</v>
      </c>
      <c r="U71" s="764"/>
      <c r="V71" s="1120">
        <v>3010660.57</v>
      </c>
      <c r="W71" s="764"/>
      <c r="X71" s="740">
        <v>0</v>
      </c>
      <c r="Y71" s="764"/>
      <c r="Z71" s="764"/>
      <c r="AA71" s="764"/>
      <c r="AB71" s="740" t="s">
        <v>1978</v>
      </c>
      <c r="AC71" s="1151"/>
      <c r="AD71" s="764"/>
    </row>
    <row r="72" spans="1:30" hidden="1">
      <c r="A72" s="548">
        <v>17</v>
      </c>
      <c r="B72" s="548" t="s">
        <v>941</v>
      </c>
      <c r="C72" s="764">
        <v>54</v>
      </c>
      <c r="D72" s="764" t="s">
        <v>944</v>
      </c>
      <c r="E72" s="764" t="s">
        <v>1581</v>
      </c>
      <c r="F72" s="764">
        <v>8</v>
      </c>
      <c r="G72" s="764" t="s">
        <v>2400</v>
      </c>
      <c r="H72" s="1152" t="s">
        <v>945</v>
      </c>
      <c r="I72" s="1120">
        <v>44780</v>
      </c>
      <c r="J72" s="1120">
        <v>0</v>
      </c>
      <c r="K72" s="1120">
        <v>0</v>
      </c>
      <c r="L72" s="1120">
        <v>0</v>
      </c>
      <c r="M72" s="1120">
        <v>0</v>
      </c>
      <c r="N72" s="1120">
        <v>0</v>
      </c>
      <c r="O72" s="1120">
        <v>44780</v>
      </c>
      <c r="P72" s="1120">
        <v>34.481000000000002</v>
      </c>
      <c r="Q72" s="1120">
        <v>112.8456</v>
      </c>
      <c r="R72" s="740">
        <v>1.7747999999999999E-4</v>
      </c>
      <c r="S72" s="740">
        <v>1.7979354572391059E-4</v>
      </c>
      <c r="T72" s="740">
        <v>7.4633329999999998E-2</v>
      </c>
      <c r="U72" s="764"/>
      <c r="V72" s="1120">
        <v>547376</v>
      </c>
      <c r="W72" s="764"/>
      <c r="X72" s="740">
        <v>0</v>
      </c>
      <c r="Y72" s="764"/>
      <c r="Z72" s="764"/>
      <c r="AA72" s="764"/>
      <c r="AB72" s="740" t="s">
        <v>1978</v>
      </c>
      <c r="AC72" s="1151"/>
      <c r="AD72" s="764"/>
    </row>
    <row r="73" spans="1:30" hidden="1">
      <c r="A73" s="548">
        <v>17</v>
      </c>
      <c r="B73" s="548" t="s">
        <v>941</v>
      </c>
      <c r="C73" s="764">
        <v>55</v>
      </c>
      <c r="D73" s="1128" t="s">
        <v>1764</v>
      </c>
      <c r="E73" s="764" t="s">
        <v>1765</v>
      </c>
      <c r="F73" s="764">
        <v>8</v>
      </c>
      <c r="G73" s="764" t="s">
        <v>2400</v>
      </c>
      <c r="H73" s="1152" t="s">
        <v>1214</v>
      </c>
      <c r="I73" s="1120">
        <v>266787</v>
      </c>
      <c r="J73" s="1120">
        <v>0</v>
      </c>
      <c r="K73" s="1120">
        <v>0</v>
      </c>
      <c r="L73" s="1120">
        <v>0</v>
      </c>
      <c r="M73" s="1120">
        <v>0</v>
      </c>
      <c r="N73" s="1120">
        <v>5000</v>
      </c>
      <c r="O73" s="1120">
        <v>261787</v>
      </c>
      <c r="P73" s="1120">
        <v>575.93140000000005</v>
      </c>
      <c r="Q73" s="1120">
        <v>1256.5776000000001</v>
      </c>
      <c r="R73" s="740">
        <v>1.97634E-3</v>
      </c>
      <c r="S73" s="740">
        <v>2.0020678004392003E-3</v>
      </c>
      <c r="T73" s="740">
        <v>3.2723374999999999</v>
      </c>
      <c r="U73" s="764"/>
      <c r="V73" s="1120">
        <v>2079366.11</v>
      </c>
      <c r="W73" s="764"/>
      <c r="X73" s="740">
        <v>0</v>
      </c>
      <c r="Y73" s="764"/>
      <c r="Z73" s="764"/>
      <c r="AA73" s="764"/>
      <c r="AB73" s="740" t="s">
        <v>1978</v>
      </c>
      <c r="AC73" s="1151"/>
      <c r="AD73" s="764"/>
    </row>
    <row r="74" spans="1:30" hidden="1">
      <c r="A74" s="548">
        <v>17</v>
      </c>
      <c r="B74" s="548" t="s">
        <v>941</v>
      </c>
      <c r="C74" s="764">
        <v>56</v>
      </c>
      <c r="D74" s="764" t="s">
        <v>1220</v>
      </c>
      <c r="E74" s="764" t="s">
        <v>1770</v>
      </c>
      <c r="F74" s="764">
        <v>8</v>
      </c>
      <c r="G74" s="764" t="s">
        <v>2400</v>
      </c>
      <c r="H74" s="1152" t="s">
        <v>736</v>
      </c>
      <c r="I74" s="1120">
        <v>704380</v>
      </c>
      <c r="J74" s="1120">
        <v>0</v>
      </c>
      <c r="K74" s="1120">
        <v>0</v>
      </c>
      <c r="L74" s="1120">
        <v>0</v>
      </c>
      <c r="M74" s="1120">
        <v>0</v>
      </c>
      <c r="N74" s="1120">
        <v>0</v>
      </c>
      <c r="O74" s="1120">
        <v>704380</v>
      </c>
      <c r="P74" s="1120">
        <v>7482.3853638000001</v>
      </c>
      <c r="Q74" s="1120">
        <v>43636.341</v>
      </c>
      <c r="R74" s="740">
        <v>6.8630940000000001E-2</v>
      </c>
      <c r="S74" s="740">
        <v>6.9524487182554343E-2</v>
      </c>
      <c r="T74" s="740">
        <v>6.4326940600000002</v>
      </c>
      <c r="U74" s="764"/>
      <c r="V74" s="1120" t="e">
        <v>#N/A</v>
      </c>
      <c r="W74" s="764"/>
      <c r="X74" s="740">
        <v>0</v>
      </c>
      <c r="Y74" s="764"/>
      <c r="Z74" s="764"/>
      <c r="AA74" s="764"/>
      <c r="AB74" s="740" t="e">
        <v>#N/A</v>
      </c>
      <c r="AC74" s="1151"/>
      <c r="AD74" s="764"/>
    </row>
    <row r="75" spans="1:30" hidden="1">
      <c r="A75" s="548">
        <v>17</v>
      </c>
      <c r="B75" s="548" t="s">
        <v>941</v>
      </c>
      <c r="C75" s="764">
        <v>57</v>
      </c>
      <c r="D75" s="764" t="s">
        <v>1224</v>
      </c>
      <c r="E75" s="764" t="s">
        <v>1913</v>
      </c>
      <c r="F75" s="764">
        <v>8</v>
      </c>
      <c r="G75" s="764" t="s">
        <v>2400</v>
      </c>
      <c r="H75" s="1152" t="s">
        <v>738</v>
      </c>
      <c r="I75" s="1120">
        <v>628671</v>
      </c>
      <c r="J75" s="1120">
        <v>0</v>
      </c>
      <c r="K75" s="1120">
        <v>0</v>
      </c>
      <c r="L75" s="1120">
        <v>0</v>
      </c>
      <c r="M75" s="1120">
        <v>0</v>
      </c>
      <c r="N75" s="1120">
        <v>0</v>
      </c>
      <c r="O75" s="1120">
        <v>628671</v>
      </c>
      <c r="P75" s="1120">
        <v>0</v>
      </c>
      <c r="Q75" s="1120">
        <v>0</v>
      </c>
      <c r="R75" s="740">
        <v>0</v>
      </c>
      <c r="S75" s="740">
        <v>0</v>
      </c>
      <c r="T75" s="740">
        <v>4.4176164699999996</v>
      </c>
      <c r="U75" s="764"/>
      <c r="V75" s="1120">
        <v>5467885.0800000001</v>
      </c>
      <c r="W75" s="764"/>
      <c r="X75" s="740">
        <v>0</v>
      </c>
      <c r="Y75" s="764"/>
      <c r="Z75" s="764"/>
      <c r="AA75" s="764"/>
      <c r="AB75" s="740" t="s">
        <v>1978</v>
      </c>
      <c r="AC75" s="1151" t="s">
        <v>2458</v>
      </c>
      <c r="AD75" s="764"/>
    </row>
    <row r="76" spans="1:30" hidden="1">
      <c r="A76" s="548">
        <v>17</v>
      </c>
      <c r="B76" s="548" t="s">
        <v>941</v>
      </c>
      <c r="C76" s="764">
        <v>58</v>
      </c>
      <c r="D76" s="764" t="s">
        <v>1225</v>
      </c>
      <c r="E76" s="764" t="s">
        <v>1773</v>
      </c>
      <c r="F76" s="764">
        <v>8</v>
      </c>
      <c r="G76" s="764" t="s">
        <v>2400</v>
      </c>
      <c r="H76" s="1152" t="s">
        <v>1226</v>
      </c>
      <c r="I76" s="1120">
        <v>1768488</v>
      </c>
      <c r="J76" s="1120">
        <v>0</v>
      </c>
      <c r="K76" s="1120">
        <v>0</v>
      </c>
      <c r="L76" s="1120">
        <v>0</v>
      </c>
      <c r="M76" s="1120">
        <v>0</v>
      </c>
      <c r="N76" s="1120">
        <v>0</v>
      </c>
      <c r="O76" s="1120">
        <v>1768488</v>
      </c>
      <c r="P76" s="1120">
        <v>13414.715179999999</v>
      </c>
      <c r="Q76" s="1120">
        <v>215242.67447999999</v>
      </c>
      <c r="R76" s="740">
        <v>0.33853221999999999</v>
      </c>
      <c r="S76" s="740">
        <v>0.34293976580262481</v>
      </c>
      <c r="T76" s="740">
        <v>5.8949796499999998</v>
      </c>
      <c r="U76" s="764"/>
      <c r="V76" s="1120" t="e">
        <v>#N/A</v>
      </c>
      <c r="W76" s="764"/>
      <c r="X76" s="740">
        <v>0</v>
      </c>
      <c r="Y76" s="764"/>
      <c r="Z76" s="764"/>
      <c r="AA76" s="764"/>
      <c r="AB76" s="740" t="e">
        <v>#N/A</v>
      </c>
      <c r="AC76" s="1151"/>
      <c r="AD76" s="764"/>
    </row>
    <row r="77" spans="1:30" hidden="1">
      <c r="A77" s="548">
        <v>17</v>
      </c>
      <c r="B77" s="548" t="s">
        <v>941</v>
      </c>
      <c r="C77" s="764">
        <v>59</v>
      </c>
      <c r="D77" s="764" t="s">
        <v>1227</v>
      </c>
      <c r="E77" s="764" t="s">
        <v>1774</v>
      </c>
      <c r="F77" s="764">
        <v>8</v>
      </c>
      <c r="G77" s="764" t="s">
        <v>2400</v>
      </c>
      <c r="H77" s="1152" t="s">
        <v>739</v>
      </c>
      <c r="I77" s="1120">
        <v>67755</v>
      </c>
      <c r="J77" s="1120">
        <v>0</v>
      </c>
      <c r="K77" s="1120">
        <v>0</v>
      </c>
      <c r="L77" s="1120">
        <v>0</v>
      </c>
      <c r="M77" s="1120">
        <v>-67755</v>
      </c>
      <c r="N77" s="1120">
        <v>0</v>
      </c>
      <c r="O77" s="1120">
        <v>0</v>
      </c>
      <c r="P77" s="1120">
        <v>0</v>
      </c>
      <c r="Q77" s="1120">
        <v>0</v>
      </c>
      <c r="R77" s="740">
        <v>0</v>
      </c>
      <c r="S77" s="740">
        <v>0</v>
      </c>
      <c r="T77" s="740">
        <v>1.0950302999999999</v>
      </c>
      <c r="U77" s="764"/>
      <c r="V77" s="1120" t="e">
        <v>#N/A</v>
      </c>
      <c r="W77" s="764"/>
      <c r="X77" s="740">
        <v>0</v>
      </c>
      <c r="Y77" s="764"/>
      <c r="Z77" s="764"/>
      <c r="AA77" s="764"/>
      <c r="AB77" s="740" t="e">
        <v>#N/A</v>
      </c>
      <c r="AC77" s="1151"/>
      <c r="AD77" s="764"/>
    </row>
    <row r="78" spans="1:30" hidden="1">
      <c r="A78" s="548">
        <v>17</v>
      </c>
      <c r="B78" s="548" t="s">
        <v>941</v>
      </c>
      <c r="C78" s="764">
        <v>60</v>
      </c>
      <c r="D78" s="1134" t="s">
        <v>2461</v>
      </c>
      <c r="E78" s="462" t="s">
        <v>2462</v>
      </c>
      <c r="F78" s="764">
        <v>8</v>
      </c>
      <c r="G78" s="764" t="s">
        <v>2400</v>
      </c>
      <c r="H78" s="1152" t="s">
        <v>2463</v>
      </c>
      <c r="I78" s="1120">
        <v>0</v>
      </c>
      <c r="J78" s="1120">
        <v>0</v>
      </c>
      <c r="K78" s="1120">
        <v>0</v>
      </c>
      <c r="L78" s="1120">
        <v>0</v>
      </c>
      <c r="M78" s="1120">
        <v>132499</v>
      </c>
      <c r="N78" s="1120">
        <v>0</v>
      </c>
      <c r="O78" s="1120">
        <v>132499</v>
      </c>
      <c r="P78" s="1120">
        <v>1231.47703</v>
      </c>
      <c r="Q78" s="1120">
        <v>16257.382</v>
      </c>
      <c r="R78" s="740">
        <v>0</v>
      </c>
      <c r="S78" s="740">
        <v>2.5902404293725947E-2</v>
      </c>
      <c r="T78" s="740">
        <v>0</v>
      </c>
      <c r="U78" s="764"/>
      <c r="V78" s="1120"/>
      <c r="W78" s="764"/>
      <c r="X78" s="740"/>
      <c r="Y78" s="764"/>
      <c r="Z78" s="764"/>
      <c r="AA78" s="764"/>
      <c r="AB78" s="740"/>
      <c r="AC78" s="1151"/>
      <c r="AD78" s="764"/>
    </row>
    <row r="79" spans="1:30" hidden="1">
      <c r="A79" s="548">
        <v>17</v>
      </c>
      <c r="B79" s="548" t="s">
        <v>941</v>
      </c>
      <c r="C79" s="764">
        <v>61</v>
      </c>
      <c r="D79" s="764" t="s">
        <v>1233</v>
      </c>
      <c r="E79" s="764" t="s">
        <v>1916</v>
      </c>
      <c r="F79" s="764">
        <v>8</v>
      </c>
      <c r="G79" s="764" t="s">
        <v>2400</v>
      </c>
      <c r="H79" s="1152" t="s">
        <v>741</v>
      </c>
      <c r="I79" s="1120">
        <v>2472</v>
      </c>
      <c r="J79" s="1120">
        <v>0</v>
      </c>
      <c r="K79" s="1120">
        <v>0</v>
      </c>
      <c r="L79" s="1120">
        <v>0</v>
      </c>
      <c r="M79" s="1120">
        <v>0</v>
      </c>
      <c r="N79" s="1120">
        <v>0</v>
      </c>
      <c r="O79" s="1120">
        <v>2472</v>
      </c>
      <c r="P79" s="1120">
        <v>0</v>
      </c>
      <c r="Q79" s="1120">
        <v>0</v>
      </c>
      <c r="R79" s="740">
        <v>0</v>
      </c>
      <c r="S79" s="740">
        <v>0</v>
      </c>
      <c r="T79" s="740">
        <v>1.5103210000000001E-2</v>
      </c>
      <c r="U79" s="764"/>
      <c r="V79" s="1120">
        <v>81656.89</v>
      </c>
      <c r="W79" s="764"/>
      <c r="X79" s="740">
        <v>0</v>
      </c>
      <c r="Y79" s="764"/>
      <c r="Z79" s="764"/>
      <c r="AA79" s="764"/>
      <c r="AB79" s="740" t="s">
        <v>1978</v>
      </c>
      <c r="AC79" s="1151" t="s">
        <v>2458</v>
      </c>
      <c r="AD79" s="764"/>
    </row>
    <row r="80" spans="1:30" hidden="1">
      <c r="A80" s="548">
        <v>17</v>
      </c>
      <c r="B80" s="548" t="s">
        <v>941</v>
      </c>
      <c r="C80" s="764">
        <v>62</v>
      </c>
      <c r="D80" s="764" t="s">
        <v>1235</v>
      </c>
      <c r="E80" s="764" t="s">
        <v>1777</v>
      </c>
      <c r="F80" s="764">
        <v>8</v>
      </c>
      <c r="G80" s="764" t="s">
        <v>2400</v>
      </c>
      <c r="H80" s="1152" t="s">
        <v>744</v>
      </c>
      <c r="I80" s="1120">
        <v>1151974</v>
      </c>
      <c r="J80" s="1120">
        <v>0</v>
      </c>
      <c r="K80" s="1120">
        <v>0</v>
      </c>
      <c r="L80" s="1120">
        <v>0</v>
      </c>
      <c r="M80" s="1120">
        <v>0</v>
      </c>
      <c r="N80" s="1120">
        <v>14000</v>
      </c>
      <c r="O80" s="1120">
        <v>1137974</v>
      </c>
      <c r="P80" s="1120">
        <v>1229.0117102000002</v>
      </c>
      <c r="Q80" s="1120">
        <v>1229.0119199999999</v>
      </c>
      <c r="R80" s="740">
        <v>1.9329799999999999E-3</v>
      </c>
      <c r="S80" s="740">
        <v>1.9581482205221217E-3</v>
      </c>
      <c r="T80" s="740">
        <v>5.1202429699999996</v>
      </c>
      <c r="U80" s="764"/>
      <c r="V80" s="1120">
        <v>14858347.699999999</v>
      </c>
      <c r="W80" s="764"/>
      <c r="X80" s="740">
        <v>0</v>
      </c>
      <c r="Y80" s="764"/>
      <c r="Z80" s="764"/>
      <c r="AA80" s="764"/>
      <c r="AB80" s="740" t="s">
        <v>1978</v>
      </c>
      <c r="AC80" s="1151"/>
      <c r="AD80" s="764"/>
    </row>
    <row r="81" spans="1:30" hidden="1">
      <c r="A81" s="548">
        <v>17</v>
      </c>
      <c r="B81" s="548" t="s">
        <v>941</v>
      </c>
      <c r="C81" s="764">
        <v>63</v>
      </c>
      <c r="D81" s="764" t="s">
        <v>1234</v>
      </c>
      <c r="E81" s="764" t="s">
        <v>1776</v>
      </c>
      <c r="F81" s="764">
        <v>8</v>
      </c>
      <c r="G81" s="764" t="s">
        <v>2400</v>
      </c>
      <c r="H81" s="1152" t="s">
        <v>743</v>
      </c>
      <c r="I81" s="1120">
        <v>734617</v>
      </c>
      <c r="J81" s="1120">
        <v>0</v>
      </c>
      <c r="K81" s="1120">
        <v>0</v>
      </c>
      <c r="L81" s="1120">
        <v>0</v>
      </c>
      <c r="M81" s="1120">
        <v>0</v>
      </c>
      <c r="N81" s="1120">
        <v>0</v>
      </c>
      <c r="O81" s="1120">
        <v>734617</v>
      </c>
      <c r="P81" s="1120">
        <v>5876.9359999999997</v>
      </c>
      <c r="Q81" s="1120">
        <v>11019.254999999999</v>
      </c>
      <c r="R81" s="740">
        <v>1.7331010000000001E-2</v>
      </c>
      <c r="S81" s="740">
        <v>1.7556651988964837E-2</v>
      </c>
      <c r="T81" s="740">
        <v>3.8697047000000002</v>
      </c>
      <c r="U81" s="764"/>
      <c r="V81" s="1120">
        <v>17849491.809999999</v>
      </c>
      <c r="W81" s="764"/>
      <c r="X81" s="740">
        <v>0</v>
      </c>
      <c r="Y81" s="764"/>
      <c r="Z81" s="764"/>
      <c r="AA81" s="764"/>
      <c r="AB81" s="740" t="s">
        <v>1978</v>
      </c>
      <c r="AC81" s="1154" t="s">
        <v>2464</v>
      </c>
      <c r="AD81" s="764"/>
    </row>
    <row r="82" spans="1:30" hidden="1">
      <c r="A82" s="548">
        <v>17</v>
      </c>
      <c r="B82" s="548" t="s">
        <v>941</v>
      </c>
      <c r="C82" s="764">
        <v>64</v>
      </c>
      <c r="D82" s="764" t="s">
        <v>1239</v>
      </c>
      <c r="E82" s="764" t="s">
        <v>1778</v>
      </c>
      <c r="F82" s="764">
        <v>8</v>
      </c>
      <c r="G82" s="764" t="s">
        <v>2400</v>
      </c>
      <c r="H82" s="1152" t="s">
        <v>745</v>
      </c>
      <c r="I82" s="1120">
        <v>518063</v>
      </c>
      <c r="J82" s="1120">
        <v>0</v>
      </c>
      <c r="K82" s="1120">
        <v>0</v>
      </c>
      <c r="L82" s="1120">
        <v>0</v>
      </c>
      <c r="M82" s="1120">
        <v>0</v>
      </c>
      <c r="N82" s="1120">
        <v>0</v>
      </c>
      <c r="O82" s="1120">
        <v>518063</v>
      </c>
      <c r="P82" s="1120">
        <v>0</v>
      </c>
      <c r="Q82" s="1120">
        <v>0</v>
      </c>
      <c r="R82" s="740">
        <v>0</v>
      </c>
      <c r="S82" s="740">
        <v>0</v>
      </c>
      <c r="T82" s="740">
        <v>3.76773091</v>
      </c>
      <c r="U82" s="764"/>
      <c r="V82" s="1120">
        <v>9502153.5700000003</v>
      </c>
      <c r="W82" s="764"/>
      <c r="X82" s="740">
        <v>0</v>
      </c>
      <c r="Y82" s="764"/>
      <c r="Z82" s="764"/>
      <c r="AA82" s="764"/>
      <c r="AB82" s="740" t="s">
        <v>1978</v>
      </c>
      <c r="AC82" s="1151" t="s">
        <v>2458</v>
      </c>
      <c r="AD82" s="764"/>
    </row>
    <row r="83" spans="1:30" hidden="1">
      <c r="A83" s="548">
        <v>17</v>
      </c>
      <c r="B83" s="548" t="s">
        <v>941</v>
      </c>
      <c r="C83" s="764">
        <v>65</v>
      </c>
      <c r="D83" s="764" t="s">
        <v>1243</v>
      </c>
      <c r="E83" s="764" t="s">
        <v>1782</v>
      </c>
      <c r="F83" s="764">
        <v>8</v>
      </c>
      <c r="G83" s="764" t="s">
        <v>2400</v>
      </c>
      <c r="H83" s="1152" t="s">
        <v>1244</v>
      </c>
      <c r="I83" s="1120">
        <v>658396</v>
      </c>
      <c r="J83" s="1120">
        <v>0</v>
      </c>
      <c r="K83" s="1120">
        <v>0</v>
      </c>
      <c r="L83" s="1120">
        <v>0</v>
      </c>
      <c r="M83" s="1120">
        <v>0</v>
      </c>
      <c r="N83" s="1120">
        <v>0</v>
      </c>
      <c r="O83" s="1120">
        <v>658396</v>
      </c>
      <c r="P83" s="1120">
        <v>921.75440000000003</v>
      </c>
      <c r="Q83" s="1120">
        <v>6583.96</v>
      </c>
      <c r="R83" s="740">
        <v>1.035521E-2</v>
      </c>
      <c r="S83" s="740">
        <v>1.049002808531656E-2</v>
      </c>
      <c r="T83" s="740">
        <v>6.6370564500000002</v>
      </c>
      <c r="U83" s="764"/>
      <c r="V83" s="1120">
        <v>7159797.7400000002</v>
      </c>
      <c r="W83" s="764"/>
      <c r="X83" s="740">
        <v>0</v>
      </c>
      <c r="Y83" s="764"/>
      <c r="Z83" s="764"/>
      <c r="AA83" s="764"/>
      <c r="AB83" s="740" t="s">
        <v>1978</v>
      </c>
      <c r="AC83" s="1151"/>
      <c r="AD83" s="764"/>
    </row>
    <row r="84" spans="1:30" hidden="1">
      <c r="A84" s="548">
        <v>17</v>
      </c>
      <c r="B84" s="548" t="s">
        <v>941</v>
      </c>
      <c r="C84" s="764">
        <v>66</v>
      </c>
      <c r="D84" s="764" t="s">
        <v>1245</v>
      </c>
      <c r="E84" s="764" t="s">
        <v>1783</v>
      </c>
      <c r="F84" s="764">
        <v>8</v>
      </c>
      <c r="G84" s="764" t="s">
        <v>2400</v>
      </c>
      <c r="H84" s="1152" t="s">
        <v>2465</v>
      </c>
      <c r="I84" s="1120">
        <v>525295</v>
      </c>
      <c r="J84" s="1120">
        <v>0</v>
      </c>
      <c r="K84" s="1120">
        <v>0</v>
      </c>
      <c r="L84" s="1120">
        <v>0</v>
      </c>
      <c r="M84" s="1120">
        <v>0</v>
      </c>
      <c r="N84" s="1120">
        <v>0</v>
      </c>
      <c r="O84" s="1120">
        <v>525295</v>
      </c>
      <c r="P84" s="1120">
        <v>5508.5060899999999</v>
      </c>
      <c r="Q84" s="1120">
        <v>420236</v>
      </c>
      <c r="R84" s="740">
        <v>0.66094432999999997</v>
      </c>
      <c r="S84" s="740">
        <v>0.66954954806242595</v>
      </c>
      <c r="T84" s="740">
        <v>2.9064054399999999</v>
      </c>
      <c r="U84" s="764"/>
      <c r="V84" s="1120" t="e">
        <v>#N/A</v>
      </c>
      <c r="W84" s="764"/>
      <c r="X84" s="740">
        <v>0</v>
      </c>
      <c r="Y84" s="764"/>
      <c r="Z84" s="764"/>
      <c r="AA84" s="764"/>
      <c r="AB84" s="740" t="e">
        <v>#N/A</v>
      </c>
      <c r="AC84" s="1151"/>
      <c r="AD84" s="764"/>
    </row>
    <row r="85" spans="1:30" hidden="1">
      <c r="A85" s="548">
        <v>17</v>
      </c>
      <c r="B85" s="548" t="s">
        <v>941</v>
      </c>
      <c r="C85" s="764">
        <v>67</v>
      </c>
      <c r="D85" s="764" t="s">
        <v>1251</v>
      </c>
      <c r="E85" s="764" t="s">
        <v>1785</v>
      </c>
      <c r="F85" s="764">
        <v>8</v>
      </c>
      <c r="G85" s="764" t="s">
        <v>2400</v>
      </c>
      <c r="H85" s="1152" t="s">
        <v>1252</v>
      </c>
      <c r="I85" s="1120">
        <v>279861</v>
      </c>
      <c r="J85" s="1120">
        <v>0</v>
      </c>
      <c r="K85" s="1120">
        <v>0</v>
      </c>
      <c r="L85" s="1120">
        <v>0</v>
      </c>
      <c r="M85" s="1120">
        <v>0</v>
      </c>
      <c r="N85" s="1120">
        <v>152500</v>
      </c>
      <c r="O85" s="1120">
        <v>127361</v>
      </c>
      <c r="P85" s="1120">
        <v>0</v>
      </c>
      <c r="Q85" s="1120">
        <v>471.23570000000001</v>
      </c>
      <c r="R85" s="740">
        <v>7.4116000000000004E-4</v>
      </c>
      <c r="S85" s="740">
        <v>7.5080585662789699E-4</v>
      </c>
      <c r="T85" s="740">
        <v>1.01070533</v>
      </c>
      <c r="U85" s="764"/>
      <c r="V85" s="1120">
        <v>8239636.9199999999</v>
      </c>
      <c r="W85" s="764"/>
      <c r="X85" s="740">
        <v>0</v>
      </c>
      <c r="Y85" s="764"/>
      <c r="Z85" s="764"/>
      <c r="AA85" s="764"/>
      <c r="AB85" s="740" t="s">
        <v>1978</v>
      </c>
      <c r="AC85" s="1151"/>
      <c r="AD85" s="764"/>
    </row>
    <row r="86" spans="1:30" hidden="1">
      <c r="A86" s="548">
        <v>17</v>
      </c>
      <c r="B86" s="548" t="s">
        <v>941</v>
      </c>
      <c r="C86" s="764">
        <v>68</v>
      </c>
      <c r="D86" s="764" t="s">
        <v>1256</v>
      </c>
      <c r="E86" s="764" t="s">
        <v>1787</v>
      </c>
      <c r="F86" s="764">
        <v>8</v>
      </c>
      <c r="G86" s="764" t="s">
        <v>2400</v>
      </c>
      <c r="H86" s="1152" t="s">
        <v>751</v>
      </c>
      <c r="I86" s="1120">
        <v>110562</v>
      </c>
      <c r="J86" s="1120">
        <v>0</v>
      </c>
      <c r="K86" s="1120">
        <v>0</v>
      </c>
      <c r="L86" s="1120">
        <v>0</v>
      </c>
      <c r="M86" s="1120">
        <v>0</v>
      </c>
      <c r="N86" s="1120">
        <v>0</v>
      </c>
      <c r="O86" s="1120">
        <v>110562</v>
      </c>
      <c r="P86" s="1120">
        <v>0</v>
      </c>
      <c r="Q86" s="1120">
        <v>0</v>
      </c>
      <c r="R86" s="740">
        <v>0</v>
      </c>
      <c r="S86" s="740">
        <v>0</v>
      </c>
      <c r="T86" s="740">
        <v>9.3443204899999994</v>
      </c>
      <c r="U86" s="764"/>
      <c r="V86" s="1120">
        <v>1189601.8799999999</v>
      </c>
      <c r="W86" s="764"/>
      <c r="X86" s="740">
        <v>0</v>
      </c>
      <c r="Y86" s="764"/>
      <c r="Z86" s="764"/>
      <c r="AA86" s="764"/>
      <c r="AB86" s="740" t="s">
        <v>1978</v>
      </c>
      <c r="AC86" s="1151" t="s">
        <v>2458</v>
      </c>
      <c r="AD86" s="764"/>
    </row>
    <row r="87" spans="1:30" hidden="1">
      <c r="A87" s="548">
        <v>17</v>
      </c>
      <c r="B87" s="548" t="s">
        <v>941</v>
      </c>
      <c r="C87" s="764">
        <v>69</v>
      </c>
      <c r="D87" s="764" t="s">
        <v>1262</v>
      </c>
      <c r="E87" s="764" t="s">
        <v>1790</v>
      </c>
      <c r="F87" s="764">
        <v>8</v>
      </c>
      <c r="G87" s="764" t="s">
        <v>2400</v>
      </c>
      <c r="H87" s="1152" t="s">
        <v>755</v>
      </c>
      <c r="I87" s="1120">
        <v>540827</v>
      </c>
      <c r="J87" s="1120">
        <v>0</v>
      </c>
      <c r="K87" s="1120">
        <v>0</v>
      </c>
      <c r="L87" s="1120">
        <v>0</v>
      </c>
      <c r="M87" s="1120">
        <v>0</v>
      </c>
      <c r="N87" s="1120">
        <v>0</v>
      </c>
      <c r="O87" s="1120">
        <v>540827</v>
      </c>
      <c r="P87" s="1120">
        <v>0</v>
      </c>
      <c r="Q87" s="1120">
        <v>5397.4534599999997</v>
      </c>
      <c r="R87" s="740">
        <v>8.4890799999999995E-3</v>
      </c>
      <c r="S87" s="740">
        <v>8.5996024253775904E-3</v>
      </c>
      <c r="T87" s="740">
        <v>0.41602076999999998</v>
      </c>
      <c r="U87" s="764"/>
      <c r="V87" s="1120">
        <v>11677880.869999999</v>
      </c>
      <c r="W87" s="764"/>
      <c r="X87" s="740">
        <v>0</v>
      </c>
      <c r="Y87" s="764"/>
      <c r="Z87" s="764"/>
      <c r="AA87" s="764"/>
      <c r="AB87" s="740" t="s">
        <v>1978</v>
      </c>
      <c r="AC87" s="1151"/>
      <c r="AD87" s="764"/>
    </row>
    <row r="88" spans="1:30" hidden="1">
      <c r="A88" s="548">
        <v>17</v>
      </c>
      <c r="B88" s="548" t="s">
        <v>941</v>
      </c>
      <c r="C88" s="764">
        <v>70</v>
      </c>
      <c r="D88" s="764" t="s">
        <v>1258</v>
      </c>
      <c r="E88" s="764" t="s">
        <v>1788</v>
      </c>
      <c r="F88" s="764">
        <v>8</v>
      </c>
      <c r="G88" s="764" t="s">
        <v>2400</v>
      </c>
      <c r="H88" s="1152" t="s">
        <v>753</v>
      </c>
      <c r="I88" s="1120">
        <v>700498</v>
      </c>
      <c r="J88" s="1120">
        <v>0</v>
      </c>
      <c r="K88" s="1120">
        <v>0</v>
      </c>
      <c r="L88" s="1120">
        <v>0</v>
      </c>
      <c r="M88" s="1120">
        <v>0</v>
      </c>
      <c r="N88" s="1120">
        <v>6000</v>
      </c>
      <c r="O88" s="1120">
        <v>694498</v>
      </c>
      <c r="P88" s="1120">
        <v>0</v>
      </c>
      <c r="Q88" s="1120">
        <v>1736.2449999999999</v>
      </c>
      <c r="R88" s="740">
        <v>2.7307500000000001E-3</v>
      </c>
      <c r="S88" s="740">
        <v>2.7663076344616993E-3</v>
      </c>
      <c r="T88" s="740">
        <v>6.4906355099999997</v>
      </c>
      <c r="U88" s="764"/>
      <c r="V88" s="1120">
        <v>11705398.470000001</v>
      </c>
      <c r="W88" s="764"/>
      <c r="X88" s="740">
        <v>0</v>
      </c>
      <c r="Y88" s="764"/>
      <c r="Z88" s="764"/>
      <c r="AA88" s="764"/>
      <c r="AB88" s="740" t="s">
        <v>1978</v>
      </c>
      <c r="AC88" s="1151"/>
      <c r="AD88" s="764"/>
    </row>
    <row r="89" spans="1:30" hidden="1">
      <c r="A89" s="548">
        <v>17</v>
      </c>
      <c r="B89" s="548" t="s">
        <v>941</v>
      </c>
      <c r="C89" s="764">
        <v>71</v>
      </c>
      <c r="D89" s="764" t="s">
        <v>1264</v>
      </c>
      <c r="E89" s="764" t="s">
        <v>1792</v>
      </c>
      <c r="F89" s="764">
        <v>8</v>
      </c>
      <c r="G89" s="764" t="s">
        <v>2400</v>
      </c>
      <c r="H89" s="1152" t="s">
        <v>2466</v>
      </c>
      <c r="I89" s="1120">
        <v>395437</v>
      </c>
      <c r="J89" s="1120">
        <v>0</v>
      </c>
      <c r="K89" s="1120">
        <v>0</v>
      </c>
      <c r="L89" s="1120">
        <v>0</v>
      </c>
      <c r="M89" s="1120">
        <v>0</v>
      </c>
      <c r="N89" s="1120">
        <v>0</v>
      </c>
      <c r="O89" s="1120">
        <v>395437</v>
      </c>
      <c r="P89" s="1120">
        <v>0</v>
      </c>
      <c r="Q89" s="1120">
        <v>2068.1355100000001</v>
      </c>
      <c r="R89" s="740">
        <v>3.25275E-3</v>
      </c>
      <c r="S89" s="740">
        <v>3.295098935008792E-3</v>
      </c>
      <c r="T89" s="740">
        <v>3.26168579</v>
      </c>
      <c r="U89" s="764"/>
      <c r="V89" s="1120">
        <v>4479374.53</v>
      </c>
      <c r="W89" s="764"/>
      <c r="X89" s="740">
        <v>0</v>
      </c>
      <c r="Y89" s="764"/>
      <c r="Z89" s="764"/>
      <c r="AA89" s="764"/>
      <c r="AB89" s="740" t="s">
        <v>1978</v>
      </c>
      <c r="AC89" s="1151"/>
      <c r="AD89" s="764"/>
    </row>
    <row r="90" spans="1:30" hidden="1">
      <c r="A90" s="548">
        <v>17</v>
      </c>
      <c r="B90" s="548" t="s">
        <v>941</v>
      </c>
      <c r="C90" s="764">
        <v>72</v>
      </c>
      <c r="D90" s="764" t="s">
        <v>1268</v>
      </c>
      <c r="E90" s="764" t="s">
        <v>1794</v>
      </c>
      <c r="F90" s="764">
        <v>8</v>
      </c>
      <c r="G90" s="764" t="s">
        <v>2400</v>
      </c>
      <c r="H90" s="1152" t="s">
        <v>761</v>
      </c>
      <c r="I90" s="1120">
        <v>259</v>
      </c>
      <c r="J90" s="1120">
        <v>0</v>
      </c>
      <c r="K90" s="1120">
        <v>0</v>
      </c>
      <c r="L90" s="1120">
        <v>0</v>
      </c>
      <c r="M90" s="1120">
        <v>0</v>
      </c>
      <c r="N90" s="1120">
        <v>0</v>
      </c>
      <c r="O90" s="1120">
        <v>259</v>
      </c>
      <c r="P90" s="1120">
        <v>0</v>
      </c>
      <c r="Q90" s="1120">
        <v>0</v>
      </c>
      <c r="R90" s="740">
        <v>0</v>
      </c>
      <c r="S90" s="740">
        <v>0</v>
      </c>
      <c r="T90" s="740">
        <v>2.8152199999999998E-3</v>
      </c>
      <c r="U90" s="764"/>
      <c r="V90" s="1120">
        <v>492590.81</v>
      </c>
      <c r="W90" s="764"/>
      <c r="X90" s="740">
        <v>0</v>
      </c>
      <c r="Y90" s="764"/>
      <c r="Z90" s="764"/>
      <c r="AA90" s="764"/>
      <c r="AB90" s="740" t="s">
        <v>1978</v>
      </c>
      <c r="AC90" s="1151" t="s">
        <v>2458</v>
      </c>
      <c r="AD90" s="764"/>
    </row>
    <row r="91" spans="1:30" hidden="1">
      <c r="A91" s="548">
        <v>17</v>
      </c>
      <c r="B91" s="548" t="s">
        <v>941</v>
      </c>
      <c r="C91" s="764">
        <v>73</v>
      </c>
      <c r="D91" s="764" t="s">
        <v>954</v>
      </c>
      <c r="E91" s="764" t="s">
        <v>1586</v>
      </c>
      <c r="F91" s="764">
        <v>8</v>
      </c>
      <c r="G91" s="764" t="s">
        <v>2400</v>
      </c>
      <c r="H91" s="1152" t="s">
        <v>1265</v>
      </c>
      <c r="I91" s="1120">
        <v>1420216</v>
      </c>
      <c r="J91" s="1120">
        <v>0</v>
      </c>
      <c r="K91" s="1120">
        <v>0</v>
      </c>
      <c r="L91" s="1120">
        <v>0</v>
      </c>
      <c r="M91" s="1120">
        <v>0</v>
      </c>
      <c r="N91" s="1120">
        <v>0</v>
      </c>
      <c r="O91" s="1120">
        <v>1420216</v>
      </c>
      <c r="P91" s="1120">
        <v>11361.7284</v>
      </c>
      <c r="Q91" s="1120">
        <v>20735.153600000001</v>
      </c>
      <c r="R91" s="740">
        <v>3.261211E-2</v>
      </c>
      <c r="S91" s="740">
        <v>3.3036704903637443E-2</v>
      </c>
      <c r="T91" s="740">
        <v>8.4536666700000005</v>
      </c>
      <c r="U91" s="764"/>
      <c r="V91" s="1120">
        <v>3487293</v>
      </c>
      <c r="W91" s="764"/>
      <c r="X91" s="740">
        <v>0</v>
      </c>
      <c r="Y91" s="764"/>
      <c r="Z91" s="764"/>
      <c r="AA91" s="764"/>
      <c r="AB91" s="740" t="s">
        <v>1978</v>
      </c>
      <c r="AC91" s="1151"/>
      <c r="AD91" s="764"/>
    </row>
    <row r="92" spans="1:30" hidden="1">
      <c r="A92" s="548">
        <v>17</v>
      </c>
      <c r="B92" s="548" t="s">
        <v>941</v>
      </c>
      <c r="C92" s="764">
        <v>74</v>
      </c>
      <c r="D92" s="1155" t="s">
        <v>1285</v>
      </c>
      <c r="E92" s="25" t="s">
        <v>1948</v>
      </c>
      <c r="F92" s="764">
        <v>8</v>
      </c>
      <c r="G92" s="764" t="s">
        <v>2400</v>
      </c>
      <c r="H92" s="1152" t="s">
        <v>1286</v>
      </c>
      <c r="I92" s="25">
        <v>358359</v>
      </c>
      <c r="J92" s="1120">
        <v>0</v>
      </c>
      <c r="K92" s="1120">
        <v>0</v>
      </c>
      <c r="L92" s="1120">
        <v>0</v>
      </c>
      <c r="M92" s="1120">
        <v>0</v>
      </c>
      <c r="N92" s="1120">
        <v>358359</v>
      </c>
      <c r="O92" s="1120">
        <v>0</v>
      </c>
      <c r="P92" s="1120">
        <v>0</v>
      </c>
      <c r="Q92" s="1120">
        <v>0</v>
      </c>
      <c r="R92" s="740">
        <v>0</v>
      </c>
      <c r="S92" s="583">
        <v>0</v>
      </c>
      <c r="T92" s="583">
        <v>0</v>
      </c>
      <c r="U92" s="764"/>
      <c r="V92" s="1120">
        <v>3530628.87</v>
      </c>
      <c r="W92" s="764"/>
      <c r="X92" s="740">
        <v>0</v>
      </c>
      <c r="Y92" s="764"/>
      <c r="Z92" s="764"/>
      <c r="AA92" s="764"/>
      <c r="AB92" s="740"/>
      <c r="AC92" s="1151"/>
      <c r="AD92" s="764"/>
    </row>
    <row r="93" spans="1:30" hidden="1">
      <c r="A93" s="548">
        <v>17</v>
      </c>
      <c r="B93" s="548" t="s">
        <v>941</v>
      </c>
      <c r="C93" s="764">
        <v>75</v>
      </c>
      <c r="D93" s="764" t="s">
        <v>957</v>
      </c>
      <c r="E93" s="764" t="s">
        <v>1589</v>
      </c>
      <c r="F93" s="764">
        <v>8</v>
      </c>
      <c r="G93" s="764" t="s">
        <v>2400</v>
      </c>
      <c r="H93" s="1152" t="s">
        <v>770</v>
      </c>
      <c r="I93" s="1120">
        <v>807307</v>
      </c>
      <c r="J93" s="1120">
        <v>0</v>
      </c>
      <c r="K93" s="1120">
        <v>0</v>
      </c>
      <c r="L93" s="1120">
        <v>0</v>
      </c>
      <c r="M93" s="1120">
        <v>0</v>
      </c>
      <c r="N93" s="1120">
        <v>0</v>
      </c>
      <c r="O93" s="1120">
        <v>807307</v>
      </c>
      <c r="P93" s="1120">
        <v>8803.2371600000006</v>
      </c>
      <c r="Q93" s="1120">
        <v>58529.7575</v>
      </c>
      <c r="R93" s="740">
        <v>9.2055209999999998E-2</v>
      </c>
      <c r="S93" s="740">
        <v>9.3253725721566885E-2</v>
      </c>
      <c r="T93" s="740">
        <v>13.09925361</v>
      </c>
      <c r="U93" s="764"/>
      <c r="V93" s="1120" t="e">
        <v>#N/A</v>
      </c>
      <c r="W93" s="764"/>
      <c r="X93" s="740">
        <v>0</v>
      </c>
      <c r="Y93" s="764"/>
      <c r="Z93" s="764"/>
      <c r="AA93" s="764"/>
      <c r="AB93" s="740" t="e">
        <v>#N/A</v>
      </c>
      <c r="AC93" s="1151"/>
      <c r="AD93" s="764"/>
    </row>
    <row r="94" spans="1:30" hidden="1">
      <c r="A94" s="548">
        <v>17</v>
      </c>
      <c r="B94" s="548" t="s">
        <v>941</v>
      </c>
      <c r="C94" s="764">
        <v>76</v>
      </c>
      <c r="D94" s="764" t="s">
        <v>1294</v>
      </c>
      <c r="E94" s="764" t="s">
        <v>1801</v>
      </c>
      <c r="F94" s="764">
        <v>8</v>
      </c>
      <c r="G94" s="764" t="s">
        <v>2400</v>
      </c>
      <c r="H94" s="1152" t="s">
        <v>2467</v>
      </c>
      <c r="I94" s="1120">
        <v>465638</v>
      </c>
      <c r="J94" s="1120">
        <v>0</v>
      </c>
      <c r="K94" s="1120">
        <v>0</v>
      </c>
      <c r="L94" s="1120">
        <v>0</v>
      </c>
      <c r="M94" s="1120">
        <v>0</v>
      </c>
      <c r="N94" s="1120">
        <v>0</v>
      </c>
      <c r="O94" s="1120">
        <v>465638</v>
      </c>
      <c r="P94" s="1120">
        <v>3823.5726199999999</v>
      </c>
      <c r="Q94" s="1120">
        <v>41604.755299999997</v>
      </c>
      <c r="R94" s="740">
        <v>6.5435679999999996E-2</v>
      </c>
      <c r="S94" s="740">
        <v>6.6287621975182551E-2</v>
      </c>
      <c r="T94" s="740">
        <v>4.5242712799999998</v>
      </c>
      <c r="U94" s="764"/>
      <c r="V94" s="1120" t="e">
        <v>#N/A</v>
      </c>
      <c r="W94" s="764"/>
      <c r="X94" s="740">
        <v>0</v>
      </c>
      <c r="Y94" s="764"/>
      <c r="Z94" s="764"/>
      <c r="AA94" s="764"/>
      <c r="AB94" s="740" t="e">
        <v>#N/A</v>
      </c>
      <c r="AC94" s="1151"/>
      <c r="AD94" s="764"/>
    </row>
    <row r="95" spans="1:30" hidden="1">
      <c r="A95" s="548">
        <v>17</v>
      </c>
      <c r="B95" s="548" t="s">
        <v>941</v>
      </c>
      <c r="C95" s="764">
        <v>77</v>
      </c>
      <c r="D95" s="764" t="s">
        <v>1296</v>
      </c>
      <c r="E95" s="764" t="s">
        <v>1803</v>
      </c>
      <c r="F95" s="764">
        <v>8</v>
      </c>
      <c r="G95" s="764" t="s">
        <v>2400</v>
      </c>
      <c r="H95" s="1152" t="s">
        <v>774</v>
      </c>
      <c r="I95" s="1120">
        <v>482164</v>
      </c>
      <c r="J95" s="1120">
        <v>0</v>
      </c>
      <c r="K95" s="1120">
        <v>0</v>
      </c>
      <c r="L95" s="1120">
        <v>0</v>
      </c>
      <c r="M95" s="1120">
        <v>0</v>
      </c>
      <c r="N95" s="1120">
        <v>0</v>
      </c>
      <c r="O95" s="1120">
        <v>482164</v>
      </c>
      <c r="P95" s="1120">
        <v>0</v>
      </c>
      <c r="Q95" s="1120">
        <v>1446.492</v>
      </c>
      <c r="R95" s="740">
        <v>2.2750299999999999E-3</v>
      </c>
      <c r="S95" s="740">
        <v>2.3046527781435066E-3</v>
      </c>
      <c r="T95" s="740">
        <v>0.92343107999999996</v>
      </c>
      <c r="U95" s="764"/>
      <c r="V95" s="1120">
        <v>6930357.6399999997</v>
      </c>
      <c r="W95" s="764"/>
      <c r="X95" s="740">
        <v>0</v>
      </c>
      <c r="Y95" s="764"/>
      <c r="Z95" s="764"/>
      <c r="AA95" s="764"/>
      <c r="AB95" s="740" t="s">
        <v>1978</v>
      </c>
      <c r="AC95" s="1151"/>
      <c r="AD95" s="764"/>
    </row>
    <row r="96" spans="1:30" hidden="1">
      <c r="A96" s="548">
        <v>17</v>
      </c>
      <c r="B96" s="548" t="s">
        <v>941</v>
      </c>
      <c r="C96" s="764">
        <v>78</v>
      </c>
      <c r="D96" s="764" t="s">
        <v>959</v>
      </c>
      <c r="E96" s="764" t="s">
        <v>1806</v>
      </c>
      <c r="F96" s="764">
        <v>8</v>
      </c>
      <c r="G96" s="764" t="s">
        <v>2400</v>
      </c>
      <c r="H96" s="1152" t="s">
        <v>777</v>
      </c>
      <c r="I96" s="1120">
        <v>1955871</v>
      </c>
      <c r="J96" s="1120">
        <v>0</v>
      </c>
      <c r="K96" s="1120">
        <v>0</v>
      </c>
      <c r="L96" s="1120">
        <v>0</v>
      </c>
      <c r="M96" s="1120">
        <v>0</v>
      </c>
      <c r="N96" s="1120">
        <v>4000</v>
      </c>
      <c r="O96" s="1120">
        <v>1951871</v>
      </c>
      <c r="P96" s="1120">
        <v>4821.1213699999998</v>
      </c>
      <c r="Q96" s="1120">
        <v>28848.65338</v>
      </c>
      <c r="R96" s="740">
        <v>4.5372969999999999E-2</v>
      </c>
      <c r="S96" s="740">
        <v>4.5963703330482338E-2</v>
      </c>
      <c r="T96" s="740">
        <v>7.3898398099999998</v>
      </c>
      <c r="U96" s="764"/>
      <c r="V96" s="1120">
        <v>43138628.100000001</v>
      </c>
      <c r="W96" s="764"/>
      <c r="X96" s="740">
        <v>0</v>
      </c>
      <c r="Y96" s="764"/>
      <c r="Z96" s="764"/>
      <c r="AA96" s="764"/>
      <c r="AB96" s="740" t="s">
        <v>1978</v>
      </c>
      <c r="AC96" s="1151"/>
      <c r="AD96" s="764"/>
    </row>
    <row r="97" spans="1:30" hidden="1">
      <c r="A97" s="548">
        <v>17</v>
      </c>
      <c r="B97" s="548" t="s">
        <v>941</v>
      </c>
      <c r="C97" s="764">
        <v>79</v>
      </c>
      <c r="D97" s="764" t="s">
        <v>1302</v>
      </c>
      <c r="E97" s="764" t="s">
        <v>1808</v>
      </c>
      <c r="F97" s="764">
        <v>8</v>
      </c>
      <c r="G97" s="764" t="s">
        <v>2400</v>
      </c>
      <c r="H97" s="1152" t="s">
        <v>780</v>
      </c>
      <c r="I97" s="1120">
        <v>104645</v>
      </c>
      <c r="J97" s="1120">
        <v>0</v>
      </c>
      <c r="K97" s="1120">
        <v>0</v>
      </c>
      <c r="L97" s="1120">
        <v>0</v>
      </c>
      <c r="M97" s="1120">
        <v>0</v>
      </c>
      <c r="N97" s="1120">
        <v>0</v>
      </c>
      <c r="O97" s="1120">
        <v>104645</v>
      </c>
      <c r="P97" s="1120">
        <v>956.18083000000001</v>
      </c>
      <c r="Q97" s="1120">
        <v>11513.566124999999</v>
      </c>
      <c r="R97" s="740">
        <v>1.810846E-2</v>
      </c>
      <c r="S97" s="740">
        <v>1.834422323546913E-2</v>
      </c>
      <c r="T97" s="740">
        <v>3.1306468000000001</v>
      </c>
      <c r="U97" s="764"/>
      <c r="V97" s="1120" t="e">
        <v>#N/A</v>
      </c>
      <c r="W97" s="764"/>
      <c r="X97" s="740">
        <v>0</v>
      </c>
      <c r="Y97" s="764"/>
      <c r="Z97" s="764"/>
      <c r="AA97" s="764"/>
      <c r="AB97" s="740" t="e">
        <v>#N/A</v>
      </c>
      <c r="AC97" s="1151"/>
      <c r="AD97" s="764"/>
    </row>
    <row r="98" spans="1:30" hidden="1">
      <c r="A98" s="548">
        <v>17</v>
      </c>
      <c r="B98" s="548" t="s">
        <v>941</v>
      </c>
      <c r="C98" s="764">
        <v>80</v>
      </c>
      <c r="D98" s="764" t="s">
        <v>1304</v>
      </c>
      <c r="E98" s="764" t="s">
        <v>1810</v>
      </c>
      <c r="F98" s="764">
        <v>8</v>
      </c>
      <c r="G98" s="764" t="s">
        <v>2400</v>
      </c>
      <c r="H98" s="1152" t="s">
        <v>1305</v>
      </c>
      <c r="I98" s="1120">
        <v>293899</v>
      </c>
      <c r="J98" s="1120">
        <v>0</v>
      </c>
      <c r="K98" s="1120">
        <v>0</v>
      </c>
      <c r="L98" s="1120">
        <v>0</v>
      </c>
      <c r="M98" s="1120">
        <v>0</v>
      </c>
      <c r="N98" s="1120">
        <v>2500</v>
      </c>
      <c r="O98" s="1120">
        <v>291399</v>
      </c>
      <c r="P98" s="1120">
        <v>0</v>
      </c>
      <c r="Q98" s="1120">
        <v>947.04674999999997</v>
      </c>
      <c r="R98" s="740">
        <v>1.4895100000000001E-3</v>
      </c>
      <c r="S98" s="740">
        <v>1.5089014826347321E-3</v>
      </c>
      <c r="T98" s="740">
        <v>6.5233713900000003</v>
      </c>
      <c r="U98" s="764"/>
      <c r="V98" s="1120">
        <v>3088797.08</v>
      </c>
      <c r="W98" s="764"/>
      <c r="X98" s="740">
        <v>0</v>
      </c>
      <c r="Y98" s="764"/>
      <c r="Z98" s="764"/>
      <c r="AA98" s="764"/>
      <c r="AB98" s="740" t="s">
        <v>1978</v>
      </c>
      <c r="AC98" s="1151"/>
      <c r="AD98" s="764"/>
    </row>
    <row r="99" spans="1:30" hidden="1">
      <c r="A99" s="548">
        <v>17</v>
      </c>
      <c r="B99" s="548" t="s">
        <v>941</v>
      </c>
      <c r="C99" s="764">
        <v>81</v>
      </c>
      <c r="D99" s="764" t="s">
        <v>1310</v>
      </c>
      <c r="E99" s="764" t="s">
        <v>1815</v>
      </c>
      <c r="F99" s="764">
        <v>8</v>
      </c>
      <c r="G99" s="764" t="s">
        <v>2400</v>
      </c>
      <c r="H99" s="1152" t="s">
        <v>789</v>
      </c>
      <c r="I99" s="1120">
        <v>162908</v>
      </c>
      <c r="J99" s="1120">
        <v>0</v>
      </c>
      <c r="K99" s="1120">
        <v>0</v>
      </c>
      <c r="L99" s="1120">
        <v>0</v>
      </c>
      <c r="M99" s="1120">
        <v>0</v>
      </c>
      <c r="N99" s="1120">
        <v>0</v>
      </c>
      <c r="O99" s="1120">
        <v>162908</v>
      </c>
      <c r="P99" s="1120">
        <v>0</v>
      </c>
      <c r="Q99" s="1120">
        <v>2259.5339599999998</v>
      </c>
      <c r="R99" s="740">
        <v>3.5537799999999999E-3</v>
      </c>
      <c r="S99" s="740">
        <v>3.6000484055380868E-3</v>
      </c>
      <c r="T99" s="740">
        <v>3.6615121799999999</v>
      </c>
      <c r="U99" s="764"/>
      <c r="V99" s="1120">
        <v>2381082.0099999998</v>
      </c>
      <c r="W99" s="764"/>
      <c r="X99" s="740">
        <v>0</v>
      </c>
      <c r="Y99" s="764"/>
      <c r="Z99" s="764"/>
      <c r="AA99" s="764"/>
      <c r="AB99" s="740" t="s">
        <v>1978</v>
      </c>
      <c r="AC99" s="1151"/>
      <c r="AD99" s="764"/>
    </row>
    <row r="100" spans="1:30" hidden="1">
      <c r="A100" s="548">
        <v>17</v>
      </c>
      <c r="B100" s="548" t="s">
        <v>941</v>
      </c>
      <c r="C100" s="764">
        <v>82</v>
      </c>
      <c r="D100" s="764" t="s">
        <v>1313</v>
      </c>
      <c r="E100" s="764" t="s">
        <v>1817</v>
      </c>
      <c r="F100" s="764">
        <v>8</v>
      </c>
      <c r="G100" s="764" t="s">
        <v>2400</v>
      </c>
      <c r="H100" s="1152" t="s">
        <v>790</v>
      </c>
      <c r="I100" s="1120">
        <v>94207</v>
      </c>
      <c r="J100" s="1120">
        <v>0</v>
      </c>
      <c r="K100" s="1120">
        <v>0</v>
      </c>
      <c r="L100" s="1120">
        <v>0</v>
      </c>
      <c r="M100" s="1120">
        <v>0</v>
      </c>
      <c r="N100" s="1120">
        <v>0</v>
      </c>
      <c r="O100" s="1120">
        <v>94207</v>
      </c>
      <c r="P100" s="1120">
        <v>0</v>
      </c>
      <c r="Q100" s="1120">
        <v>4597.3015999999998</v>
      </c>
      <c r="R100" s="740">
        <v>7.2306000000000002E-3</v>
      </c>
      <c r="S100" s="740">
        <v>7.3247442117921058E-3</v>
      </c>
      <c r="T100" s="740">
        <v>3.14023333</v>
      </c>
      <c r="U100" s="764"/>
      <c r="V100" s="1120">
        <v>1736381.13</v>
      </c>
      <c r="W100" s="764"/>
      <c r="X100" s="740">
        <v>0</v>
      </c>
      <c r="Y100" s="764"/>
      <c r="Z100" s="764"/>
      <c r="AA100" s="764"/>
      <c r="AB100" s="740" t="s">
        <v>1978</v>
      </c>
      <c r="AC100" s="1151"/>
      <c r="AD100" s="764"/>
    </row>
    <row r="101" spans="1:30" hidden="1">
      <c r="A101" s="548">
        <v>17</v>
      </c>
      <c r="B101" s="548" t="s">
        <v>941</v>
      </c>
      <c r="C101" s="764">
        <v>83</v>
      </c>
      <c r="D101" s="764" t="s">
        <v>1299</v>
      </c>
      <c r="E101" s="764" t="s">
        <v>1807</v>
      </c>
      <c r="F101" s="764">
        <v>8</v>
      </c>
      <c r="G101" s="764" t="s">
        <v>2400</v>
      </c>
      <c r="H101" s="1152" t="s">
        <v>779</v>
      </c>
      <c r="I101" s="1120">
        <v>316932</v>
      </c>
      <c r="J101" s="1120">
        <v>0</v>
      </c>
      <c r="K101" s="1120">
        <v>0</v>
      </c>
      <c r="L101" s="1120">
        <v>0</v>
      </c>
      <c r="M101" s="1120">
        <v>0</v>
      </c>
      <c r="N101" s="1120">
        <v>0</v>
      </c>
      <c r="O101" s="1120">
        <v>316932</v>
      </c>
      <c r="P101" s="1120">
        <v>0</v>
      </c>
      <c r="Q101" s="1120">
        <v>3486.252</v>
      </c>
      <c r="R101" s="740">
        <v>5.48315E-3</v>
      </c>
      <c r="S101" s="740">
        <v>5.5545418551283766E-3</v>
      </c>
      <c r="T101" s="740">
        <v>1.49019645</v>
      </c>
      <c r="U101" s="764"/>
      <c r="V101" s="1120">
        <v>3544442.59</v>
      </c>
      <c r="W101" s="764"/>
      <c r="X101" s="740">
        <v>0</v>
      </c>
      <c r="Y101" s="764"/>
      <c r="Z101" s="764"/>
      <c r="AA101" s="764"/>
      <c r="AB101" s="740" t="s">
        <v>1978</v>
      </c>
      <c r="AC101" s="1151"/>
      <c r="AD101" s="764"/>
    </row>
    <row r="102" spans="1:30" hidden="1">
      <c r="A102" s="548">
        <v>17</v>
      </c>
      <c r="B102" s="548" t="s">
        <v>941</v>
      </c>
      <c r="C102" s="764">
        <v>84</v>
      </c>
      <c r="D102" s="764" t="s">
        <v>1303</v>
      </c>
      <c r="E102" s="764" t="s">
        <v>1809</v>
      </c>
      <c r="F102" s="764">
        <v>8</v>
      </c>
      <c r="G102" s="764" t="s">
        <v>2400</v>
      </c>
      <c r="H102" s="1152" t="s">
        <v>781</v>
      </c>
      <c r="I102" s="1120">
        <v>348279</v>
      </c>
      <c r="J102" s="1120">
        <v>0</v>
      </c>
      <c r="K102" s="1120">
        <v>0</v>
      </c>
      <c r="L102" s="1120">
        <v>0</v>
      </c>
      <c r="M102" s="1120">
        <v>0</v>
      </c>
      <c r="N102" s="1120">
        <v>0</v>
      </c>
      <c r="O102" s="1120">
        <v>348279</v>
      </c>
      <c r="P102" s="1120">
        <v>0</v>
      </c>
      <c r="Q102" s="1120">
        <v>3465.3760499999999</v>
      </c>
      <c r="R102" s="740">
        <v>5.4503199999999998E-3</v>
      </c>
      <c r="S102" s="740">
        <v>5.5212808234988307E-3</v>
      </c>
      <c r="T102" s="740">
        <v>3.9689914499999999</v>
      </c>
      <c r="U102" s="764"/>
      <c r="V102" s="1120">
        <v>4700044.38</v>
      </c>
      <c r="W102" s="764"/>
      <c r="X102" s="740">
        <v>0</v>
      </c>
      <c r="Y102" s="764"/>
      <c r="Z102" s="764"/>
      <c r="AA102" s="764"/>
      <c r="AB102" s="740" t="s">
        <v>1978</v>
      </c>
      <c r="AC102" s="1151"/>
      <c r="AD102" s="764"/>
    </row>
    <row r="103" spans="1:30" hidden="1">
      <c r="A103" s="548">
        <v>17</v>
      </c>
      <c r="B103" s="548" t="s">
        <v>941</v>
      </c>
      <c r="C103" s="764">
        <v>85</v>
      </c>
      <c r="D103" s="764" t="s">
        <v>1306</v>
      </c>
      <c r="E103" s="764" t="s">
        <v>1811</v>
      </c>
      <c r="F103" s="764">
        <v>8</v>
      </c>
      <c r="G103" s="764" t="s">
        <v>2400</v>
      </c>
      <c r="H103" s="1152" t="s">
        <v>782</v>
      </c>
      <c r="I103" s="1120">
        <v>423001</v>
      </c>
      <c r="J103" s="1120">
        <v>0</v>
      </c>
      <c r="K103" s="1120">
        <v>0</v>
      </c>
      <c r="L103" s="1120">
        <v>0</v>
      </c>
      <c r="M103" s="1120">
        <v>0</v>
      </c>
      <c r="N103" s="1120">
        <v>0</v>
      </c>
      <c r="O103" s="1120">
        <v>423001</v>
      </c>
      <c r="P103" s="1120">
        <v>3925.4544999999998</v>
      </c>
      <c r="Q103" s="1120">
        <v>36589.586499999998</v>
      </c>
      <c r="R103" s="740">
        <v>5.7547849999999998E-2</v>
      </c>
      <c r="S103" s="740">
        <v>5.8297102354072566E-2</v>
      </c>
      <c r="T103" s="740">
        <v>4.92222209</v>
      </c>
      <c r="U103" s="764"/>
      <c r="V103" s="1120">
        <v>2511987.29</v>
      </c>
      <c r="W103" s="764"/>
      <c r="X103" s="740">
        <v>0</v>
      </c>
      <c r="Y103" s="764"/>
      <c r="Z103" s="764"/>
      <c r="AA103" s="764"/>
      <c r="AB103" s="740" t="s">
        <v>1978</v>
      </c>
      <c r="AC103" s="1151"/>
      <c r="AD103" s="764"/>
    </row>
    <row r="104" spans="1:30" hidden="1">
      <c r="A104" s="548">
        <v>17</v>
      </c>
      <c r="B104" s="548" t="s">
        <v>941</v>
      </c>
      <c r="C104" s="764">
        <v>86</v>
      </c>
      <c r="D104" s="764" t="s">
        <v>1307</v>
      </c>
      <c r="E104" s="764" t="s">
        <v>1812</v>
      </c>
      <c r="F104" s="764">
        <v>8</v>
      </c>
      <c r="G104" s="764" t="s">
        <v>2400</v>
      </c>
      <c r="H104" s="1152" t="s">
        <v>2067</v>
      </c>
      <c r="I104" s="1120">
        <v>588202</v>
      </c>
      <c r="J104" s="1120">
        <v>0</v>
      </c>
      <c r="K104" s="1120">
        <v>0</v>
      </c>
      <c r="L104" s="1120">
        <v>0</v>
      </c>
      <c r="M104" s="1120">
        <v>0</v>
      </c>
      <c r="N104" s="1120">
        <v>0</v>
      </c>
      <c r="O104" s="1120">
        <v>588202</v>
      </c>
      <c r="P104" s="1120">
        <v>0</v>
      </c>
      <c r="Q104" s="1120">
        <v>6470.2219999999998</v>
      </c>
      <c r="R104" s="740">
        <v>1.0176320000000001E-2</v>
      </c>
      <c r="S104" s="740">
        <v>1.0308812705155115E-2</v>
      </c>
      <c r="T104" s="740">
        <v>1.8852628199999999</v>
      </c>
      <c r="U104" s="764"/>
      <c r="V104" s="1120">
        <v>6045096.5899999999</v>
      </c>
      <c r="W104" s="764"/>
      <c r="X104" s="740">
        <v>0</v>
      </c>
      <c r="Y104" s="764"/>
      <c r="Z104" s="764"/>
      <c r="AA104" s="764"/>
      <c r="AB104" s="740" t="s">
        <v>1978</v>
      </c>
      <c r="AC104" s="1151"/>
      <c r="AD104" s="764"/>
    </row>
    <row r="105" spans="1:30" hidden="1">
      <c r="A105" s="548">
        <v>17</v>
      </c>
      <c r="B105" s="548" t="s">
        <v>941</v>
      </c>
      <c r="C105" s="764">
        <v>87</v>
      </c>
      <c r="D105" s="764" t="s">
        <v>1308</v>
      </c>
      <c r="E105" s="764" t="s">
        <v>1813</v>
      </c>
      <c r="F105" s="764">
        <v>8</v>
      </c>
      <c r="G105" s="764" t="s">
        <v>2400</v>
      </c>
      <c r="H105" s="1152" t="s">
        <v>787</v>
      </c>
      <c r="I105" s="1120">
        <v>1423435</v>
      </c>
      <c r="J105" s="1120">
        <v>0</v>
      </c>
      <c r="K105" s="1120">
        <v>0</v>
      </c>
      <c r="L105" s="1120">
        <v>0</v>
      </c>
      <c r="M105" s="1120">
        <v>0</v>
      </c>
      <c r="N105" s="1120">
        <v>14000</v>
      </c>
      <c r="O105" s="1120">
        <v>1409435</v>
      </c>
      <c r="P105" s="1120">
        <v>0</v>
      </c>
      <c r="Q105" s="1120">
        <v>5990.0987500000001</v>
      </c>
      <c r="R105" s="740">
        <v>9.4211899999999994E-3</v>
      </c>
      <c r="S105" s="740">
        <v>9.5438465788552206E-3</v>
      </c>
      <c r="T105" s="740">
        <v>4.7232115600000002</v>
      </c>
      <c r="U105" s="764"/>
      <c r="V105" s="1120">
        <v>16205705.629999999</v>
      </c>
      <c r="W105" s="764"/>
      <c r="X105" s="740">
        <v>0</v>
      </c>
      <c r="Y105" s="764"/>
      <c r="Z105" s="764"/>
      <c r="AA105" s="764"/>
      <c r="AB105" s="740" t="s">
        <v>1978</v>
      </c>
      <c r="AC105" s="1151"/>
      <c r="AD105" s="764"/>
    </row>
    <row r="106" spans="1:30" hidden="1">
      <c r="A106" s="548">
        <v>17</v>
      </c>
      <c r="B106" s="548" t="s">
        <v>941</v>
      </c>
      <c r="C106" s="764">
        <v>88</v>
      </c>
      <c r="D106" s="764" t="s">
        <v>1327</v>
      </c>
      <c r="E106" s="764" t="s">
        <v>1822</v>
      </c>
      <c r="F106" s="764">
        <v>8</v>
      </c>
      <c r="G106" s="764" t="s">
        <v>2400</v>
      </c>
      <c r="H106" s="1152" t="s">
        <v>796</v>
      </c>
      <c r="I106" s="1120">
        <v>426521</v>
      </c>
      <c r="J106" s="1120">
        <v>0</v>
      </c>
      <c r="K106" s="1120">
        <v>0</v>
      </c>
      <c r="L106" s="1120">
        <v>0</v>
      </c>
      <c r="M106" s="1120">
        <v>0</v>
      </c>
      <c r="N106" s="1120">
        <v>0</v>
      </c>
      <c r="O106" s="1120">
        <v>426521</v>
      </c>
      <c r="P106" s="1120">
        <v>0</v>
      </c>
      <c r="Q106" s="1120">
        <v>0</v>
      </c>
      <c r="R106" s="740">
        <v>0</v>
      </c>
      <c r="S106" s="740">
        <v>0</v>
      </c>
      <c r="T106" s="740">
        <v>5.4326272800000002</v>
      </c>
      <c r="U106" s="764"/>
      <c r="V106" s="1120">
        <v>11008089.390000001</v>
      </c>
      <c r="W106" s="764"/>
      <c r="X106" s="740">
        <v>0</v>
      </c>
      <c r="Y106" s="764"/>
      <c r="Z106" s="764"/>
      <c r="AA106" s="764"/>
      <c r="AB106" s="740" t="s">
        <v>1978</v>
      </c>
      <c r="AC106" s="1151" t="s">
        <v>2458</v>
      </c>
      <c r="AD106" s="764"/>
    </row>
    <row r="107" spans="1:30" hidden="1">
      <c r="A107" s="548">
        <v>17</v>
      </c>
      <c r="B107" s="548" t="s">
        <v>941</v>
      </c>
      <c r="C107" s="764">
        <v>89</v>
      </c>
      <c r="D107" s="1128" t="s">
        <v>1323</v>
      </c>
      <c r="E107" s="764" t="s">
        <v>1821</v>
      </c>
      <c r="F107" s="764">
        <v>8</v>
      </c>
      <c r="G107" s="764" t="s">
        <v>2400</v>
      </c>
      <c r="H107" s="1152" t="s">
        <v>2068</v>
      </c>
      <c r="I107" s="1120">
        <v>318842</v>
      </c>
      <c r="J107" s="1120">
        <v>0</v>
      </c>
      <c r="K107" s="1120">
        <v>0</v>
      </c>
      <c r="L107" s="1120">
        <v>0</v>
      </c>
      <c r="M107" s="1120">
        <v>0</v>
      </c>
      <c r="N107" s="1120">
        <v>0</v>
      </c>
      <c r="O107" s="1120">
        <v>318842</v>
      </c>
      <c r="P107" s="1120">
        <v>2741.1452000000004</v>
      </c>
      <c r="Q107" s="1120">
        <v>137102.06</v>
      </c>
      <c r="R107" s="740">
        <v>0.21563319</v>
      </c>
      <c r="S107" s="740">
        <v>0.21844064361793752</v>
      </c>
      <c r="T107" s="740">
        <v>4.6208985499999997</v>
      </c>
      <c r="U107" s="764"/>
      <c r="V107" s="1120" t="e">
        <v>#N/A</v>
      </c>
      <c r="W107" s="764"/>
      <c r="X107" s="740">
        <v>0</v>
      </c>
      <c r="Y107" s="764"/>
      <c r="Z107" s="764"/>
      <c r="AA107" s="764"/>
      <c r="AB107" s="740" t="e">
        <v>#N/A</v>
      </c>
      <c r="AC107" s="1151"/>
      <c r="AD107" s="764"/>
    </row>
    <row r="108" spans="1:30" hidden="1">
      <c r="A108" s="548">
        <v>17</v>
      </c>
      <c r="B108" s="548" t="s">
        <v>941</v>
      </c>
      <c r="C108" s="764">
        <v>90</v>
      </c>
      <c r="D108" s="764" t="s">
        <v>1332</v>
      </c>
      <c r="E108" s="764" t="s">
        <v>1826</v>
      </c>
      <c r="F108" s="764">
        <v>8</v>
      </c>
      <c r="G108" s="764" t="s">
        <v>2400</v>
      </c>
      <c r="H108" s="1152" t="s">
        <v>801</v>
      </c>
      <c r="I108" s="1120">
        <v>2218498</v>
      </c>
      <c r="J108" s="1120">
        <v>0</v>
      </c>
      <c r="K108" s="1120">
        <v>0</v>
      </c>
      <c r="L108" s="1120">
        <v>0</v>
      </c>
      <c r="M108" s="1120">
        <v>0</v>
      </c>
      <c r="N108" s="1120">
        <v>0</v>
      </c>
      <c r="O108" s="1120">
        <v>2218498</v>
      </c>
      <c r="P108" s="1120">
        <v>18724.718010000001</v>
      </c>
      <c r="Q108" s="1120">
        <v>50626.124360000002</v>
      </c>
      <c r="R108" s="740">
        <v>7.9624420000000001E-2</v>
      </c>
      <c r="S108" s="740">
        <v>8.0661101584324463E-2</v>
      </c>
      <c r="T108" s="740">
        <v>12.805331089999999</v>
      </c>
      <c r="U108" s="764"/>
      <c r="V108" s="1120" t="e">
        <v>#N/A</v>
      </c>
      <c r="W108" s="764"/>
      <c r="X108" s="740">
        <v>0</v>
      </c>
      <c r="Y108" s="764"/>
      <c r="Z108" s="764"/>
      <c r="AA108" s="764"/>
      <c r="AB108" s="740" t="e">
        <v>#N/A</v>
      </c>
      <c r="AC108" s="1151"/>
      <c r="AD108" s="764"/>
    </row>
    <row r="109" spans="1:30" hidden="1">
      <c r="C109" s="764"/>
      <c r="D109" s="764"/>
      <c r="E109" s="764"/>
      <c r="F109" s="764"/>
      <c r="G109" s="1126" t="s">
        <v>2401</v>
      </c>
      <c r="H109" s="1150"/>
      <c r="I109" s="1122">
        <v>30076939</v>
      </c>
      <c r="J109" s="1122">
        <v>0</v>
      </c>
      <c r="K109" s="1122">
        <v>0</v>
      </c>
      <c r="L109" s="1122">
        <v>0</v>
      </c>
      <c r="M109" s="1153">
        <v>64744</v>
      </c>
      <c r="N109" s="1122">
        <v>1245859</v>
      </c>
      <c r="O109" s="1122">
        <v>28895824</v>
      </c>
      <c r="P109" s="1122">
        <v>104203.33428180001</v>
      </c>
      <c r="Q109" s="1122">
        <v>1293342.553785</v>
      </c>
      <c r="R109" s="1123">
        <v>2.0085909100000001</v>
      </c>
      <c r="S109" s="1123">
        <v>2.0606443102843417</v>
      </c>
      <c r="T109" s="1124"/>
      <c r="U109" s="764"/>
      <c r="V109" s="1120" t="e">
        <v>#N/A</v>
      </c>
      <c r="W109" s="764">
        <v>0</v>
      </c>
      <c r="X109" s="740">
        <v>0</v>
      </c>
      <c r="Y109" s="764">
        <v>0</v>
      </c>
      <c r="Z109" s="764">
        <v>0</v>
      </c>
      <c r="AA109" s="764">
        <v>0</v>
      </c>
      <c r="AB109" s="740" t="e">
        <v>#N/A</v>
      </c>
      <c r="AC109" s="1151">
        <v>0</v>
      </c>
      <c r="AD109" s="764">
        <v>0</v>
      </c>
    </row>
    <row r="110" spans="1:30" hidden="1">
      <c r="C110" s="764"/>
      <c r="D110" s="764"/>
      <c r="E110" s="764"/>
      <c r="F110" s="764"/>
      <c r="G110" s="1126"/>
      <c r="H110" s="1118" t="s">
        <v>2468</v>
      </c>
      <c r="I110" s="1125"/>
      <c r="J110" s="1125"/>
      <c r="K110" s="1125"/>
      <c r="L110" s="1125"/>
      <c r="M110" s="1120"/>
      <c r="N110" s="1125"/>
      <c r="O110" s="1125"/>
      <c r="P110" s="1125"/>
      <c r="Q110" s="1125"/>
      <c r="R110" s="1124"/>
      <c r="S110" s="1124"/>
      <c r="T110" s="1124"/>
      <c r="U110" s="764"/>
      <c r="V110" s="1120"/>
      <c r="W110" s="764"/>
      <c r="X110" s="740"/>
      <c r="Y110" s="764"/>
      <c r="Z110" s="764"/>
      <c r="AA110" s="764"/>
      <c r="AB110" s="740"/>
      <c r="AC110" s="1151"/>
      <c r="AD110" s="764"/>
    </row>
    <row r="111" spans="1:30" hidden="1">
      <c r="A111" s="548">
        <v>17</v>
      </c>
      <c r="B111" s="548" t="s">
        <v>941</v>
      </c>
      <c r="C111" s="764">
        <v>91</v>
      </c>
      <c r="D111" s="764" t="s">
        <v>1193</v>
      </c>
      <c r="E111" s="764" t="s">
        <v>1750</v>
      </c>
      <c r="F111" s="764">
        <v>9</v>
      </c>
      <c r="G111" s="764" t="s">
        <v>2468</v>
      </c>
      <c r="H111" s="1152" t="s">
        <v>1194</v>
      </c>
      <c r="I111" s="1120">
        <v>210188</v>
      </c>
      <c r="J111" s="1120">
        <v>0</v>
      </c>
      <c r="K111" s="1120">
        <v>0</v>
      </c>
      <c r="L111" s="1120">
        <v>0</v>
      </c>
      <c r="M111" s="1120">
        <v>0</v>
      </c>
      <c r="N111" s="1120">
        <v>0</v>
      </c>
      <c r="O111" s="1120">
        <v>210188</v>
      </c>
      <c r="P111" s="1120">
        <v>0</v>
      </c>
      <c r="Q111" s="1120">
        <v>0</v>
      </c>
      <c r="R111" s="740">
        <v>0</v>
      </c>
      <c r="S111" s="740">
        <v>0</v>
      </c>
      <c r="T111" s="740">
        <v>2.4628904899999999</v>
      </c>
      <c r="U111" s="764"/>
      <c r="V111" s="1120">
        <v>2101884.9900000002</v>
      </c>
      <c r="W111" s="764"/>
      <c r="X111" s="740">
        <v>0</v>
      </c>
      <c r="Y111" s="764"/>
      <c r="Z111" s="764"/>
      <c r="AA111" s="764"/>
      <c r="AB111" s="740" t="s">
        <v>1978</v>
      </c>
      <c r="AC111" s="1151" t="s">
        <v>2458</v>
      </c>
      <c r="AD111" s="764"/>
    </row>
    <row r="112" spans="1:30" hidden="1">
      <c r="A112" s="548">
        <v>17</v>
      </c>
      <c r="B112" s="548" t="s">
        <v>941</v>
      </c>
      <c r="C112" s="764">
        <v>92</v>
      </c>
      <c r="D112" s="764" t="s">
        <v>1240</v>
      </c>
      <c r="E112" s="764" t="s">
        <v>1779</v>
      </c>
      <c r="F112" s="764">
        <v>9</v>
      </c>
      <c r="G112" s="764" t="s">
        <v>2468</v>
      </c>
      <c r="H112" s="1152" t="s">
        <v>746</v>
      </c>
      <c r="I112" s="1120">
        <v>257368</v>
      </c>
      <c r="J112" s="1120">
        <v>0</v>
      </c>
      <c r="K112" s="1120">
        <v>0</v>
      </c>
      <c r="L112" s="1120">
        <v>0</v>
      </c>
      <c r="M112" s="1120">
        <v>0</v>
      </c>
      <c r="N112" s="1120">
        <v>0</v>
      </c>
      <c r="O112" s="1120">
        <v>257368</v>
      </c>
      <c r="P112" s="1120">
        <v>0</v>
      </c>
      <c r="Q112" s="1120">
        <v>0</v>
      </c>
      <c r="R112" s="740">
        <v>0</v>
      </c>
      <c r="S112" s="740">
        <v>0</v>
      </c>
      <c r="T112" s="740">
        <v>4.7706680500000003</v>
      </c>
      <c r="U112" s="764"/>
      <c r="V112" s="1120">
        <v>2573688.46</v>
      </c>
      <c r="W112" s="764"/>
      <c r="X112" s="740">
        <v>0</v>
      </c>
      <c r="Y112" s="764"/>
      <c r="Z112" s="764"/>
      <c r="AA112" s="764"/>
      <c r="AB112" s="740" t="s">
        <v>1978</v>
      </c>
      <c r="AC112" s="1151" t="s">
        <v>2458</v>
      </c>
      <c r="AD112" s="764"/>
    </row>
    <row r="113" spans="1:30" hidden="1">
      <c r="A113" s="548">
        <v>17</v>
      </c>
      <c r="B113" s="548" t="s">
        <v>941</v>
      </c>
      <c r="C113" s="764">
        <v>93</v>
      </c>
      <c r="D113" s="764" t="s">
        <v>1297</v>
      </c>
      <c r="E113" s="764" t="s">
        <v>1805</v>
      </c>
      <c r="F113" s="764">
        <v>9</v>
      </c>
      <c r="G113" s="764" t="s">
        <v>2468</v>
      </c>
      <c r="H113" s="1152" t="s">
        <v>776</v>
      </c>
      <c r="I113" s="1120">
        <v>985</v>
      </c>
      <c r="J113" s="1120">
        <v>0</v>
      </c>
      <c r="K113" s="1120">
        <v>0</v>
      </c>
      <c r="L113" s="1120">
        <v>0</v>
      </c>
      <c r="M113" s="1120">
        <v>0</v>
      </c>
      <c r="N113" s="1120">
        <v>0</v>
      </c>
      <c r="O113" s="1120">
        <v>985</v>
      </c>
      <c r="P113" s="1120">
        <v>0</v>
      </c>
      <c r="Q113" s="1120">
        <v>0</v>
      </c>
      <c r="R113" s="740">
        <v>0</v>
      </c>
      <c r="S113" s="740">
        <v>0</v>
      </c>
      <c r="T113" s="740">
        <v>3.2833330000000001E-2</v>
      </c>
      <c r="U113" s="764"/>
      <c r="V113" s="1120">
        <v>1432800.86</v>
      </c>
      <c r="W113" s="764"/>
      <c r="X113" s="740">
        <v>0</v>
      </c>
      <c r="Y113" s="764"/>
      <c r="Z113" s="764"/>
      <c r="AA113" s="764"/>
      <c r="AB113" s="740" t="s">
        <v>1978</v>
      </c>
      <c r="AC113" s="1151" t="s">
        <v>2458</v>
      </c>
      <c r="AD113" s="764"/>
    </row>
    <row r="114" spans="1:30" hidden="1">
      <c r="A114" s="548">
        <v>17</v>
      </c>
      <c r="B114" s="548" t="s">
        <v>941</v>
      </c>
      <c r="C114" s="764">
        <v>94</v>
      </c>
      <c r="D114" s="764" t="s">
        <v>1311</v>
      </c>
      <c r="E114" s="764" t="s">
        <v>1816</v>
      </c>
      <c r="F114" s="764">
        <v>9</v>
      </c>
      <c r="G114" s="764" t="s">
        <v>2468</v>
      </c>
      <c r="H114" s="1152" t="s">
        <v>1312</v>
      </c>
      <c r="I114" s="1120">
        <v>1349180</v>
      </c>
      <c r="J114" s="1120">
        <v>0</v>
      </c>
      <c r="K114" s="1120">
        <v>0</v>
      </c>
      <c r="L114" s="1120">
        <v>0</v>
      </c>
      <c r="M114" s="1120">
        <v>0</v>
      </c>
      <c r="N114" s="1120">
        <v>0</v>
      </c>
      <c r="O114" s="1120">
        <v>1349180</v>
      </c>
      <c r="P114" s="1120">
        <v>0</v>
      </c>
      <c r="Q114" s="1120">
        <v>0</v>
      </c>
      <c r="R114" s="740">
        <v>0</v>
      </c>
      <c r="S114" s="740">
        <v>0</v>
      </c>
      <c r="T114" s="740">
        <v>8.5636123600000005</v>
      </c>
      <c r="U114" s="764"/>
      <c r="V114" s="1120">
        <v>15362802.98</v>
      </c>
      <c r="W114" s="764"/>
      <c r="X114" s="740">
        <v>0</v>
      </c>
      <c r="Y114" s="764"/>
      <c r="Z114" s="764"/>
      <c r="AA114" s="764"/>
      <c r="AB114" s="740" t="s">
        <v>1978</v>
      </c>
      <c r="AC114" s="1151" t="s">
        <v>2458</v>
      </c>
      <c r="AD114" s="764"/>
    </row>
    <row r="115" spans="1:30" hidden="1">
      <c r="A115" s="548">
        <v>17</v>
      </c>
      <c r="B115" s="548" t="s">
        <v>941</v>
      </c>
      <c r="C115" s="764">
        <v>95</v>
      </c>
      <c r="D115" s="764" t="s">
        <v>1316</v>
      </c>
      <c r="E115" s="764" t="s">
        <v>1819</v>
      </c>
      <c r="F115" s="764">
        <v>9</v>
      </c>
      <c r="G115" s="764" t="s">
        <v>2468</v>
      </c>
      <c r="H115" s="1152" t="s">
        <v>791</v>
      </c>
      <c r="I115" s="1120">
        <v>475726</v>
      </c>
      <c r="J115" s="1120">
        <v>0</v>
      </c>
      <c r="K115" s="1120">
        <v>0</v>
      </c>
      <c r="L115" s="1120">
        <v>0</v>
      </c>
      <c r="M115" s="1120">
        <v>0</v>
      </c>
      <c r="N115" s="1120">
        <v>0</v>
      </c>
      <c r="O115" s="1120">
        <v>475726</v>
      </c>
      <c r="P115" s="1120">
        <v>4370.4482099999996</v>
      </c>
      <c r="Q115" s="1120">
        <v>80397.694000000003</v>
      </c>
      <c r="R115" s="740">
        <v>0.12644895</v>
      </c>
      <c r="S115" s="740">
        <v>0.12809526000381027</v>
      </c>
      <c r="T115" s="740">
        <v>4.92469979</v>
      </c>
      <c r="U115" s="764"/>
      <c r="V115" s="1120" t="e">
        <v>#N/A</v>
      </c>
      <c r="W115" s="764"/>
      <c r="X115" s="740">
        <v>0</v>
      </c>
      <c r="Y115" s="764"/>
      <c r="Z115" s="764"/>
      <c r="AA115" s="764"/>
      <c r="AB115" s="740" t="e">
        <v>#N/A</v>
      </c>
      <c r="AC115" s="1151"/>
      <c r="AD115" s="764"/>
    </row>
    <row r="116" spans="1:30" hidden="1">
      <c r="C116" s="764"/>
      <c r="D116" s="764"/>
      <c r="E116" s="764"/>
      <c r="F116" s="764"/>
      <c r="G116" s="1126" t="s">
        <v>2469</v>
      </c>
      <c r="H116" s="1150"/>
      <c r="I116" s="1122">
        <v>2293447</v>
      </c>
      <c r="J116" s="1122">
        <v>0</v>
      </c>
      <c r="K116" s="1122">
        <v>0</v>
      </c>
      <c r="L116" s="1122">
        <v>0</v>
      </c>
      <c r="M116" s="1153">
        <v>0</v>
      </c>
      <c r="N116" s="1122">
        <v>0</v>
      </c>
      <c r="O116" s="1122">
        <v>2293447</v>
      </c>
      <c r="P116" s="1122">
        <v>4370.4482099999996</v>
      </c>
      <c r="Q116" s="1122">
        <v>80397.694000000003</v>
      </c>
      <c r="R116" s="1123">
        <v>0.12644895</v>
      </c>
      <c r="S116" s="1123">
        <v>0.12809526000381027</v>
      </c>
      <c r="T116" s="1124"/>
      <c r="U116" s="764"/>
      <c r="V116" s="1120" t="e">
        <v>#N/A</v>
      </c>
      <c r="W116" s="764">
        <v>0</v>
      </c>
      <c r="X116" s="740">
        <v>0</v>
      </c>
      <c r="Y116" s="764">
        <v>0</v>
      </c>
      <c r="Z116" s="764">
        <v>0</v>
      </c>
      <c r="AA116" s="764">
        <v>0</v>
      </c>
      <c r="AB116" s="740" t="e">
        <v>#N/A</v>
      </c>
      <c r="AC116" s="1151">
        <v>0</v>
      </c>
      <c r="AD116" s="764">
        <v>0</v>
      </c>
    </row>
    <row r="117" spans="1:30" hidden="1">
      <c r="C117" s="764"/>
      <c r="D117" s="764"/>
      <c r="E117" s="764"/>
      <c r="F117" s="764"/>
      <c r="G117" s="1126"/>
      <c r="H117" s="1118" t="s">
        <v>2402</v>
      </c>
      <c r="I117" s="1125"/>
      <c r="J117" s="1125"/>
      <c r="K117" s="1125"/>
      <c r="L117" s="1125"/>
      <c r="M117" s="1120"/>
      <c r="N117" s="1125"/>
      <c r="O117" s="1125"/>
      <c r="P117" s="1125"/>
      <c r="Q117" s="1125"/>
      <c r="R117" s="1124"/>
      <c r="S117" s="1124"/>
      <c r="T117" s="1124"/>
      <c r="U117" s="764"/>
      <c r="V117" s="1120"/>
      <c r="W117" s="764"/>
      <c r="X117" s="740"/>
      <c r="Y117" s="764"/>
      <c r="Z117" s="764"/>
      <c r="AA117" s="764"/>
      <c r="AB117" s="740"/>
      <c r="AC117" s="1151"/>
      <c r="AD117" s="764"/>
    </row>
    <row r="118" spans="1:30" hidden="1">
      <c r="A118" s="548">
        <v>17</v>
      </c>
      <c r="B118" s="548" t="s">
        <v>941</v>
      </c>
      <c r="C118" s="764">
        <v>96</v>
      </c>
      <c r="D118" s="764" t="s">
        <v>1183</v>
      </c>
      <c r="E118" s="764" t="s">
        <v>1745</v>
      </c>
      <c r="F118" s="764">
        <v>10</v>
      </c>
      <c r="G118" s="764" t="s">
        <v>2402</v>
      </c>
      <c r="H118" s="1152" t="s">
        <v>713</v>
      </c>
      <c r="I118" s="1120">
        <v>913009</v>
      </c>
      <c r="J118" s="1120">
        <v>0</v>
      </c>
      <c r="K118" s="1120">
        <v>0</v>
      </c>
      <c r="L118" s="1120">
        <v>0</v>
      </c>
      <c r="M118" s="1120">
        <v>0</v>
      </c>
      <c r="N118" s="1120">
        <v>0</v>
      </c>
      <c r="O118" s="1120">
        <v>913009</v>
      </c>
      <c r="P118" s="1120">
        <v>10965.845289999999</v>
      </c>
      <c r="Q118" s="1120">
        <v>23053.47725</v>
      </c>
      <c r="R118" s="740">
        <v>3.6258350000000002E-2</v>
      </c>
      <c r="S118" s="740">
        <v>3.6730421177635704E-2</v>
      </c>
      <c r="T118" s="740">
        <v>6.3366878800000004</v>
      </c>
      <c r="U118" s="764"/>
      <c r="V118" s="1120" t="e">
        <v>#N/A</v>
      </c>
      <c r="W118" s="764"/>
      <c r="X118" s="740">
        <v>0</v>
      </c>
      <c r="Y118" s="764"/>
      <c r="Z118" s="764"/>
      <c r="AA118" s="764"/>
      <c r="AB118" s="740" t="e">
        <v>#N/A</v>
      </c>
      <c r="AC118" s="1151"/>
      <c r="AD118" s="764"/>
    </row>
    <row r="119" spans="1:30" hidden="1">
      <c r="A119" s="548">
        <v>17</v>
      </c>
      <c r="B119" s="548" t="s">
        <v>941</v>
      </c>
      <c r="C119" s="764">
        <v>97</v>
      </c>
      <c r="D119" s="764" t="s">
        <v>942</v>
      </c>
      <c r="E119" s="764" t="s">
        <v>1751</v>
      </c>
      <c r="F119" s="764">
        <v>10</v>
      </c>
      <c r="G119" s="764" t="s">
        <v>2402</v>
      </c>
      <c r="H119" s="1152" t="s">
        <v>723</v>
      </c>
      <c r="I119" s="1120">
        <v>108357</v>
      </c>
      <c r="J119" s="1120">
        <v>0</v>
      </c>
      <c r="K119" s="1120">
        <v>0</v>
      </c>
      <c r="L119" s="1120">
        <v>0</v>
      </c>
      <c r="M119" s="1120">
        <v>0</v>
      </c>
      <c r="N119" s="1120">
        <v>0</v>
      </c>
      <c r="O119" s="1120">
        <v>108357</v>
      </c>
      <c r="P119" s="1120">
        <v>308.81743459999996</v>
      </c>
      <c r="Q119" s="1120">
        <v>412.84017</v>
      </c>
      <c r="R119" s="740">
        <v>6.4930999999999995E-4</v>
      </c>
      <c r="S119" s="740">
        <v>6.5776599159880419E-4</v>
      </c>
      <c r="T119" s="740">
        <v>2.4114199999999999E-2</v>
      </c>
      <c r="U119" s="764"/>
      <c r="V119" s="1120">
        <v>11691721.91</v>
      </c>
      <c r="W119" s="764"/>
      <c r="X119" s="740">
        <v>0</v>
      </c>
      <c r="Y119" s="764"/>
      <c r="Z119" s="764"/>
      <c r="AA119" s="764"/>
      <c r="AB119" s="740" t="s">
        <v>1978</v>
      </c>
      <c r="AC119" s="1151"/>
      <c r="AD119" s="764"/>
    </row>
    <row r="120" spans="1:30" hidden="1">
      <c r="A120" s="548">
        <v>17</v>
      </c>
      <c r="B120" s="548" t="s">
        <v>941</v>
      </c>
      <c r="C120" s="764">
        <v>98</v>
      </c>
      <c r="D120" s="764" t="s">
        <v>1173</v>
      </c>
      <c r="E120" s="764" t="s">
        <v>240</v>
      </c>
      <c r="F120" s="764">
        <v>10</v>
      </c>
      <c r="G120" s="764" t="s">
        <v>2402</v>
      </c>
      <c r="H120" s="1152" t="s">
        <v>1174</v>
      </c>
      <c r="I120" s="1120">
        <v>328879</v>
      </c>
      <c r="J120" s="1120">
        <v>0</v>
      </c>
      <c r="K120" s="1120">
        <v>0</v>
      </c>
      <c r="L120" s="1120">
        <v>0</v>
      </c>
      <c r="M120" s="1120">
        <v>0</v>
      </c>
      <c r="N120" s="1120">
        <v>0</v>
      </c>
      <c r="O120" s="1120">
        <v>328879</v>
      </c>
      <c r="P120" s="1120">
        <v>0</v>
      </c>
      <c r="Q120" s="1120">
        <v>164.43950000000001</v>
      </c>
      <c r="R120" s="740">
        <v>2.5862999999999998E-4</v>
      </c>
      <c r="S120" s="740">
        <v>2.6199657551616539E-4</v>
      </c>
      <c r="T120" s="740">
        <v>8.2219750000000005</v>
      </c>
      <c r="U120" s="764"/>
      <c r="V120" s="1120" t="e">
        <v>#N/A</v>
      </c>
      <c r="W120" s="764"/>
      <c r="X120" s="740">
        <v>0</v>
      </c>
      <c r="Y120" s="764"/>
      <c r="Z120" s="764"/>
      <c r="AA120" s="764"/>
      <c r="AB120" s="740" t="e">
        <v>#N/A</v>
      </c>
      <c r="AC120" s="1151"/>
      <c r="AD120" s="764"/>
    </row>
    <row r="121" spans="1:30" hidden="1">
      <c r="A121" s="548">
        <v>17</v>
      </c>
      <c r="B121" s="548" t="s">
        <v>941</v>
      </c>
      <c r="C121" s="764">
        <v>99</v>
      </c>
      <c r="D121" s="764" t="s">
        <v>943</v>
      </c>
      <c r="E121" s="764" t="s">
        <v>1580</v>
      </c>
      <c r="F121" s="764">
        <v>10</v>
      </c>
      <c r="G121" s="764" t="s">
        <v>2402</v>
      </c>
      <c r="H121" s="1152" t="s">
        <v>731</v>
      </c>
      <c r="I121" s="1120">
        <v>2337513</v>
      </c>
      <c r="J121" s="1120">
        <v>0</v>
      </c>
      <c r="K121" s="1120">
        <v>0</v>
      </c>
      <c r="L121" s="1120">
        <v>702541</v>
      </c>
      <c r="M121" s="1120">
        <v>0</v>
      </c>
      <c r="N121" s="1120">
        <v>0</v>
      </c>
      <c r="O121" s="1120">
        <v>3040054</v>
      </c>
      <c r="P121" s="1120">
        <v>34080.091200000003</v>
      </c>
      <c r="Q121" s="1120">
        <v>56697.007100000003</v>
      </c>
      <c r="R121" s="740">
        <v>8.9172669999999996E-2</v>
      </c>
      <c r="S121" s="740">
        <v>9.0333658897136737E-2</v>
      </c>
      <c r="T121" s="740">
        <v>4.9421807600000003</v>
      </c>
      <c r="U121" s="764"/>
      <c r="V121" s="1120">
        <v>95834038.299999997</v>
      </c>
      <c r="W121" s="764"/>
      <c r="X121" s="740">
        <v>0</v>
      </c>
      <c r="Y121" s="764"/>
      <c r="Z121" s="764"/>
      <c r="AA121" s="764"/>
      <c r="AB121" s="740" t="s">
        <v>1978</v>
      </c>
      <c r="AC121" s="1151"/>
      <c r="AD121" s="764"/>
    </row>
    <row r="122" spans="1:30" hidden="1">
      <c r="A122" s="548">
        <v>17</v>
      </c>
      <c r="B122" s="548" t="s">
        <v>941</v>
      </c>
      <c r="C122" s="764">
        <v>100</v>
      </c>
      <c r="D122" s="1134" t="s">
        <v>2450</v>
      </c>
      <c r="E122" s="764" t="s">
        <v>2451</v>
      </c>
      <c r="F122" s="764">
        <v>10</v>
      </c>
      <c r="G122" s="764" t="s">
        <v>2402</v>
      </c>
      <c r="H122" s="1152" t="s">
        <v>733</v>
      </c>
      <c r="I122" s="1120">
        <v>275595</v>
      </c>
      <c r="J122" s="1120">
        <v>0</v>
      </c>
      <c r="K122" s="1120">
        <v>0</v>
      </c>
      <c r="L122" s="1120">
        <v>0</v>
      </c>
      <c r="M122" s="1120">
        <v>0</v>
      </c>
      <c r="N122" s="1120">
        <v>0</v>
      </c>
      <c r="O122" s="1120">
        <v>275595</v>
      </c>
      <c r="P122" s="1120">
        <v>6003.7842295</v>
      </c>
      <c r="Q122" s="1120">
        <v>35821.838100000001</v>
      </c>
      <c r="R122" s="740">
        <v>5.6340340000000003E-2</v>
      </c>
      <c r="S122" s="740">
        <v>5.7073871611714344E-2</v>
      </c>
      <c r="T122" s="740">
        <v>0.46665222000000001</v>
      </c>
      <c r="U122" s="764"/>
      <c r="V122" s="1120"/>
      <c r="W122" s="764"/>
      <c r="X122" s="740"/>
      <c r="Y122" s="764"/>
      <c r="Z122" s="764"/>
      <c r="AA122" s="764"/>
      <c r="AB122" s="740"/>
      <c r="AC122" s="1151"/>
      <c r="AD122" s="764"/>
    </row>
    <row r="123" spans="1:30" hidden="1">
      <c r="A123" s="548">
        <v>17</v>
      </c>
      <c r="B123" s="548" t="s">
        <v>941</v>
      </c>
      <c r="C123" s="764">
        <v>100</v>
      </c>
      <c r="D123" s="764" t="s">
        <v>1216</v>
      </c>
      <c r="E123" s="764" t="s">
        <v>1767</v>
      </c>
      <c r="F123" s="764">
        <v>10</v>
      </c>
      <c r="G123" s="764" t="s">
        <v>2402</v>
      </c>
      <c r="H123" s="1152" t="s">
        <v>737</v>
      </c>
      <c r="I123" s="1120">
        <v>45300</v>
      </c>
      <c r="J123" s="1120">
        <v>0</v>
      </c>
      <c r="K123" s="1120">
        <v>0</v>
      </c>
      <c r="L123" s="1120">
        <v>0</v>
      </c>
      <c r="M123" s="1120">
        <v>0</v>
      </c>
      <c r="N123" s="1120">
        <v>0</v>
      </c>
      <c r="O123" s="1120">
        <v>45300</v>
      </c>
      <c r="P123" s="1120">
        <v>0</v>
      </c>
      <c r="Q123" s="1120">
        <v>2620.8314999999998</v>
      </c>
      <c r="R123" s="740">
        <v>4.1220299999999996E-3</v>
      </c>
      <c r="S123" s="740">
        <v>4.1756930543141706E-3</v>
      </c>
      <c r="T123" s="740">
        <v>2.2650000000000001</v>
      </c>
      <c r="U123" s="764"/>
      <c r="V123" s="1120" t="e">
        <v>#N/A</v>
      </c>
      <c r="W123" s="764"/>
      <c r="X123" s="740">
        <v>0</v>
      </c>
      <c r="Y123" s="764"/>
      <c r="Z123" s="764"/>
      <c r="AA123" s="764"/>
      <c r="AB123" s="740" t="e">
        <v>#N/A</v>
      </c>
      <c r="AC123" s="1151"/>
      <c r="AD123" s="764"/>
    </row>
    <row r="124" spans="1:30" hidden="1">
      <c r="A124" s="548">
        <v>17</v>
      </c>
      <c r="B124" s="548" t="s">
        <v>941</v>
      </c>
      <c r="C124" s="764">
        <v>101</v>
      </c>
      <c r="D124" s="764" t="s">
        <v>1223</v>
      </c>
      <c r="E124" s="764" t="s">
        <v>1772</v>
      </c>
      <c r="F124" s="764">
        <v>10</v>
      </c>
      <c r="G124" s="764" t="s">
        <v>2402</v>
      </c>
      <c r="H124" s="1152" t="s">
        <v>948</v>
      </c>
      <c r="I124" s="1120">
        <v>35925</v>
      </c>
      <c r="J124" s="1120">
        <v>0</v>
      </c>
      <c r="K124" s="1120">
        <v>0</v>
      </c>
      <c r="L124" s="1120">
        <v>0</v>
      </c>
      <c r="M124" s="1120">
        <v>0</v>
      </c>
      <c r="N124" s="1120">
        <v>0</v>
      </c>
      <c r="O124" s="1120">
        <v>35925</v>
      </c>
      <c r="P124" s="1120">
        <v>0</v>
      </c>
      <c r="Q124" s="1120">
        <v>0</v>
      </c>
      <c r="R124" s="740">
        <v>0</v>
      </c>
      <c r="S124" s="740">
        <v>0</v>
      </c>
      <c r="T124" s="740">
        <v>2.8740000000000001</v>
      </c>
      <c r="U124" s="764"/>
      <c r="V124" s="1120">
        <v>2876693.39</v>
      </c>
      <c r="W124" s="764"/>
      <c r="X124" s="740">
        <v>0</v>
      </c>
      <c r="Y124" s="764"/>
      <c r="Z124" s="764"/>
      <c r="AA124" s="764"/>
      <c r="AB124" s="740" t="s">
        <v>1978</v>
      </c>
      <c r="AC124" s="1151"/>
      <c r="AD124" s="764"/>
    </row>
    <row r="125" spans="1:30" hidden="1">
      <c r="A125" s="548">
        <v>17</v>
      </c>
      <c r="B125" s="548" t="s">
        <v>941</v>
      </c>
      <c r="C125" s="764">
        <v>102</v>
      </c>
      <c r="D125" s="764" t="s">
        <v>947</v>
      </c>
      <c r="E125" s="764" t="s">
        <v>1583</v>
      </c>
      <c r="F125" s="764">
        <v>10</v>
      </c>
      <c r="G125" s="764" t="s">
        <v>2402</v>
      </c>
      <c r="H125" s="1152" t="s">
        <v>742</v>
      </c>
      <c r="I125" s="1120">
        <v>1899651</v>
      </c>
      <c r="J125" s="1120">
        <v>0</v>
      </c>
      <c r="K125" s="1120">
        <v>0</v>
      </c>
      <c r="L125" s="1120">
        <v>0</v>
      </c>
      <c r="M125" s="1120">
        <v>0</v>
      </c>
      <c r="N125" s="1120">
        <v>128500</v>
      </c>
      <c r="O125" s="1120">
        <v>1771151</v>
      </c>
      <c r="P125" s="1120">
        <v>11999.0756141</v>
      </c>
      <c r="Q125" s="1120">
        <v>62007.996509999997</v>
      </c>
      <c r="R125" s="740">
        <v>9.7525760000000003E-2</v>
      </c>
      <c r="S125" s="740">
        <v>9.8795500717518206E-2</v>
      </c>
      <c r="T125" s="740">
        <v>0.77504176000000002</v>
      </c>
      <c r="U125" s="764"/>
      <c r="V125" s="1120">
        <v>20482064</v>
      </c>
      <c r="W125" s="764"/>
      <c r="X125" s="740">
        <v>0</v>
      </c>
      <c r="Y125" s="764"/>
      <c r="Z125" s="764"/>
      <c r="AA125" s="764"/>
      <c r="AB125" s="740" t="s">
        <v>1978</v>
      </c>
      <c r="AC125" s="1151" t="s">
        <v>2458</v>
      </c>
      <c r="AD125" s="764"/>
    </row>
    <row r="126" spans="1:30" hidden="1">
      <c r="A126" s="548">
        <v>17</v>
      </c>
      <c r="B126" s="548" t="s">
        <v>941</v>
      </c>
      <c r="C126" s="764">
        <v>103</v>
      </c>
      <c r="D126" s="764" t="s">
        <v>949</v>
      </c>
      <c r="E126" s="764" t="s">
        <v>1584</v>
      </c>
      <c r="F126" s="764">
        <v>10</v>
      </c>
      <c r="G126" s="764" t="s">
        <v>2402</v>
      </c>
      <c r="H126" s="1152" t="s">
        <v>2645</v>
      </c>
      <c r="I126" s="1120">
        <v>0</v>
      </c>
      <c r="J126" s="1120">
        <v>0</v>
      </c>
      <c r="K126" s="1120">
        <v>0</v>
      </c>
      <c r="L126" s="1120">
        <v>531345</v>
      </c>
      <c r="M126" s="1120">
        <v>0</v>
      </c>
      <c r="N126" s="1120">
        <v>0</v>
      </c>
      <c r="O126" s="1120">
        <v>531345</v>
      </c>
      <c r="P126" s="1120">
        <v>0</v>
      </c>
      <c r="Q126" s="1120">
        <v>9250.7164499999999</v>
      </c>
      <c r="R126" s="740">
        <v>1.454946E-2</v>
      </c>
      <c r="S126" s="740">
        <v>1.4738891999617237E-2</v>
      </c>
      <c r="T126" s="740">
        <v>0.96260418999999997</v>
      </c>
      <c r="U126" s="764"/>
      <c r="V126" s="1120">
        <v>10878626.07</v>
      </c>
      <c r="W126" s="764"/>
      <c r="X126" s="740">
        <v>0</v>
      </c>
      <c r="Y126" s="764"/>
      <c r="Z126" s="764"/>
      <c r="AA126" s="764"/>
      <c r="AB126" s="740" t="s">
        <v>1978</v>
      </c>
      <c r="AC126" s="1151"/>
      <c r="AD126" s="764"/>
    </row>
    <row r="127" spans="1:30" hidden="1">
      <c r="A127" s="548">
        <v>17</v>
      </c>
      <c r="B127" s="548" t="s">
        <v>941</v>
      </c>
      <c r="C127" s="764">
        <v>104</v>
      </c>
      <c r="D127" s="764" t="s">
        <v>1249</v>
      </c>
      <c r="E127" s="764" t="s">
        <v>1784</v>
      </c>
      <c r="F127" s="764">
        <v>10</v>
      </c>
      <c r="G127" s="764" t="s">
        <v>2402</v>
      </c>
      <c r="H127" s="1152" t="s">
        <v>748</v>
      </c>
      <c r="I127" s="1120">
        <v>443946</v>
      </c>
      <c r="J127" s="1120">
        <v>0</v>
      </c>
      <c r="K127" s="1120">
        <v>0</v>
      </c>
      <c r="L127" s="1120">
        <v>0</v>
      </c>
      <c r="M127" s="1120">
        <v>0</v>
      </c>
      <c r="N127" s="1120">
        <v>12000</v>
      </c>
      <c r="O127" s="1120">
        <v>431946</v>
      </c>
      <c r="P127" s="1120">
        <v>894.12821999999994</v>
      </c>
      <c r="Q127" s="1120">
        <v>4146.6815999999999</v>
      </c>
      <c r="R127" s="740">
        <v>6.5218699999999999E-3</v>
      </c>
      <c r="S127" s="740">
        <v>6.6067847381918185E-3</v>
      </c>
      <c r="T127" s="740">
        <v>4.4714906799999996</v>
      </c>
      <c r="U127" s="764"/>
      <c r="V127" s="1120">
        <v>6231548.4500000002</v>
      </c>
      <c r="W127" s="764"/>
      <c r="X127" s="740">
        <v>0</v>
      </c>
      <c r="Y127" s="764"/>
      <c r="Z127" s="764"/>
      <c r="AA127" s="764"/>
      <c r="AB127" s="740" t="s">
        <v>1978</v>
      </c>
      <c r="AC127" s="1151"/>
      <c r="AD127" s="764"/>
    </row>
    <row r="128" spans="1:30" hidden="1">
      <c r="A128" s="548">
        <v>17</v>
      </c>
      <c r="B128" s="548" t="s">
        <v>941</v>
      </c>
      <c r="C128" s="764">
        <v>105</v>
      </c>
      <c r="D128" s="764" t="s">
        <v>1254</v>
      </c>
      <c r="E128" s="764" t="s">
        <v>1786</v>
      </c>
      <c r="F128" s="764">
        <v>10</v>
      </c>
      <c r="G128" s="764" t="s">
        <v>2402</v>
      </c>
      <c r="H128" s="1152" t="s">
        <v>1255</v>
      </c>
      <c r="I128" s="1120">
        <v>36944</v>
      </c>
      <c r="J128" s="1120">
        <v>0</v>
      </c>
      <c r="K128" s="1120">
        <v>0</v>
      </c>
      <c r="L128" s="1120">
        <v>0</v>
      </c>
      <c r="M128" s="1120">
        <v>0</v>
      </c>
      <c r="N128" s="1120">
        <v>0</v>
      </c>
      <c r="O128" s="1120">
        <v>36944</v>
      </c>
      <c r="P128" s="1120">
        <v>0</v>
      </c>
      <c r="Q128" s="1120">
        <v>0</v>
      </c>
      <c r="R128" s="740">
        <v>0</v>
      </c>
      <c r="S128" s="740">
        <v>0</v>
      </c>
      <c r="T128" s="740">
        <v>0.43209356999999998</v>
      </c>
      <c r="U128" s="764"/>
      <c r="V128" s="1120">
        <v>369443.11</v>
      </c>
      <c r="W128" s="764"/>
      <c r="X128" s="740">
        <v>0</v>
      </c>
      <c r="Y128" s="764"/>
      <c r="Z128" s="764"/>
      <c r="AA128" s="764"/>
      <c r="AB128" s="740" t="s">
        <v>1978</v>
      </c>
      <c r="AC128" s="1151" t="s">
        <v>2458</v>
      </c>
      <c r="AD128" s="764"/>
    </row>
    <row r="129" spans="1:30" hidden="1">
      <c r="A129" s="548">
        <v>17</v>
      </c>
      <c r="B129" s="548" t="s">
        <v>941</v>
      </c>
      <c r="C129" s="764">
        <v>106</v>
      </c>
      <c r="D129" s="764" t="s">
        <v>951</v>
      </c>
      <c r="E129" s="764" t="s">
        <v>1585</v>
      </c>
      <c r="F129" s="764">
        <v>10</v>
      </c>
      <c r="G129" s="764" t="s">
        <v>2402</v>
      </c>
      <c r="H129" s="1152" t="s">
        <v>952</v>
      </c>
      <c r="I129" s="1120">
        <v>2859830</v>
      </c>
      <c r="J129" s="1120">
        <v>0</v>
      </c>
      <c r="K129" s="1120">
        <v>0</v>
      </c>
      <c r="L129" s="1120">
        <v>0</v>
      </c>
      <c r="M129" s="1120">
        <v>0</v>
      </c>
      <c r="N129" s="1120">
        <v>0</v>
      </c>
      <c r="O129" s="1120">
        <v>2859830</v>
      </c>
      <c r="P129" s="1120">
        <v>3002.8215</v>
      </c>
      <c r="Q129" s="1120">
        <v>55337.710500000001</v>
      </c>
      <c r="R129" s="740">
        <v>8.7034780000000006E-2</v>
      </c>
      <c r="S129" s="740">
        <v>8.8167931962241125E-2</v>
      </c>
      <c r="T129" s="740">
        <v>5.6173125700000002</v>
      </c>
      <c r="U129" s="764"/>
      <c r="V129" s="1120">
        <v>89898942.5</v>
      </c>
      <c r="W129" s="764"/>
      <c r="X129" s="740">
        <v>0</v>
      </c>
      <c r="Y129" s="764"/>
      <c r="Z129" s="764"/>
      <c r="AA129" s="764"/>
      <c r="AB129" s="740" t="s">
        <v>1978</v>
      </c>
      <c r="AC129" s="1151"/>
      <c r="AD129" s="764"/>
    </row>
    <row r="130" spans="1:30" hidden="1">
      <c r="A130" s="548">
        <v>17</v>
      </c>
      <c r="B130" s="548" t="s">
        <v>941</v>
      </c>
      <c r="C130" s="764">
        <v>107</v>
      </c>
      <c r="D130" s="764" t="s">
        <v>953</v>
      </c>
      <c r="E130" s="764" t="s">
        <v>1791</v>
      </c>
      <c r="F130" s="764">
        <v>10</v>
      </c>
      <c r="G130" s="764" t="s">
        <v>2402</v>
      </c>
      <c r="H130" s="1152" t="s">
        <v>756</v>
      </c>
      <c r="I130" s="1120">
        <v>2747234</v>
      </c>
      <c r="J130" s="1120">
        <v>0</v>
      </c>
      <c r="K130" s="1120">
        <v>339260</v>
      </c>
      <c r="L130" s="1120">
        <v>0</v>
      </c>
      <c r="M130" s="1120">
        <v>0</v>
      </c>
      <c r="N130" s="1120">
        <v>719000</v>
      </c>
      <c r="O130" s="1120">
        <v>2367494</v>
      </c>
      <c r="P130" s="1120">
        <v>7427.4985889999998</v>
      </c>
      <c r="Q130" s="1120">
        <v>167547.55038</v>
      </c>
      <c r="R130" s="740">
        <v>0.26351764999999999</v>
      </c>
      <c r="S130" s="740">
        <v>0.26694853995349171</v>
      </c>
      <c r="T130" s="740">
        <v>0.96425309999999997</v>
      </c>
      <c r="U130" s="764"/>
      <c r="V130" s="1120">
        <v>36707462.549999997</v>
      </c>
      <c r="W130" s="764"/>
      <c r="X130" s="740">
        <v>0</v>
      </c>
      <c r="Y130" s="764"/>
      <c r="Z130" s="764"/>
      <c r="AA130" s="764"/>
      <c r="AB130" s="740" t="s">
        <v>1978</v>
      </c>
      <c r="AC130" s="1151"/>
      <c r="AD130" s="764"/>
    </row>
    <row r="131" spans="1:30" hidden="1">
      <c r="A131" s="548">
        <v>17</v>
      </c>
      <c r="B131" s="548" t="s">
        <v>941</v>
      </c>
      <c r="C131" s="764">
        <v>108</v>
      </c>
      <c r="D131" s="764" t="s">
        <v>1274</v>
      </c>
      <c r="E131" s="764" t="s">
        <v>1797</v>
      </c>
      <c r="F131" s="764">
        <v>10</v>
      </c>
      <c r="G131" s="764" t="s">
        <v>2402</v>
      </c>
      <c r="H131" s="1152" t="s">
        <v>2470</v>
      </c>
      <c r="I131" s="1120">
        <v>649777</v>
      </c>
      <c r="J131" s="1120">
        <v>0</v>
      </c>
      <c r="K131" s="1120">
        <v>0</v>
      </c>
      <c r="L131" s="1120">
        <v>0</v>
      </c>
      <c r="M131" s="1120">
        <v>0</v>
      </c>
      <c r="N131" s="1120">
        <v>38500</v>
      </c>
      <c r="O131" s="1120">
        <v>611277</v>
      </c>
      <c r="P131" s="1120">
        <v>293.41285160000001</v>
      </c>
      <c r="Q131" s="1120">
        <v>1436.5009499999999</v>
      </c>
      <c r="R131" s="740">
        <v>2.25932E-3</v>
      </c>
      <c r="S131" s="740">
        <v>2.2887343346684849E-3</v>
      </c>
      <c r="T131" s="740">
        <v>3.2361190500000001</v>
      </c>
      <c r="U131" s="764"/>
      <c r="V131" s="1120">
        <v>29322988.91</v>
      </c>
      <c r="W131" s="764"/>
      <c r="X131" s="740">
        <v>0</v>
      </c>
      <c r="Y131" s="764"/>
      <c r="Z131" s="764"/>
      <c r="AA131" s="764"/>
      <c r="AB131" s="740" t="s">
        <v>1978</v>
      </c>
      <c r="AC131" s="1151"/>
      <c r="AD131" s="764"/>
    </row>
    <row r="132" spans="1:30" hidden="1">
      <c r="A132" s="548">
        <v>17</v>
      </c>
      <c r="B132" s="548" t="s">
        <v>941</v>
      </c>
      <c r="C132" s="764">
        <v>109</v>
      </c>
      <c r="D132" s="764" t="s">
        <v>1267</v>
      </c>
      <c r="E132" s="764" t="s">
        <v>1793</v>
      </c>
      <c r="F132" s="764">
        <v>10</v>
      </c>
      <c r="G132" s="764" t="s">
        <v>2402</v>
      </c>
      <c r="H132" s="1152" t="s">
        <v>760</v>
      </c>
      <c r="I132" s="1120">
        <v>2025828</v>
      </c>
      <c r="J132" s="1120">
        <v>0</v>
      </c>
      <c r="K132" s="1120">
        <v>0</v>
      </c>
      <c r="L132" s="1120">
        <v>0</v>
      </c>
      <c r="M132" s="1120">
        <v>0</v>
      </c>
      <c r="N132" s="1120">
        <v>13500</v>
      </c>
      <c r="O132" s="1120">
        <v>2012328</v>
      </c>
      <c r="P132" s="1120">
        <v>37039.362697299999</v>
      </c>
      <c r="Q132" s="1120">
        <v>363225.20400000003</v>
      </c>
      <c r="R132" s="740">
        <v>0.57127813000000005</v>
      </c>
      <c r="S132" s="740">
        <v>0.5787159386227797</v>
      </c>
      <c r="T132" s="740">
        <v>3.3538800000000002</v>
      </c>
      <c r="U132" s="764"/>
      <c r="V132" s="1120" t="e">
        <v>#N/A</v>
      </c>
      <c r="W132" s="764"/>
      <c r="X132" s="740">
        <v>0</v>
      </c>
      <c r="Y132" s="764"/>
      <c r="Z132" s="764"/>
      <c r="AA132" s="764"/>
      <c r="AB132" s="740" t="e">
        <v>#N/A</v>
      </c>
      <c r="AC132" s="1151"/>
      <c r="AD132" s="764"/>
    </row>
    <row r="133" spans="1:30" hidden="1">
      <c r="A133" s="548">
        <v>17</v>
      </c>
      <c r="B133" s="548" t="s">
        <v>941</v>
      </c>
      <c r="C133" s="764">
        <v>110</v>
      </c>
      <c r="D133" s="764" t="s">
        <v>1270</v>
      </c>
      <c r="E133" s="764" t="s">
        <v>1795</v>
      </c>
      <c r="F133" s="764">
        <v>10</v>
      </c>
      <c r="G133" s="764" t="s">
        <v>2402</v>
      </c>
      <c r="H133" s="1152" t="s">
        <v>763</v>
      </c>
      <c r="I133" s="1120">
        <v>645578</v>
      </c>
      <c r="J133" s="1120">
        <v>0</v>
      </c>
      <c r="K133" s="1120">
        <v>0</v>
      </c>
      <c r="L133" s="1120">
        <v>0</v>
      </c>
      <c r="M133" s="1120">
        <v>0</v>
      </c>
      <c r="N133" s="1120">
        <v>20000</v>
      </c>
      <c r="O133" s="1120">
        <v>625578</v>
      </c>
      <c r="P133" s="1120">
        <v>187.67339999999999</v>
      </c>
      <c r="Q133" s="1120">
        <v>1319.9695800000002</v>
      </c>
      <c r="R133" s="740">
        <v>2.0760399999999999E-3</v>
      </c>
      <c r="S133" s="740">
        <v>2.1030683609808542E-3</v>
      </c>
      <c r="T133" s="740">
        <v>2.8300038000000001</v>
      </c>
      <c r="U133" s="764"/>
      <c r="V133" s="1120">
        <v>7251523.1100000003</v>
      </c>
      <c r="W133" s="764"/>
      <c r="X133" s="740">
        <v>0</v>
      </c>
      <c r="Y133" s="764"/>
      <c r="Z133" s="764"/>
      <c r="AA133" s="764"/>
      <c r="AB133" s="740" t="s">
        <v>1978</v>
      </c>
      <c r="AC133" s="1151"/>
      <c r="AD133" s="764"/>
    </row>
    <row r="134" spans="1:30" hidden="1">
      <c r="A134" s="548">
        <v>17</v>
      </c>
      <c r="B134" s="548" t="s">
        <v>941</v>
      </c>
      <c r="C134" s="764">
        <v>111</v>
      </c>
      <c r="D134" s="764" t="s">
        <v>955</v>
      </c>
      <c r="E134" s="764" t="s">
        <v>1798</v>
      </c>
      <c r="F134" s="764">
        <v>10</v>
      </c>
      <c r="G134" s="764" t="s">
        <v>2402</v>
      </c>
      <c r="H134" s="1152" t="s">
        <v>2471</v>
      </c>
      <c r="I134" s="1120">
        <v>8640868</v>
      </c>
      <c r="J134" s="1120">
        <v>0</v>
      </c>
      <c r="K134" s="1120">
        <v>0</v>
      </c>
      <c r="L134" s="1120">
        <v>0</v>
      </c>
      <c r="M134" s="1120">
        <v>0</v>
      </c>
      <c r="N134" s="1120">
        <v>1088500</v>
      </c>
      <c r="O134" s="1120">
        <v>7552368</v>
      </c>
      <c r="P134" s="1120">
        <v>101750.7263345</v>
      </c>
      <c r="Q134" s="1120">
        <v>249681.28608000002</v>
      </c>
      <c r="R134" s="740">
        <v>0.39269703</v>
      </c>
      <c r="S134" s="740">
        <v>0.39780978367990671</v>
      </c>
      <c r="T134" s="740">
        <v>3.7727018000000001</v>
      </c>
      <c r="U134" s="764"/>
      <c r="V134" s="1120">
        <v>66264982.259999998</v>
      </c>
      <c r="W134" s="764"/>
      <c r="X134" s="740">
        <v>0</v>
      </c>
      <c r="Y134" s="764"/>
      <c r="Z134" s="764"/>
      <c r="AA134" s="764"/>
      <c r="AB134" s="740" t="s">
        <v>1978</v>
      </c>
      <c r="AC134" s="1151"/>
      <c r="AD134" s="764"/>
    </row>
    <row r="135" spans="1:30" hidden="1">
      <c r="A135" s="548">
        <v>17</v>
      </c>
      <c r="B135" s="548" t="s">
        <v>941</v>
      </c>
      <c r="C135" s="764">
        <v>112</v>
      </c>
      <c r="D135" s="764" t="s">
        <v>956</v>
      </c>
      <c r="E135" s="764" t="s">
        <v>1799</v>
      </c>
      <c r="F135" s="764">
        <v>10</v>
      </c>
      <c r="G135" s="764" t="s">
        <v>2402</v>
      </c>
      <c r="H135" s="1152" t="s">
        <v>768</v>
      </c>
      <c r="I135" s="1120">
        <v>6283599</v>
      </c>
      <c r="J135" s="1120">
        <v>0</v>
      </c>
      <c r="K135" s="1120">
        <v>0</v>
      </c>
      <c r="L135" s="1120">
        <v>0</v>
      </c>
      <c r="M135" s="1120">
        <v>0</v>
      </c>
      <c r="N135" s="1120">
        <v>328700</v>
      </c>
      <c r="O135" s="1120">
        <v>5954899</v>
      </c>
      <c r="P135" s="1120">
        <v>258205.33836570001</v>
      </c>
      <c r="Q135" s="1120">
        <v>570538.87319000007</v>
      </c>
      <c r="R135" s="740">
        <v>0.89733965999999998</v>
      </c>
      <c r="S135" s="740">
        <v>0.90902265559449991</v>
      </c>
      <c r="T135" s="740">
        <v>1.69365824</v>
      </c>
      <c r="U135" s="764"/>
      <c r="V135" s="1120">
        <v>231619649.31999999</v>
      </c>
      <c r="W135" s="764"/>
      <c r="X135" s="740">
        <v>0</v>
      </c>
      <c r="Y135" s="764"/>
      <c r="Z135" s="764"/>
      <c r="AA135" s="764"/>
      <c r="AB135" s="740" t="s">
        <v>1978</v>
      </c>
      <c r="AC135" s="1151"/>
      <c r="AD135" s="764"/>
    </row>
    <row r="136" spans="1:30" hidden="1">
      <c r="A136" s="548">
        <v>17</v>
      </c>
      <c r="B136" s="548" t="s">
        <v>941</v>
      </c>
      <c r="C136" s="764">
        <v>113</v>
      </c>
      <c r="D136" s="764" t="s">
        <v>1287</v>
      </c>
      <c r="E136" s="764" t="s">
        <v>1800</v>
      </c>
      <c r="F136" s="764">
        <v>10</v>
      </c>
      <c r="G136" s="764" t="s">
        <v>2402</v>
      </c>
      <c r="H136" s="1152" t="s">
        <v>1288</v>
      </c>
      <c r="I136" s="1120">
        <v>1899686</v>
      </c>
      <c r="J136" s="1120">
        <v>0</v>
      </c>
      <c r="K136" s="1120">
        <v>0</v>
      </c>
      <c r="L136" s="1120">
        <v>0</v>
      </c>
      <c r="M136" s="1120">
        <v>0</v>
      </c>
      <c r="N136" s="1120">
        <v>96000</v>
      </c>
      <c r="O136" s="1120">
        <v>1803686</v>
      </c>
      <c r="P136" s="1120">
        <v>3643.4461985999997</v>
      </c>
      <c r="Q136" s="1120">
        <v>3643.4457200000002</v>
      </c>
      <c r="R136" s="740">
        <v>5.7303900000000001E-3</v>
      </c>
      <c r="S136" s="740">
        <v>5.8049939443931033E-3</v>
      </c>
      <c r="T136" s="740">
        <v>10.39450678</v>
      </c>
      <c r="U136" s="764"/>
      <c r="V136" s="1120">
        <v>26912336.719999999</v>
      </c>
      <c r="W136" s="764"/>
      <c r="X136" s="740">
        <v>-4.7859999949650955E-4</v>
      </c>
      <c r="Y136" s="764"/>
      <c r="Z136" s="764"/>
      <c r="AA136" s="764"/>
      <c r="AB136" s="740" t="s">
        <v>1978</v>
      </c>
      <c r="AC136" s="1151"/>
      <c r="AD136" s="764"/>
    </row>
    <row r="137" spans="1:30" hidden="1">
      <c r="A137" s="548">
        <v>17</v>
      </c>
      <c r="B137" s="548" t="s">
        <v>941</v>
      </c>
      <c r="C137" s="764">
        <v>114</v>
      </c>
      <c r="D137" s="764" t="s">
        <v>1295</v>
      </c>
      <c r="E137" s="764" t="s">
        <v>1802</v>
      </c>
      <c r="F137" s="764">
        <v>10</v>
      </c>
      <c r="G137" s="764" t="s">
        <v>2402</v>
      </c>
      <c r="H137" s="1152" t="s">
        <v>773</v>
      </c>
      <c r="I137" s="1120">
        <v>592645</v>
      </c>
      <c r="J137" s="1120">
        <v>0</v>
      </c>
      <c r="K137" s="1120">
        <v>0</v>
      </c>
      <c r="L137" s="1120">
        <v>0</v>
      </c>
      <c r="M137" s="1120">
        <v>0</v>
      </c>
      <c r="N137" s="1120">
        <v>0</v>
      </c>
      <c r="O137" s="1120">
        <v>592645</v>
      </c>
      <c r="P137" s="1120">
        <v>2074.2578899999999</v>
      </c>
      <c r="Q137" s="1120">
        <v>13364.144749999999</v>
      </c>
      <c r="R137" s="740">
        <v>2.1019039999999999E-2</v>
      </c>
      <c r="S137" s="740">
        <v>2.1292695241729269E-2</v>
      </c>
      <c r="T137" s="740">
        <v>1.9234913600000001</v>
      </c>
      <c r="U137" s="764"/>
      <c r="V137" s="1120">
        <v>1077944</v>
      </c>
      <c r="W137" s="764"/>
      <c r="X137" s="740">
        <v>0</v>
      </c>
      <c r="Y137" s="764"/>
      <c r="Z137" s="764"/>
      <c r="AA137" s="764"/>
      <c r="AB137" s="740" t="s">
        <v>1978</v>
      </c>
      <c r="AC137" s="1151"/>
      <c r="AD137" s="764"/>
    </row>
    <row r="138" spans="1:30" hidden="1">
      <c r="A138" s="548">
        <v>17</v>
      </c>
      <c r="B138" s="548" t="s">
        <v>941</v>
      </c>
      <c r="C138" s="764">
        <v>115</v>
      </c>
      <c r="D138" s="764" t="s">
        <v>961</v>
      </c>
      <c r="E138" s="764" t="s">
        <v>1591</v>
      </c>
      <c r="F138" s="764">
        <v>10</v>
      </c>
      <c r="G138" s="764" t="s">
        <v>2402</v>
      </c>
      <c r="H138" s="1152" t="s">
        <v>785</v>
      </c>
      <c r="I138" s="1120">
        <v>352976</v>
      </c>
      <c r="J138" s="1120">
        <v>0</v>
      </c>
      <c r="K138" s="1120">
        <v>0</v>
      </c>
      <c r="L138" s="1120">
        <v>0</v>
      </c>
      <c r="M138" s="1120">
        <v>0</v>
      </c>
      <c r="N138" s="1120">
        <v>0</v>
      </c>
      <c r="O138" s="1120">
        <v>352976</v>
      </c>
      <c r="P138" s="1120">
        <v>24355.344000000001</v>
      </c>
      <c r="Q138" s="1120">
        <v>283087.84622559999</v>
      </c>
      <c r="R138" s="740">
        <v>0.44523864000000002</v>
      </c>
      <c r="S138" s="740">
        <v>0.45103546460159527</v>
      </c>
      <c r="T138" s="740">
        <v>1.7575772700000001</v>
      </c>
      <c r="U138" s="764"/>
      <c r="V138" s="1120">
        <v>12548614</v>
      </c>
      <c r="W138" s="764"/>
      <c r="X138" s="740">
        <v>0</v>
      </c>
      <c r="Y138" s="764"/>
      <c r="Z138" s="764"/>
      <c r="AA138" s="764"/>
      <c r="AB138" s="740" t="s">
        <v>1978</v>
      </c>
      <c r="AC138" s="1151"/>
      <c r="AD138" s="764"/>
    </row>
    <row r="139" spans="1:30" hidden="1">
      <c r="A139" s="548">
        <v>17</v>
      </c>
      <c r="B139" s="548" t="s">
        <v>941</v>
      </c>
      <c r="C139" s="764">
        <v>116</v>
      </c>
      <c r="D139" s="764" t="s">
        <v>1309</v>
      </c>
      <c r="E139" s="764" t="s">
        <v>1814</v>
      </c>
      <c r="F139" s="764">
        <v>10</v>
      </c>
      <c r="G139" s="764" t="s">
        <v>2402</v>
      </c>
      <c r="H139" s="1152" t="s">
        <v>788</v>
      </c>
      <c r="I139" s="1120">
        <v>258610</v>
      </c>
      <c r="J139" s="1120">
        <v>0</v>
      </c>
      <c r="K139" s="1120">
        <v>0</v>
      </c>
      <c r="L139" s="1120">
        <v>0</v>
      </c>
      <c r="M139" s="1120">
        <v>0</v>
      </c>
      <c r="N139" s="1120">
        <v>0</v>
      </c>
      <c r="O139" s="1120">
        <v>258610</v>
      </c>
      <c r="P139" s="1120">
        <v>0</v>
      </c>
      <c r="Q139" s="1120">
        <v>0</v>
      </c>
      <c r="R139" s="740">
        <v>0</v>
      </c>
      <c r="S139" s="740">
        <v>0</v>
      </c>
      <c r="T139" s="740">
        <v>2.1604845400000001</v>
      </c>
      <c r="U139" s="764"/>
      <c r="V139" s="1120">
        <v>3238784.58</v>
      </c>
      <c r="W139" s="764"/>
      <c r="X139" s="740">
        <v>0</v>
      </c>
      <c r="Y139" s="764"/>
      <c r="Z139" s="764"/>
      <c r="AA139" s="764"/>
      <c r="AB139" s="740" t="s">
        <v>1978</v>
      </c>
      <c r="AC139" s="1151" t="s">
        <v>2458</v>
      </c>
      <c r="AD139" s="764"/>
    </row>
    <row r="140" spans="1:30" hidden="1">
      <c r="A140" s="548">
        <v>17</v>
      </c>
      <c r="B140" s="548" t="s">
        <v>941</v>
      </c>
      <c r="C140" s="764">
        <v>117</v>
      </c>
      <c r="D140" s="764" t="s">
        <v>960</v>
      </c>
      <c r="E140" s="764" t="s">
        <v>1590</v>
      </c>
      <c r="F140" s="764">
        <v>10</v>
      </c>
      <c r="G140" s="764" t="s">
        <v>2402</v>
      </c>
      <c r="H140" s="1152" t="s">
        <v>783</v>
      </c>
      <c r="I140" s="1120">
        <v>224435</v>
      </c>
      <c r="J140" s="1120">
        <v>0</v>
      </c>
      <c r="K140" s="1120">
        <v>0</v>
      </c>
      <c r="L140" s="1120">
        <v>0</v>
      </c>
      <c r="M140" s="1120">
        <v>0</v>
      </c>
      <c r="N140" s="1120">
        <v>0</v>
      </c>
      <c r="O140" s="1120">
        <v>224435</v>
      </c>
      <c r="P140" s="1120">
        <v>16945.09</v>
      </c>
      <c r="Q140" s="1120">
        <v>126783.3315</v>
      </c>
      <c r="R140" s="740">
        <v>0.19940395999999999</v>
      </c>
      <c r="S140" s="740">
        <v>0.20200011971290829</v>
      </c>
      <c r="T140" s="740">
        <v>1.1399873</v>
      </c>
      <c r="U140" s="764"/>
      <c r="V140" s="1120">
        <v>17256939</v>
      </c>
      <c r="W140" s="764"/>
      <c r="X140" s="740">
        <v>0</v>
      </c>
      <c r="Y140" s="764"/>
      <c r="Z140" s="764"/>
      <c r="AA140" s="764"/>
      <c r="AB140" s="740" t="s">
        <v>1978</v>
      </c>
      <c r="AC140" s="1151"/>
      <c r="AD140" s="764"/>
    </row>
    <row r="141" spans="1:30" hidden="1">
      <c r="A141" s="548">
        <v>17</v>
      </c>
      <c r="B141" s="548" t="s">
        <v>941</v>
      </c>
      <c r="C141" s="764">
        <v>118</v>
      </c>
      <c r="D141" s="764" t="s">
        <v>1321</v>
      </c>
      <c r="E141" s="764" t="s">
        <v>1820</v>
      </c>
      <c r="F141" s="764">
        <v>10</v>
      </c>
      <c r="G141" s="764" t="s">
        <v>2402</v>
      </c>
      <c r="H141" s="1152" t="s">
        <v>792</v>
      </c>
      <c r="I141" s="1120">
        <v>1211998</v>
      </c>
      <c r="J141" s="1120">
        <v>0</v>
      </c>
      <c r="K141" s="1120">
        <v>0</v>
      </c>
      <c r="L141" s="1120">
        <v>0</v>
      </c>
      <c r="M141" s="1120">
        <v>0</v>
      </c>
      <c r="N141" s="1120">
        <v>0</v>
      </c>
      <c r="O141" s="1120">
        <v>1211998</v>
      </c>
      <c r="P141" s="1120">
        <v>6908.3885399999999</v>
      </c>
      <c r="Q141" s="1120">
        <v>24239.96</v>
      </c>
      <c r="R141" s="740">
        <v>3.8124440000000002E-2</v>
      </c>
      <c r="S141" s="740">
        <v>3.8620808933673652E-2</v>
      </c>
      <c r="T141" s="740">
        <v>14.02775463</v>
      </c>
      <c r="U141" s="764"/>
      <c r="V141" s="1120">
        <v>21440492.370000001</v>
      </c>
      <c r="W141" s="764"/>
      <c r="X141" s="740">
        <v>0</v>
      </c>
      <c r="Y141" s="764"/>
      <c r="Z141" s="764"/>
      <c r="AA141" s="764"/>
      <c r="AB141" s="740" t="s">
        <v>1978</v>
      </c>
      <c r="AC141" s="1151"/>
      <c r="AD141" s="764"/>
    </row>
    <row r="142" spans="1:30" hidden="1">
      <c r="A142" s="548">
        <v>17</v>
      </c>
      <c r="B142" s="548" t="s">
        <v>941</v>
      </c>
      <c r="C142" s="764">
        <v>119</v>
      </c>
      <c r="D142" s="764" t="s">
        <v>1328</v>
      </c>
      <c r="E142" s="764" t="s">
        <v>1823</v>
      </c>
      <c r="F142" s="764">
        <v>10</v>
      </c>
      <c r="G142" s="764" t="s">
        <v>2402</v>
      </c>
      <c r="H142" s="1152" t="s">
        <v>797</v>
      </c>
      <c r="I142" s="1120">
        <v>518566</v>
      </c>
      <c r="J142" s="1120">
        <v>0</v>
      </c>
      <c r="K142" s="1120">
        <v>51656</v>
      </c>
      <c r="L142" s="1120">
        <v>0</v>
      </c>
      <c r="M142" s="1120">
        <v>0</v>
      </c>
      <c r="N142" s="1120">
        <v>2000</v>
      </c>
      <c r="O142" s="1120">
        <v>568222</v>
      </c>
      <c r="P142" s="1120">
        <v>5586.3907392000001</v>
      </c>
      <c r="Q142" s="1120">
        <v>68754.861999999994</v>
      </c>
      <c r="R142" s="740">
        <v>0.10813718</v>
      </c>
      <c r="S142" s="740">
        <v>0.10954508128574053</v>
      </c>
      <c r="T142" s="740">
        <v>2.3717422199999998</v>
      </c>
      <c r="U142" s="764"/>
      <c r="V142" s="1120">
        <v>4557314</v>
      </c>
      <c r="W142" s="764"/>
      <c r="X142" s="740">
        <v>0</v>
      </c>
      <c r="Y142" s="764"/>
      <c r="Z142" s="764"/>
      <c r="AA142" s="764"/>
      <c r="AB142" s="740" t="s">
        <v>1978</v>
      </c>
      <c r="AC142" s="1151"/>
      <c r="AD142" s="764"/>
    </row>
    <row r="143" spans="1:30" hidden="1">
      <c r="A143" s="548">
        <v>17</v>
      </c>
      <c r="B143" s="548" t="s">
        <v>941</v>
      </c>
      <c r="C143" s="764">
        <v>120</v>
      </c>
      <c r="D143" s="764" t="s">
        <v>1330</v>
      </c>
      <c r="E143" s="764" t="s">
        <v>1825</v>
      </c>
      <c r="F143" s="764">
        <v>10</v>
      </c>
      <c r="G143" s="764" t="s">
        <v>2402</v>
      </c>
      <c r="H143" s="1152" t="s">
        <v>799</v>
      </c>
      <c r="I143" s="1120">
        <v>1409947</v>
      </c>
      <c r="J143" s="1120">
        <v>0</v>
      </c>
      <c r="K143" s="1120">
        <v>0</v>
      </c>
      <c r="L143" s="1120">
        <v>0</v>
      </c>
      <c r="M143" s="1120">
        <v>0</v>
      </c>
      <c r="N143" s="1120">
        <v>0</v>
      </c>
      <c r="O143" s="1120">
        <v>1409947</v>
      </c>
      <c r="P143" s="1120">
        <v>0</v>
      </c>
      <c r="Q143" s="1120">
        <v>578.07826999999997</v>
      </c>
      <c r="R143" s="740">
        <v>9.0919999999999998E-4</v>
      </c>
      <c r="S143" s="740">
        <v>9.2103495279606941E-4</v>
      </c>
      <c r="T143" s="740">
        <v>4.2160965299999997</v>
      </c>
      <c r="U143" s="764"/>
      <c r="V143" s="1120">
        <v>21400699.120000001</v>
      </c>
      <c r="W143" s="764"/>
      <c r="X143" s="740">
        <v>0</v>
      </c>
      <c r="Y143" s="764"/>
      <c r="Z143" s="764"/>
      <c r="AA143" s="764"/>
      <c r="AB143" s="740" t="s">
        <v>1978</v>
      </c>
      <c r="AC143" s="1151"/>
      <c r="AD143" s="764"/>
    </row>
    <row r="144" spans="1:30" hidden="1">
      <c r="A144" s="548">
        <v>17</v>
      </c>
      <c r="B144" s="548" t="s">
        <v>941</v>
      </c>
      <c r="C144" s="764">
        <v>121</v>
      </c>
      <c r="D144" s="764" t="s">
        <v>1339</v>
      </c>
      <c r="E144" s="764" t="s">
        <v>1831</v>
      </c>
      <c r="F144" s="764">
        <v>10</v>
      </c>
      <c r="G144" s="764" t="s">
        <v>2402</v>
      </c>
      <c r="H144" s="1152" t="s">
        <v>806</v>
      </c>
      <c r="I144" s="1120">
        <v>485694</v>
      </c>
      <c r="J144" s="1120">
        <v>0</v>
      </c>
      <c r="K144" s="1120">
        <v>0</v>
      </c>
      <c r="L144" s="1120">
        <v>0</v>
      </c>
      <c r="M144" s="1120">
        <v>0</v>
      </c>
      <c r="N144" s="1120">
        <v>0</v>
      </c>
      <c r="O144" s="1120">
        <v>485694</v>
      </c>
      <c r="P144" s="1120">
        <v>0</v>
      </c>
      <c r="Q144" s="1120">
        <v>0</v>
      </c>
      <c r="R144" s="740">
        <v>0</v>
      </c>
      <c r="S144" s="740">
        <v>0</v>
      </c>
      <c r="T144" s="740">
        <v>4.9259026400000003</v>
      </c>
      <c r="U144" s="764"/>
      <c r="V144" s="1120">
        <v>4856945.3899999997</v>
      </c>
      <c r="W144" s="764"/>
      <c r="X144" s="740">
        <v>0</v>
      </c>
      <c r="Y144" s="764"/>
      <c r="Z144" s="764"/>
      <c r="AA144" s="764"/>
      <c r="AB144" s="740" t="s">
        <v>1978</v>
      </c>
      <c r="AC144" s="1151" t="s">
        <v>2458</v>
      </c>
      <c r="AD144" s="764"/>
    </row>
    <row r="145" spans="1:30" hidden="1">
      <c r="C145" s="764"/>
      <c r="D145" s="764"/>
      <c r="E145" s="764"/>
      <c r="F145" s="764"/>
      <c r="G145" s="1126" t="s">
        <v>2403</v>
      </c>
      <c r="H145" s="1150"/>
      <c r="I145" s="1122">
        <v>37232390</v>
      </c>
      <c r="J145" s="1122">
        <v>0</v>
      </c>
      <c r="K145" s="1122">
        <v>390916</v>
      </c>
      <c r="L145" s="1122">
        <v>1233886</v>
      </c>
      <c r="M145" s="1153">
        <v>0</v>
      </c>
      <c r="N145" s="1122">
        <v>2446700</v>
      </c>
      <c r="O145" s="1122">
        <v>36410492</v>
      </c>
      <c r="P145" s="1122">
        <v>531671.49309410003</v>
      </c>
      <c r="Q145" s="1122">
        <v>2123714.5913256002</v>
      </c>
      <c r="R145" s="1123">
        <v>3.34016388</v>
      </c>
      <c r="S145" s="1123">
        <v>3.3836514359446483</v>
      </c>
      <c r="T145" s="1124"/>
      <c r="U145" s="764"/>
      <c r="V145" s="1120" t="e">
        <v>#N/A</v>
      </c>
      <c r="W145" s="764">
        <v>0</v>
      </c>
      <c r="X145" s="740">
        <v>-4.7859999949650955E-4</v>
      </c>
      <c r="Y145" s="764">
        <v>0</v>
      </c>
      <c r="Z145" s="764">
        <v>0</v>
      </c>
      <c r="AA145" s="764">
        <v>0</v>
      </c>
      <c r="AB145" s="740" t="e">
        <v>#N/A</v>
      </c>
      <c r="AC145" s="1151">
        <v>0</v>
      </c>
      <c r="AD145" s="764">
        <v>0</v>
      </c>
    </row>
    <row r="146" spans="1:30" hidden="1">
      <c r="C146" s="764"/>
      <c r="D146" s="764"/>
      <c r="E146" s="764"/>
      <c r="F146" s="764"/>
      <c r="G146" s="1126"/>
      <c r="H146" s="1118" t="s">
        <v>2404</v>
      </c>
      <c r="I146" s="1125"/>
      <c r="J146" s="1125"/>
      <c r="K146" s="1125"/>
      <c r="L146" s="1125"/>
      <c r="M146" s="1120"/>
      <c r="N146" s="1125"/>
      <c r="O146" s="1125"/>
      <c r="P146" s="1125"/>
      <c r="Q146" s="1125"/>
      <c r="R146" s="1124"/>
      <c r="S146" s="1124"/>
      <c r="T146" s="1124"/>
      <c r="U146" s="764"/>
      <c r="V146" s="1120"/>
      <c r="W146" s="764"/>
      <c r="X146" s="740"/>
      <c r="Y146" s="764"/>
      <c r="Z146" s="764"/>
      <c r="AA146" s="764"/>
      <c r="AB146" s="740"/>
      <c r="AC146" s="1151"/>
      <c r="AD146" s="764"/>
    </row>
    <row r="147" spans="1:30" hidden="1">
      <c r="A147" s="548">
        <v>17</v>
      </c>
      <c r="B147" s="548" t="s">
        <v>941</v>
      </c>
      <c r="C147" s="764">
        <v>122</v>
      </c>
      <c r="D147" s="764" t="s">
        <v>1272</v>
      </c>
      <c r="E147" s="764" t="s">
        <v>1796</v>
      </c>
      <c r="F147" s="764">
        <v>11</v>
      </c>
      <c r="G147" s="764" t="s">
        <v>2404</v>
      </c>
      <c r="H147" s="1152" t="s">
        <v>765</v>
      </c>
      <c r="I147" s="1120">
        <v>115477</v>
      </c>
      <c r="J147" s="1120">
        <v>0</v>
      </c>
      <c r="K147" s="1120">
        <v>0</v>
      </c>
      <c r="L147" s="1120">
        <v>0</v>
      </c>
      <c r="M147" s="1120">
        <v>0</v>
      </c>
      <c r="N147" s="1120">
        <v>0</v>
      </c>
      <c r="O147" s="1120">
        <v>115477</v>
      </c>
      <c r="P147" s="1120">
        <v>635.12350000000004</v>
      </c>
      <c r="Q147" s="1120">
        <v>2540.4940000000001</v>
      </c>
      <c r="R147" s="740">
        <v>3.9956699999999998E-3</v>
      </c>
      <c r="S147" s="740">
        <v>4.0476936996242698E-3</v>
      </c>
      <c r="T147" s="740">
        <v>5.3471476200000003</v>
      </c>
      <c r="U147" s="764"/>
      <c r="V147" s="1120">
        <v>337533.04</v>
      </c>
      <c r="W147" s="764"/>
      <c r="X147" s="740">
        <v>0</v>
      </c>
      <c r="Y147" s="764"/>
      <c r="Z147" s="764"/>
      <c r="AA147" s="764"/>
      <c r="AB147" s="740" t="s">
        <v>1978</v>
      </c>
      <c r="AC147" s="1151"/>
      <c r="AD147" s="764"/>
    </row>
    <row r="148" spans="1:30" hidden="1">
      <c r="C148" s="764"/>
      <c r="D148" s="764"/>
      <c r="E148" s="764"/>
      <c r="F148" s="764"/>
      <c r="G148" s="1126" t="s">
        <v>2405</v>
      </c>
      <c r="H148" s="1150"/>
      <c r="I148" s="1122">
        <v>115477</v>
      </c>
      <c r="J148" s="1122">
        <v>0</v>
      </c>
      <c r="K148" s="1122">
        <v>0</v>
      </c>
      <c r="L148" s="1122">
        <v>0</v>
      </c>
      <c r="M148" s="1122">
        <v>0</v>
      </c>
      <c r="N148" s="1122">
        <v>0</v>
      </c>
      <c r="O148" s="1122">
        <v>115477</v>
      </c>
      <c r="P148" s="1122">
        <v>635.12350000000004</v>
      </c>
      <c r="Q148" s="1122">
        <v>2540.4940000000001</v>
      </c>
      <c r="R148" s="1123">
        <v>3.9956699999999998E-3</v>
      </c>
      <c r="S148" s="1123">
        <v>4.0476936996242698E-3</v>
      </c>
      <c r="T148" s="1124"/>
      <c r="U148" s="764"/>
      <c r="V148" s="1120">
        <v>337533.04</v>
      </c>
      <c r="W148" s="764">
        <v>0</v>
      </c>
      <c r="X148" s="740">
        <v>0</v>
      </c>
      <c r="Y148" s="764">
        <v>0</v>
      </c>
      <c r="Z148" s="764">
        <v>0</v>
      </c>
      <c r="AA148" s="764">
        <v>0</v>
      </c>
      <c r="AB148" s="740">
        <v>0</v>
      </c>
      <c r="AC148" s="1151">
        <v>0</v>
      </c>
      <c r="AD148" s="764">
        <v>0</v>
      </c>
    </row>
    <row r="149" spans="1:30" hidden="1">
      <c r="C149" s="764"/>
      <c r="D149" s="764"/>
      <c r="E149" s="764"/>
      <c r="F149" s="764"/>
      <c r="G149" s="1126"/>
      <c r="H149" s="1118" t="s">
        <v>2406</v>
      </c>
      <c r="I149" s="1125"/>
      <c r="J149" s="1125"/>
      <c r="K149" s="1125"/>
      <c r="L149" s="1125"/>
      <c r="M149" s="1120"/>
      <c r="N149" s="1125"/>
      <c r="O149" s="1125"/>
      <c r="P149" s="1125"/>
      <c r="Q149" s="1125"/>
      <c r="R149" s="1124"/>
      <c r="S149" s="1124"/>
      <c r="T149" s="1124"/>
      <c r="U149" s="764"/>
      <c r="V149" s="1120"/>
      <c r="W149" s="764"/>
      <c r="X149" s="740"/>
      <c r="Y149" s="764"/>
      <c r="Z149" s="764"/>
      <c r="AA149" s="764"/>
      <c r="AB149" s="740"/>
      <c r="AC149" s="1151"/>
      <c r="AD149" s="764"/>
    </row>
    <row r="150" spans="1:30" hidden="1">
      <c r="A150" s="548">
        <v>15</v>
      </c>
      <c r="B150" s="548" t="s">
        <v>938</v>
      </c>
      <c r="C150" s="764">
        <v>123</v>
      </c>
      <c r="D150" s="764" t="s">
        <v>1738</v>
      </c>
      <c r="E150" s="764" t="s">
        <v>1739</v>
      </c>
      <c r="F150" s="764">
        <v>12</v>
      </c>
      <c r="G150" s="764" t="s">
        <v>2406</v>
      </c>
      <c r="H150" s="1152" t="s">
        <v>1168</v>
      </c>
      <c r="I150" s="1120">
        <v>1145187</v>
      </c>
      <c r="J150" s="1120">
        <v>0</v>
      </c>
      <c r="K150" s="1120">
        <v>0</v>
      </c>
      <c r="L150" s="1120">
        <v>0</v>
      </c>
      <c r="M150" s="1120">
        <v>0</v>
      </c>
      <c r="N150" s="1120">
        <v>31500</v>
      </c>
      <c r="O150" s="1120">
        <v>1113687</v>
      </c>
      <c r="P150" s="1120">
        <v>6192.0999922999999</v>
      </c>
      <c r="Q150" s="1120">
        <v>16014.81906</v>
      </c>
      <c r="R150" s="740">
        <v>2.5187999999999999E-2</v>
      </c>
      <c r="S150" s="740">
        <v>2.5515935959614419E-2</v>
      </c>
      <c r="T150" s="740">
        <v>8.3051470599999995</v>
      </c>
      <c r="U150" s="764"/>
      <c r="V150" s="1120">
        <v>70591711.040000007</v>
      </c>
      <c r="W150" s="764"/>
      <c r="X150" s="740">
        <v>0</v>
      </c>
      <c r="Y150" s="764"/>
      <c r="Z150" s="764"/>
      <c r="AA150" s="764"/>
      <c r="AB150" s="740" t="s">
        <v>1978</v>
      </c>
      <c r="AC150" s="1151"/>
      <c r="AD150" s="764"/>
    </row>
    <row r="151" spans="1:30" hidden="1">
      <c r="A151" s="548">
        <v>17</v>
      </c>
      <c r="B151" s="548" t="s">
        <v>941</v>
      </c>
      <c r="C151" s="764">
        <v>124</v>
      </c>
      <c r="D151" s="764" t="s">
        <v>950</v>
      </c>
      <c r="E151" s="764" t="s">
        <v>1781</v>
      </c>
      <c r="F151" s="764">
        <v>12</v>
      </c>
      <c r="G151" s="764" t="s">
        <v>2406</v>
      </c>
      <c r="H151" s="1152" t="s">
        <v>747</v>
      </c>
      <c r="I151" s="1120">
        <v>1597530</v>
      </c>
      <c r="J151" s="1120">
        <v>0</v>
      </c>
      <c r="K151" s="1120">
        <v>0</v>
      </c>
      <c r="L151" s="1120">
        <v>0</v>
      </c>
      <c r="M151" s="1120">
        <v>0</v>
      </c>
      <c r="N151" s="1120">
        <v>0</v>
      </c>
      <c r="O151" s="1120">
        <v>1597530</v>
      </c>
      <c r="P151" s="1120">
        <v>43197.211200000005</v>
      </c>
      <c r="Q151" s="1120">
        <v>81234.400500000003</v>
      </c>
      <c r="R151" s="740">
        <v>0.12776491000000001</v>
      </c>
      <c r="S151" s="740">
        <v>0.12942835964052843</v>
      </c>
      <c r="T151" s="740">
        <v>0.51449082000000002</v>
      </c>
      <c r="U151" s="764"/>
      <c r="V151" s="1120">
        <v>49447620</v>
      </c>
      <c r="W151" s="764"/>
      <c r="X151" s="740">
        <v>0</v>
      </c>
      <c r="Y151" s="764"/>
      <c r="Z151" s="764"/>
      <c r="AA151" s="764"/>
      <c r="AB151" s="740" t="s">
        <v>1978</v>
      </c>
      <c r="AC151" s="1151"/>
      <c r="AD151" s="764"/>
    </row>
    <row r="152" spans="1:30" hidden="1">
      <c r="A152" s="548">
        <v>17</v>
      </c>
      <c r="B152" s="548" t="s">
        <v>941</v>
      </c>
      <c r="C152" s="764">
        <v>125</v>
      </c>
      <c r="D152" s="764" t="s">
        <v>958</v>
      </c>
      <c r="E152" s="764" t="s">
        <v>1804</v>
      </c>
      <c r="F152" s="764">
        <v>12</v>
      </c>
      <c r="G152" s="764" t="s">
        <v>2406</v>
      </c>
      <c r="H152" s="1152" t="s">
        <v>775</v>
      </c>
      <c r="I152" s="1120">
        <v>957000</v>
      </c>
      <c r="J152" s="1120">
        <v>0</v>
      </c>
      <c r="K152" s="1120">
        <v>0</v>
      </c>
      <c r="L152" s="1120">
        <v>0</v>
      </c>
      <c r="M152" s="1120">
        <v>0</v>
      </c>
      <c r="N152" s="1120">
        <v>300500</v>
      </c>
      <c r="O152" s="1120">
        <v>656500</v>
      </c>
      <c r="P152" s="1120">
        <v>6171.0998612000003</v>
      </c>
      <c r="Q152" s="1120">
        <v>6171.1</v>
      </c>
      <c r="R152" s="740">
        <v>9.7058600000000002E-3</v>
      </c>
      <c r="S152" s="740">
        <v>9.8322304991672223E-3</v>
      </c>
      <c r="T152" s="740">
        <v>1.92700001</v>
      </c>
      <c r="U152" s="764"/>
      <c r="V152" s="1120">
        <v>18321114</v>
      </c>
      <c r="W152" s="764"/>
      <c r="X152" s="740">
        <v>0</v>
      </c>
      <c r="Y152" s="764"/>
      <c r="Z152" s="764"/>
      <c r="AA152" s="764"/>
      <c r="AB152" s="740" t="s">
        <v>1978</v>
      </c>
      <c r="AC152" s="1151"/>
      <c r="AD152" s="764"/>
    </row>
    <row r="153" spans="1:30" hidden="1">
      <c r="C153" s="764"/>
      <c r="D153" s="764"/>
      <c r="E153" s="764"/>
      <c r="F153" s="764"/>
      <c r="G153" s="1126" t="s">
        <v>2407</v>
      </c>
      <c r="H153" s="1150"/>
      <c r="I153" s="1122">
        <v>3699717</v>
      </c>
      <c r="J153" s="1122">
        <v>0</v>
      </c>
      <c r="K153" s="1122">
        <v>0</v>
      </c>
      <c r="L153" s="1122">
        <v>0</v>
      </c>
      <c r="M153" s="1122">
        <v>0</v>
      </c>
      <c r="N153" s="1122">
        <v>332000</v>
      </c>
      <c r="O153" s="1122">
        <v>3367717</v>
      </c>
      <c r="P153" s="1122">
        <v>55560.411053500007</v>
      </c>
      <c r="Q153" s="1122">
        <v>103420.31956</v>
      </c>
      <c r="R153" s="1123">
        <v>0.16265877000000001</v>
      </c>
      <c r="S153" s="1123">
        <v>0.16477652609931007</v>
      </c>
      <c r="T153" s="1124"/>
      <c r="U153" s="764"/>
      <c r="V153" s="1120">
        <v>138360445.04000002</v>
      </c>
      <c r="W153" s="764">
        <v>0</v>
      </c>
      <c r="X153" s="740">
        <v>0</v>
      </c>
      <c r="Y153" s="764">
        <v>0</v>
      </c>
      <c r="Z153" s="764">
        <v>0</v>
      </c>
      <c r="AA153" s="764">
        <v>0</v>
      </c>
      <c r="AB153" s="740">
        <v>0</v>
      </c>
      <c r="AC153" s="1151">
        <v>0</v>
      </c>
      <c r="AD153" s="764">
        <v>0</v>
      </c>
    </row>
    <row r="154" spans="1:30" hidden="1">
      <c r="C154" s="764"/>
      <c r="D154" s="764"/>
      <c r="E154" s="764"/>
      <c r="F154" s="764"/>
      <c r="G154" s="1126"/>
      <c r="H154" s="1118" t="s">
        <v>2472</v>
      </c>
      <c r="I154" s="1125"/>
      <c r="J154" s="1125"/>
      <c r="K154" s="1125"/>
      <c r="L154" s="1125"/>
      <c r="M154" s="1120"/>
      <c r="N154" s="1125"/>
      <c r="O154" s="1125"/>
      <c r="P154" s="1125"/>
      <c r="Q154" s="1125"/>
      <c r="R154" s="1124"/>
      <c r="S154" s="1124"/>
      <c r="T154" s="1124"/>
      <c r="U154" s="764"/>
      <c r="V154" s="1120"/>
      <c r="W154" s="764"/>
      <c r="X154" s="740"/>
      <c r="Y154" s="764"/>
      <c r="Z154" s="764"/>
      <c r="AA154" s="764"/>
      <c r="AB154" s="740"/>
      <c r="AC154" s="1151"/>
      <c r="AD154" s="764"/>
    </row>
    <row r="155" spans="1:30" hidden="1">
      <c r="A155" s="548">
        <v>17</v>
      </c>
      <c r="B155" s="548" t="s">
        <v>941</v>
      </c>
      <c r="C155" s="764">
        <v>126</v>
      </c>
      <c r="D155" s="764" t="s">
        <v>1205</v>
      </c>
      <c r="E155" s="764" t="s">
        <v>1762</v>
      </c>
      <c r="F155" s="764">
        <v>13</v>
      </c>
      <c r="G155" s="764" t="s">
        <v>2472</v>
      </c>
      <c r="H155" s="1152" t="s">
        <v>1206</v>
      </c>
      <c r="I155" s="1120">
        <v>1488718</v>
      </c>
      <c r="J155" s="1120">
        <v>0</v>
      </c>
      <c r="K155" s="1120">
        <v>0</v>
      </c>
      <c r="L155" s="1120">
        <v>0</v>
      </c>
      <c r="M155" s="1120">
        <v>0</v>
      </c>
      <c r="N155" s="1120">
        <v>35000</v>
      </c>
      <c r="O155" s="1120">
        <v>1453718</v>
      </c>
      <c r="P155" s="1120">
        <v>0</v>
      </c>
      <c r="Q155" s="1120">
        <v>3721.7484800000002</v>
      </c>
      <c r="R155" s="740">
        <v>5.85354E-3</v>
      </c>
      <c r="S155" s="740">
        <v>5.9297514082230478E-3</v>
      </c>
      <c r="T155" s="740">
        <v>6.1178193399999996</v>
      </c>
      <c r="U155" s="764"/>
      <c r="V155" s="1120">
        <v>29066945.800000001</v>
      </c>
      <c r="W155" s="764"/>
      <c r="X155" s="740">
        <v>0</v>
      </c>
      <c r="Y155" s="764"/>
      <c r="Z155" s="764"/>
      <c r="AA155" s="764"/>
      <c r="AB155" s="740" t="s">
        <v>1978</v>
      </c>
      <c r="AC155" s="1151"/>
      <c r="AD155" s="764"/>
    </row>
    <row r="156" spans="1:30" hidden="1">
      <c r="A156" s="548">
        <v>7</v>
      </c>
      <c r="B156" s="548" t="s">
        <v>916</v>
      </c>
      <c r="C156" s="764">
        <v>127</v>
      </c>
      <c r="D156" s="764" t="s">
        <v>921</v>
      </c>
      <c r="E156" s="764" t="s">
        <v>1691</v>
      </c>
      <c r="F156" s="764">
        <v>13</v>
      </c>
      <c r="G156" s="764" t="s">
        <v>2472</v>
      </c>
      <c r="H156" s="1152" t="s">
        <v>922</v>
      </c>
      <c r="I156" s="1120">
        <v>2745908</v>
      </c>
      <c r="J156" s="1120">
        <v>0</v>
      </c>
      <c r="K156" s="1120">
        <v>0</v>
      </c>
      <c r="L156" s="1120">
        <v>0</v>
      </c>
      <c r="M156" s="1120">
        <v>0</v>
      </c>
      <c r="N156" s="1120">
        <v>83800</v>
      </c>
      <c r="O156" s="1120">
        <v>2662108</v>
      </c>
      <c r="P156" s="1120">
        <v>109414.0553026</v>
      </c>
      <c r="Q156" s="1120">
        <v>678065.52867999999</v>
      </c>
      <c r="R156" s="740">
        <v>1.06645686</v>
      </c>
      <c r="S156" s="740">
        <v>1.080341684873271</v>
      </c>
      <c r="T156" s="740">
        <v>3.2853363</v>
      </c>
      <c r="U156" s="764"/>
      <c r="V156" s="1120" t="e">
        <v>#N/A</v>
      </c>
      <c r="W156" s="764"/>
      <c r="X156" s="740">
        <v>0</v>
      </c>
      <c r="Y156" s="764"/>
      <c r="Z156" s="764"/>
      <c r="AA156" s="764"/>
      <c r="AB156" s="740" t="e">
        <v>#N/A</v>
      </c>
      <c r="AC156" s="1151"/>
      <c r="AD156" s="764"/>
    </row>
    <row r="157" spans="1:30" hidden="1">
      <c r="C157" s="764"/>
      <c r="D157" s="764"/>
      <c r="E157" s="764"/>
      <c r="F157" s="764"/>
      <c r="G157" s="1126" t="s">
        <v>2473</v>
      </c>
      <c r="H157" s="1150"/>
      <c r="I157" s="1122">
        <v>4234626</v>
      </c>
      <c r="J157" s="1122">
        <v>0</v>
      </c>
      <c r="K157" s="1122">
        <v>0</v>
      </c>
      <c r="L157" s="1122">
        <v>0</v>
      </c>
      <c r="M157" s="1122">
        <v>0</v>
      </c>
      <c r="N157" s="1122">
        <v>118800</v>
      </c>
      <c r="O157" s="1122">
        <v>4115826</v>
      </c>
      <c r="P157" s="1122">
        <v>109414.0553026</v>
      </c>
      <c r="Q157" s="1122">
        <v>681787.27715999994</v>
      </c>
      <c r="R157" s="1123">
        <v>1.0723103999999999</v>
      </c>
      <c r="S157" s="1123">
        <v>1.086271436281494</v>
      </c>
      <c r="T157" s="1124"/>
      <c r="U157" s="764"/>
      <c r="V157" s="1120" t="e">
        <v>#N/A</v>
      </c>
      <c r="W157" s="764">
        <v>0</v>
      </c>
      <c r="X157" s="740">
        <v>0</v>
      </c>
      <c r="Y157" s="764">
        <v>0</v>
      </c>
      <c r="Z157" s="764">
        <v>0</v>
      </c>
      <c r="AA157" s="764">
        <v>0</v>
      </c>
      <c r="AB157" s="740" t="e">
        <v>#N/A</v>
      </c>
      <c r="AC157" s="1151">
        <v>0</v>
      </c>
      <c r="AD157" s="764">
        <v>0</v>
      </c>
    </row>
    <row r="158" spans="1:30" hidden="1">
      <c r="C158" s="764"/>
      <c r="D158" s="764"/>
      <c r="E158" s="764"/>
      <c r="F158" s="764"/>
      <c r="G158" s="1126"/>
      <c r="H158" s="1118" t="s">
        <v>2474</v>
      </c>
      <c r="I158" s="1125"/>
      <c r="J158" s="1125"/>
      <c r="K158" s="1125"/>
      <c r="L158" s="1125"/>
      <c r="M158" s="1120"/>
      <c r="N158" s="1125"/>
      <c r="O158" s="1125"/>
      <c r="P158" s="1125"/>
      <c r="Q158" s="1125"/>
      <c r="R158" s="1124"/>
      <c r="S158" s="1124"/>
      <c r="T158" s="1124"/>
      <c r="U158" s="764"/>
      <c r="V158" s="1120"/>
      <c r="W158" s="764"/>
      <c r="X158" s="740"/>
      <c r="Y158" s="764"/>
      <c r="Z158" s="764"/>
      <c r="AA158" s="764"/>
      <c r="AB158" s="740"/>
      <c r="AC158" s="1151"/>
      <c r="AD158" s="764"/>
    </row>
    <row r="159" spans="1:30" hidden="1">
      <c r="A159" s="548">
        <v>14</v>
      </c>
      <c r="B159" s="548" t="s">
        <v>934</v>
      </c>
      <c r="C159" s="764">
        <v>1</v>
      </c>
      <c r="D159" s="764" t="s">
        <v>1714</v>
      </c>
      <c r="E159" s="764" t="s">
        <v>1715</v>
      </c>
      <c r="F159" s="764">
        <v>14</v>
      </c>
      <c r="G159" s="764" t="s">
        <v>2474</v>
      </c>
      <c r="H159" s="1152" t="s">
        <v>1141</v>
      </c>
      <c r="I159" s="1120">
        <v>829583</v>
      </c>
      <c r="J159" s="1120">
        <v>0</v>
      </c>
      <c r="K159" s="1120">
        <v>0</v>
      </c>
      <c r="L159" s="1120">
        <v>0</v>
      </c>
      <c r="M159" s="1120">
        <v>0</v>
      </c>
      <c r="N159" s="1120">
        <v>0</v>
      </c>
      <c r="O159" s="1120">
        <v>829583</v>
      </c>
      <c r="P159" s="1120">
        <v>7869.1689335000001</v>
      </c>
      <c r="Q159" s="1120">
        <v>177115.9705</v>
      </c>
      <c r="R159" s="740">
        <v>0.2785668</v>
      </c>
      <c r="S159" s="740">
        <v>0.28219361978248642</v>
      </c>
      <c r="T159" s="740">
        <v>4.7780708799999996</v>
      </c>
      <c r="U159" s="764"/>
      <c r="V159" s="1120" t="e">
        <v>#N/A</v>
      </c>
      <c r="W159" s="764"/>
      <c r="X159" s="740">
        <v>0</v>
      </c>
      <c r="Y159" s="764"/>
      <c r="Z159" s="764"/>
      <c r="AA159" s="764"/>
      <c r="AB159" s="740" t="e">
        <v>#N/A</v>
      </c>
      <c r="AC159" s="1151"/>
      <c r="AD159" s="764"/>
    </row>
    <row r="160" spans="1:30" hidden="1">
      <c r="A160" s="548">
        <v>14</v>
      </c>
      <c r="B160" s="548" t="s">
        <v>934</v>
      </c>
      <c r="C160" s="764">
        <v>2</v>
      </c>
      <c r="D160" s="764" t="s">
        <v>1716</v>
      </c>
      <c r="E160" s="764" t="s">
        <v>1717</v>
      </c>
      <c r="F160" s="764">
        <v>14</v>
      </c>
      <c r="G160" s="764" t="s">
        <v>2474</v>
      </c>
      <c r="H160" s="1152" t="s">
        <v>688</v>
      </c>
      <c r="I160" s="1120">
        <v>2046887</v>
      </c>
      <c r="J160" s="1120">
        <v>0</v>
      </c>
      <c r="K160" s="1120">
        <v>0</v>
      </c>
      <c r="L160" s="1120">
        <v>0</v>
      </c>
      <c r="M160" s="1120">
        <v>0</v>
      </c>
      <c r="N160" s="1120">
        <v>20000</v>
      </c>
      <c r="O160" s="1120">
        <v>2026887</v>
      </c>
      <c r="P160" s="1120">
        <v>0</v>
      </c>
      <c r="Q160" s="1120">
        <v>106411.5675</v>
      </c>
      <c r="R160" s="740">
        <v>0.16736339</v>
      </c>
      <c r="S160" s="740">
        <v>0.16954239267516188</v>
      </c>
      <c r="T160" s="740">
        <v>9.8999545799999993</v>
      </c>
      <c r="U160" s="764"/>
      <c r="V160" s="1120">
        <v>32360810.399999999</v>
      </c>
      <c r="W160" s="764"/>
      <c r="X160" s="740">
        <v>0</v>
      </c>
      <c r="Y160" s="764"/>
      <c r="Z160" s="764"/>
      <c r="AA160" s="764"/>
      <c r="AB160" s="740" t="s">
        <v>1978</v>
      </c>
      <c r="AC160" s="1151"/>
      <c r="AD160" s="764"/>
    </row>
    <row r="161" spans="1:30" hidden="1">
      <c r="A161" s="548">
        <v>14</v>
      </c>
      <c r="B161" s="548" t="s">
        <v>934</v>
      </c>
      <c r="C161" s="764">
        <v>3</v>
      </c>
      <c r="D161" s="764" t="s">
        <v>1142</v>
      </c>
      <c r="E161" s="764" t="s">
        <v>1718</v>
      </c>
      <c r="F161" s="764">
        <v>14</v>
      </c>
      <c r="G161" s="764" t="s">
        <v>2474</v>
      </c>
      <c r="H161" s="1152" t="s">
        <v>1143</v>
      </c>
      <c r="I161" s="1120">
        <v>852227</v>
      </c>
      <c r="J161" s="1120">
        <v>0</v>
      </c>
      <c r="K161" s="1120">
        <v>0</v>
      </c>
      <c r="L161" s="1120">
        <v>0</v>
      </c>
      <c r="M161" s="1120">
        <v>0</v>
      </c>
      <c r="N161" s="1120">
        <v>0</v>
      </c>
      <c r="O161" s="1120">
        <v>852227</v>
      </c>
      <c r="P161" s="1120">
        <v>2769.7377499999998</v>
      </c>
      <c r="Q161" s="1120">
        <v>92040.516000000003</v>
      </c>
      <c r="R161" s="740">
        <v>0.14476069999999999</v>
      </c>
      <c r="S161" s="740">
        <v>0.14664542278917675</v>
      </c>
      <c r="T161" s="740">
        <v>2.9702600000000001</v>
      </c>
      <c r="U161" s="764"/>
      <c r="V161" s="1120">
        <v>6395112.2199999997</v>
      </c>
      <c r="W161" s="764"/>
      <c r="X161" s="740">
        <v>0</v>
      </c>
      <c r="Y161" s="764"/>
      <c r="Z161" s="764"/>
      <c r="AA161" s="764"/>
      <c r="AB161" s="740" t="s">
        <v>1978</v>
      </c>
      <c r="AC161" s="1151"/>
      <c r="AD161" s="764"/>
    </row>
    <row r="162" spans="1:30" hidden="1">
      <c r="A162" s="548">
        <v>14</v>
      </c>
      <c r="B162" s="548" t="s">
        <v>934</v>
      </c>
      <c r="C162" s="764">
        <v>4</v>
      </c>
      <c r="D162" s="764" t="s">
        <v>1144</v>
      </c>
      <c r="E162" s="764" t="s">
        <v>1719</v>
      </c>
      <c r="F162" s="764">
        <v>14</v>
      </c>
      <c r="G162" s="764" t="s">
        <v>2474</v>
      </c>
      <c r="H162" s="1152" t="s">
        <v>689</v>
      </c>
      <c r="I162" s="1120">
        <v>1932432</v>
      </c>
      <c r="J162" s="1120">
        <v>0</v>
      </c>
      <c r="K162" s="1120">
        <v>0</v>
      </c>
      <c r="L162" s="1120">
        <v>0</v>
      </c>
      <c r="M162" s="1120">
        <v>0</v>
      </c>
      <c r="N162" s="1120">
        <v>0</v>
      </c>
      <c r="O162" s="1120">
        <v>1932432</v>
      </c>
      <c r="P162" s="1120">
        <v>3246.4857599999996</v>
      </c>
      <c r="Q162" s="1120">
        <v>9836.0788800000009</v>
      </c>
      <c r="R162" s="740">
        <v>1.547012E-2</v>
      </c>
      <c r="S162" s="740">
        <v>1.5671532588379798E-2</v>
      </c>
      <c r="T162" s="740">
        <v>5.2925942199999998</v>
      </c>
      <c r="U162" s="764"/>
      <c r="V162" s="1120">
        <v>48643318.75</v>
      </c>
      <c r="W162" s="764"/>
      <c r="X162" s="740">
        <v>0</v>
      </c>
      <c r="Y162" s="764"/>
      <c r="Z162" s="764"/>
      <c r="AA162" s="764"/>
      <c r="AB162" s="740" t="s">
        <v>1978</v>
      </c>
      <c r="AC162" s="1151"/>
      <c r="AD162" s="764"/>
    </row>
    <row r="163" spans="1:30" hidden="1">
      <c r="A163" s="548">
        <v>14</v>
      </c>
      <c r="B163" s="548" t="s">
        <v>934</v>
      </c>
      <c r="C163" s="764">
        <v>5</v>
      </c>
      <c r="D163" s="764" t="s">
        <v>1145</v>
      </c>
      <c r="E163" s="764" t="s">
        <v>1720</v>
      </c>
      <c r="F163" s="764">
        <v>14</v>
      </c>
      <c r="G163" s="764" t="s">
        <v>2474</v>
      </c>
      <c r="H163" s="1152" t="s">
        <v>690</v>
      </c>
      <c r="I163" s="1120">
        <v>2285774</v>
      </c>
      <c r="J163" s="1120">
        <v>0</v>
      </c>
      <c r="K163" s="1120">
        <v>0</v>
      </c>
      <c r="L163" s="1120">
        <v>0</v>
      </c>
      <c r="M163" s="1120">
        <v>0</v>
      </c>
      <c r="N163" s="1120">
        <v>115500</v>
      </c>
      <c r="O163" s="1120">
        <v>2170274</v>
      </c>
      <c r="P163" s="1120">
        <v>25905.458928700002</v>
      </c>
      <c r="Q163" s="1120">
        <v>221411.35347999999</v>
      </c>
      <c r="R163" s="740">
        <v>0.34823427000000001</v>
      </c>
      <c r="S163" s="740">
        <v>0.35276813899433657</v>
      </c>
      <c r="T163" s="740">
        <v>8.6786312700000003</v>
      </c>
      <c r="U163" s="764"/>
      <c r="V163" s="1120" t="e">
        <v>#N/A</v>
      </c>
      <c r="W163" s="764"/>
      <c r="X163" s="740">
        <v>0</v>
      </c>
      <c r="Y163" s="764"/>
      <c r="Z163" s="764"/>
      <c r="AA163" s="764"/>
      <c r="AB163" s="740" t="e">
        <v>#N/A</v>
      </c>
      <c r="AC163" s="1151"/>
      <c r="AD163" s="764"/>
    </row>
    <row r="164" spans="1:30" hidden="1">
      <c r="A164" s="548">
        <v>14</v>
      </c>
      <c r="B164" s="548" t="s">
        <v>934</v>
      </c>
      <c r="C164" s="764">
        <v>6</v>
      </c>
      <c r="D164" s="764" t="s">
        <v>1146</v>
      </c>
      <c r="E164" s="764" t="s">
        <v>1721</v>
      </c>
      <c r="F164" s="764">
        <v>14</v>
      </c>
      <c r="G164" s="764" t="s">
        <v>2474</v>
      </c>
      <c r="H164" s="1152" t="s">
        <v>1147</v>
      </c>
      <c r="I164" s="1120">
        <v>12070751</v>
      </c>
      <c r="J164" s="1120">
        <v>0</v>
      </c>
      <c r="K164" s="1120">
        <v>0</v>
      </c>
      <c r="L164" s="1120">
        <v>0</v>
      </c>
      <c r="M164" s="1120">
        <v>0</v>
      </c>
      <c r="N164" s="1120">
        <v>390500</v>
      </c>
      <c r="O164" s="1120">
        <v>11680251</v>
      </c>
      <c r="P164" s="1120">
        <v>36937.680808300007</v>
      </c>
      <c r="Q164" s="1120">
        <v>373300.82195999997</v>
      </c>
      <c r="R164" s="740">
        <v>0.58712500000000001</v>
      </c>
      <c r="S164" s="740">
        <v>0.59476912171886775</v>
      </c>
      <c r="T164" s="740">
        <v>7.7868339999999998</v>
      </c>
      <c r="U164" s="764"/>
      <c r="V164" s="1120" t="e">
        <v>#N/A</v>
      </c>
      <c r="W164" s="764"/>
      <c r="X164" s="740">
        <v>0</v>
      </c>
      <c r="Y164" s="764"/>
      <c r="Z164" s="764"/>
      <c r="AA164" s="764"/>
      <c r="AB164" s="740" t="e">
        <v>#N/A</v>
      </c>
      <c r="AC164" s="1151"/>
      <c r="AD164" s="764"/>
    </row>
    <row r="165" spans="1:30" hidden="1">
      <c r="A165" s="548">
        <v>14</v>
      </c>
      <c r="B165" s="548" t="s">
        <v>934</v>
      </c>
      <c r="C165" s="764">
        <v>7</v>
      </c>
      <c r="D165" s="1128" t="s">
        <v>1722</v>
      </c>
      <c r="E165" s="764" t="s">
        <v>1723</v>
      </c>
      <c r="F165" s="764">
        <v>14</v>
      </c>
      <c r="G165" s="764" t="s">
        <v>2474</v>
      </c>
      <c r="H165" s="1152" t="s">
        <v>2063</v>
      </c>
      <c r="I165" s="1120">
        <v>719955</v>
      </c>
      <c r="J165" s="1120">
        <v>0</v>
      </c>
      <c r="K165" s="1120">
        <v>0</v>
      </c>
      <c r="L165" s="1120">
        <v>0</v>
      </c>
      <c r="M165" s="1120">
        <v>0</v>
      </c>
      <c r="N165" s="1120">
        <v>0</v>
      </c>
      <c r="O165" s="1120">
        <v>719955</v>
      </c>
      <c r="P165" s="1120">
        <v>2145.4659999999999</v>
      </c>
      <c r="Q165" s="1120">
        <v>10504.14345</v>
      </c>
      <c r="R165" s="740">
        <v>1.652085E-2</v>
      </c>
      <c r="S165" s="740">
        <v>1.6735940042572249E-2</v>
      </c>
      <c r="T165" s="740">
        <v>6.5991603699999999</v>
      </c>
      <c r="U165" s="764"/>
      <c r="V165" s="1120" t="e">
        <v>#N/A</v>
      </c>
      <c r="W165" s="764"/>
      <c r="X165" s="740">
        <v>0</v>
      </c>
      <c r="Y165" s="764"/>
      <c r="Z165" s="764"/>
      <c r="AA165" s="764"/>
      <c r="AB165" s="740" t="e">
        <v>#N/A</v>
      </c>
      <c r="AC165" s="1151"/>
      <c r="AD165" s="764"/>
    </row>
    <row r="166" spans="1:30" hidden="1">
      <c r="A166" s="548">
        <v>14</v>
      </c>
      <c r="B166" s="548" t="s">
        <v>934</v>
      </c>
      <c r="C166" s="764">
        <v>8</v>
      </c>
      <c r="D166" s="764" t="s">
        <v>1149</v>
      </c>
      <c r="E166" s="764" t="s">
        <v>1725</v>
      </c>
      <c r="F166" s="764">
        <v>14</v>
      </c>
      <c r="G166" s="764" t="s">
        <v>2474</v>
      </c>
      <c r="H166" s="1152" t="s">
        <v>693</v>
      </c>
      <c r="I166" s="1120">
        <v>1173889</v>
      </c>
      <c r="J166" s="1120">
        <v>0</v>
      </c>
      <c r="K166" s="1120">
        <v>0</v>
      </c>
      <c r="L166" s="1120">
        <v>0</v>
      </c>
      <c r="M166" s="1120">
        <v>0</v>
      </c>
      <c r="N166" s="1120">
        <v>0</v>
      </c>
      <c r="O166" s="1120">
        <v>1173889</v>
      </c>
      <c r="P166" s="1120">
        <v>0</v>
      </c>
      <c r="Q166" s="1120">
        <v>123258.345</v>
      </c>
      <c r="R166" s="740">
        <v>0.19385989000000001</v>
      </c>
      <c r="S166" s="740">
        <v>0.1963838633283978</v>
      </c>
      <c r="T166" s="740">
        <v>9.5685512100000008</v>
      </c>
      <c r="U166" s="764"/>
      <c r="V166" s="1120">
        <v>22582208.469999999</v>
      </c>
      <c r="W166" s="764"/>
      <c r="X166" s="740">
        <v>0</v>
      </c>
      <c r="Y166" s="764"/>
      <c r="Z166" s="764"/>
      <c r="AA166" s="764"/>
      <c r="AB166" s="740" t="s">
        <v>1978</v>
      </c>
      <c r="AC166" s="1151"/>
      <c r="AD166" s="764"/>
    </row>
    <row r="167" spans="1:30" hidden="1">
      <c r="A167" s="548">
        <v>14</v>
      </c>
      <c r="B167" s="548" t="s">
        <v>934</v>
      </c>
      <c r="C167" s="764">
        <v>9</v>
      </c>
      <c r="D167" s="764" t="s">
        <v>1155</v>
      </c>
      <c r="E167" s="764" t="s">
        <v>1729</v>
      </c>
      <c r="F167" s="764">
        <v>14</v>
      </c>
      <c r="G167" s="764" t="s">
        <v>2474</v>
      </c>
      <c r="H167" s="1152" t="s">
        <v>2475</v>
      </c>
      <c r="I167" s="1120">
        <v>58825</v>
      </c>
      <c r="J167" s="1120">
        <v>0</v>
      </c>
      <c r="K167" s="1120">
        <v>0</v>
      </c>
      <c r="L167" s="1120">
        <v>0</v>
      </c>
      <c r="M167" s="1120">
        <v>0</v>
      </c>
      <c r="N167" s="1120">
        <v>0</v>
      </c>
      <c r="O167" s="1120">
        <v>58825</v>
      </c>
      <c r="P167" s="1120">
        <v>2439.5977940000002</v>
      </c>
      <c r="Q167" s="1120">
        <v>10912.0375</v>
      </c>
      <c r="R167" s="740">
        <v>1.7162380000000001E-2</v>
      </c>
      <c r="S167" s="740">
        <v>1.7385825527953921E-2</v>
      </c>
      <c r="T167" s="740">
        <v>1.56866667</v>
      </c>
      <c r="U167" s="764"/>
      <c r="V167" s="1120" t="e">
        <v>#N/A</v>
      </c>
      <c r="W167" s="764"/>
      <c r="X167" s="740">
        <v>0</v>
      </c>
      <c r="Y167" s="764"/>
      <c r="Z167" s="764"/>
      <c r="AA167" s="764"/>
      <c r="AB167" s="740" t="e">
        <v>#N/A</v>
      </c>
      <c r="AC167" s="1151"/>
      <c r="AD167" s="764"/>
    </row>
    <row r="168" spans="1:30" hidden="1">
      <c r="A168" s="548">
        <v>14</v>
      </c>
      <c r="B168" s="548" t="s">
        <v>934</v>
      </c>
      <c r="C168" s="764">
        <v>10</v>
      </c>
      <c r="D168" s="764" t="s">
        <v>1154</v>
      </c>
      <c r="E168" s="764" t="s">
        <v>1728</v>
      </c>
      <c r="F168" s="764">
        <v>14</v>
      </c>
      <c r="G168" s="764" t="s">
        <v>2474</v>
      </c>
      <c r="H168" s="1152" t="s">
        <v>697</v>
      </c>
      <c r="I168" s="1120">
        <v>760820</v>
      </c>
      <c r="J168" s="1120">
        <v>0</v>
      </c>
      <c r="K168" s="1120">
        <v>0</v>
      </c>
      <c r="L168" s="1120">
        <v>0</v>
      </c>
      <c r="M168" s="1120">
        <v>0</v>
      </c>
      <c r="N168" s="1120">
        <v>0</v>
      </c>
      <c r="O168" s="1120">
        <v>760820</v>
      </c>
      <c r="P168" s="1120">
        <v>0</v>
      </c>
      <c r="Q168" s="1120">
        <v>1369.4760000000001</v>
      </c>
      <c r="R168" s="740">
        <v>2.1538999999999998E-3</v>
      </c>
      <c r="S168" s="740">
        <v>2.1819454708362418E-3</v>
      </c>
      <c r="T168" s="740">
        <v>7.0121659000000003</v>
      </c>
      <c r="U168" s="764"/>
      <c r="V168" s="1120">
        <v>9696565.2300000004</v>
      </c>
      <c r="W168" s="764"/>
      <c r="X168" s="740">
        <v>0</v>
      </c>
      <c r="Y168" s="764"/>
      <c r="Z168" s="764"/>
      <c r="AA168" s="764"/>
      <c r="AB168" s="740" t="s">
        <v>1978</v>
      </c>
      <c r="AC168" s="1151"/>
      <c r="AD168" s="764"/>
    </row>
    <row r="169" spans="1:30" hidden="1">
      <c r="A169" s="548">
        <v>14</v>
      </c>
      <c r="B169" s="548" t="s">
        <v>934</v>
      </c>
      <c r="C169" s="764">
        <v>11</v>
      </c>
      <c r="D169" s="764" t="s">
        <v>1163</v>
      </c>
      <c r="E169" s="764" t="s">
        <v>1734</v>
      </c>
      <c r="F169" s="764">
        <v>14</v>
      </c>
      <c r="G169" s="764" t="s">
        <v>2474</v>
      </c>
      <c r="H169" s="1152" t="s">
        <v>700</v>
      </c>
      <c r="I169" s="1120">
        <v>1063616</v>
      </c>
      <c r="J169" s="1120">
        <v>0</v>
      </c>
      <c r="K169" s="1120">
        <v>0</v>
      </c>
      <c r="L169" s="1120">
        <v>0</v>
      </c>
      <c r="M169" s="1120">
        <v>0</v>
      </c>
      <c r="N169" s="1120">
        <v>0</v>
      </c>
      <c r="O169" s="1120">
        <v>1063616</v>
      </c>
      <c r="P169" s="1120">
        <v>0</v>
      </c>
      <c r="Q169" s="1120">
        <v>53145.381587199998</v>
      </c>
      <c r="R169" s="740">
        <v>8.35867E-2</v>
      </c>
      <c r="S169" s="740">
        <v>8.4674959364059554E-2</v>
      </c>
      <c r="T169" s="740">
        <v>8.9035325600000004</v>
      </c>
      <c r="U169" s="764"/>
      <c r="V169" s="1120">
        <v>17191031.809999999</v>
      </c>
      <c r="W169" s="764"/>
      <c r="X169" s="740">
        <v>0</v>
      </c>
      <c r="Y169" s="764"/>
      <c r="Z169" s="764"/>
      <c r="AA169" s="764"/>
      <c r="AB169" s="740" t="s">
        <v>1978</v>
      </c>
      <c r="AC169" s="1151"/>
      <c r="AD169" s="764"/>
    </row>
    <row r="170" spans="1:30" hidden="1">
      <c r="A170" s="548">
        <v>14</v>
      </c>
      <c r="B170" s="548" t="s">
        <v>934</v>
      </c>
      <c r="C170" s="764">
        <v>12</v>
      </c>
      <c r="D170" s="1128" t="s">
        <v>2476</v>
      </c>
      <c r="E170" s="764" t="s">
        <v>1737</v>
      </c>
      <c r="F170" s="764">
        <v>14</v>
      </c>
      <c r="G170" s="764" t="s">
        <v>2474</v>
      </c>
      <c r="H170" s="1152" t="s">
        <v>2065</v>
      </c>
      <c r="I170" s="1120">
        <v>7049053</v>
      </c>
      <c r="J170" s="1120">
        <v>0</v>
      </c>
      <c r="K170" s="1120">
        <v>0</v>
      </c>
      <c r="L170" s="1120">
        <v>3951076</v>
      </c>
      <c r="M170" s="1120">
        <v>0</v>
      </c>
      <c r="N170" s="1120">
        <v>557000</v>
      </c>
      <c r="O170" s="1120">
        <v>10443129</v>
      </c>
      <c r="P170" s="1120">
        <v>63776.825726800002</v>
      </c>
      <c r="Q170" s="1120">
        <v>147352.55019000001</v>
      </c>
      <c r="R170" s="740">
        <v>0.23175509</v>
      </c>
      <c r="S170" s="740">
        <v>0.23477244544865369</v>
      </c>
      <c r="T170" s="740">
        <v>15.02094189</v>
      </c>
      <c r="U170" s="764"/>
      <c r="V170" s="1120" t="e">
        <v>#N/A</v>
      </c>
      <c r="W170" s="764"/>
      <c r="X170" s="740">
        <v>0</v>
      </c>
      <c r="Y170" s="764"/>
      <c r="Z170" s="764"/>
      <c r="AA170" s="764"/>
      <c r="AB170" s="740" t="e">
        <v>#N/A</v>
      </c>
      <c r="AC170" s="1151"/>
      <c r="AD170" s="764"/>
    </row>
    <row r="171" spans="1:30" hidden="1">
      <c r="A171" s="548">
        <v>14</v>
      </c>
      <c r="B171" s="548" t="s">
        <v>934</v>
      </c>
      <c r="C171" s="764">
        <v>13</v>
      </c>
      <c r="D171" s="764" t="s">
        <v>1165</v>
      </c>
      <c r="E171" s="764" t="s">
        <v>1736</v>
      </c>
      <c r="F171" s="764">
        <v>14</v>
      </c>
      <c r="G171" s="764" t="s">
        <v>2474</v>
      </c>
      <c r="H171" s="1152" t="s">
        <v>702</v>
      </c>
      <c r="I171" s="1120">
        <v>801695</v>
      </c>
      <c r="J171" s="1120">
        <v>0</v>
      </c>
      <c r="K171" s="1120">
        <v>0</v>
      </c>
      <c r="L171" s="1120">
        <v>0</v>
      </c>
      <c r="M171" s="1120">
        <v>0</v>
      </c>
      <c r="N171" s="1120">
        <v>0</v>
      </c>
      <c r="O171" s="1120">
        <v>801695</v>
      </c>
      <c r="P171" s="1120">
        <v>13393.354310000001</v>
      </c>
      <c r="Q171" s="1120">
        <v>63333.904999999999</v>
      </c>
      <c r="R171" s="740">
        <v>9.9611140000000001E-2</v>
      </c>
      <c r="S171" s="740">
        <v>0.1009080313675616</v>
      </c>
      <c r="T171" s="740">
        <v>6.6745620800000003</v>
      </c>
      <c r="U171" s="764"/>
      <c r="V171" s="1120" t="e">
        <v>#N/A</v>
      </c>
      <c r="W171" s="764"/>
      <c r="X171" s="740">
        <v>0</v>
      </c>
      <c r="Y171" s="764"/>
      <c r="Z171" s="764"/>
      <c r="AA171" s="764"/>
      <c r="AB171" s="740" t="e">
        <v>#N/A</v>
      </c>
      <c r="AC171" s="1151"/>
      <c r="AD171" s="764"/>
    </row>
    <row r="172" spans="1:30" hidden="1">
      <c r="A172" s="548">
        <v>14</v>
      </c>
      <c r="B172" s="548" t="s">
        <v>934</v>
      </c>
      <c r="C172" s="764">
        <v>14</v>
      </c>
      <c r="D172" s="764" t="s">
        <v>1164</v>
      </c>
      <c r="E172" s="764" t="s">
        <v>1735</v>
      </c>
      <c r="F172" s="764">
        <v>14</v>
      </c>
      <c r="G172" s="764" t="s">
        <v>2474</v>
      </c>
      <c r="H172" s="1152" t="s">
        <v>701</v>
      </c>
      <c r="I172" s="1120">
        <v>1789910</v>
      </c>
      <c r="J172" s="1120">
        <v>0</v>
      </c>
      <c r="K172" s="1120">
        <v>0</v>
      </c>
      <c r="L172" s="1120">
        <v>0</v>
      </c>
      <c r="M172" s="1120">
        <v>0</v>
      </c>
      <c r="N172" s="1120">
        <v>0</v>
      </c>
      <c r="O172" s="1120">
        <v>1789910</v>
      </c>
      <c r="P172" s="1120">
        <v>0</v>
      </c>
      <c r="Q172" s="1120">
        <v>92180.365000000005</v>
      </c>
      <c r="R172" s="740">
        <v>0.14498064999999999</v>
      </c>
      <c r="S172" s="740">
        <v>0.14686824005077972</v>
      </c>
      <c r="T172" s="740">
        <v>8.4754342099999995</v>
      </c>
      <c r="U172" s="764"/>
      <c r="V172" s="1120">
        <v>32558994.960000001</v>
      </c>
      <c r="W172" s="764"/>
      <c r="X172" s="740">
        <v>0</v>
      </c>
      <c r="Y172" s="764"/>
      <c r="Z172" s="764"/>
      <c r="AA172" s="764"/>
      <c r="AB172" s="740" t="s">
        <v>1978</v>
      </c>
      <c r="AC172" s="1151"/>
      <c r="AD172" s="764"/>
    </row>
    <row r="173" spans="1:30" hidden="1">
      <c r="A173" s="548">
        <v>14</v>
      </c>
      <c r="B173" s="548" t="s">
        <v>934</v>
      </c>
      <c r="C173" s="764">
        <v>15</v>
      </c>
      <c r="D173" s="764" t="s">
        <v>1158</v>
      </c>
      <c r="E173" s="764" t="s">
        <v>1731</v>
      </c>
      <c r="F173" s="764">
        <v>14</v>
      </c>
      <c r="G173" s="764" t="s">
        <v>2474</v>
      </c>
      <c r="H173" s="1152" t="s">
        <v>699</v>
      </c>
      <c r="I173" s="1120">
        <v>340700</v>
      </c>
      <c r="J173" s="1120">
        <v>0</v>
      </c>
      <c r="K173" s="1120">
        <v>0</v>
      </c>
      <c r="L173" s="1120">
        <v>0</v>
      </c>
      <c r="M173" s="1120">
        <v>0</v>
      </c>
      <c r="N173" s="1120">
        <v>0</v>
      </c>
      <c r="O173" s="1120">
        <v>340700</v>
      </c>
      <c r="P173" s="1120">
        <v>0</v>
      </c>
      <c r="Q173" s="1120">
        <v>851.75</v>
      </c>
      <c r="R173" s="740">
        <v>1.3396300000000001E-3</v>
      </c>
      <c r="S173" s="740">
        <v>1.3570679988439145E-3</v>
      </c>
      <c r="T173" s="740">
        <v>1.5272547999999999</v>
      </c>
      <c r="U173" s="764"/>
      <c r="V173" s="1120" t="e">
        <v>#N/A</v>
      </c>
      <c r="W173" s="764"/>
      <c r="X173" s="740">
        <v>0</v>
      </c>
      <c r="Y173" s="764"/>
      <c r="Z173" s="764"/>
      <c r="AA173" s="764"/>
      <c r="AB173" s="740" t="e">
        <v>#N/A</v>
      </c>
      <c r="AC173" s="1151"/>
      <c r="AD173" s="764"/>
    </row>
    <row r="174" spans="1:30" hidden="1">
      <c r="A174" s="548">
        <v>14</v>
      </c>
      <c r="B174" s="548" t="s">
        <v>934</v>
      </c>
      <c r="C174" s="764">
        <v>16</v>
      </c>
      <c r="D174" s="764" t="s">
        <v>1159</v>
      </c>
      <c r="E174" s="764" t="s">
        <v>1732</v>
      </c>
      <c r="F174" s="764">
        <v>14</v>
      </c>
      <c r="G174" s="764" t="s">
        <v>2474</v>
      </c>
      <c r="H174" s="1152" t="s">
        <v>1160</v>
      </c>
      <c r="I174" s="1120">
        <v>8761</v>
      </c>
      <c r="J174" s="1120">
        <v>0</v>
      </c>
      <c r="K174" s="1120">
        <v>0</v>
      </c>
      <c r="L174" s="1120">
        <v>0</v>
      </c>
      <c r="M174" s="1120">
        <v>0</v>
      </c>
      <c r="N174" s="1120">
        <v>0</v>
      </c>
      <c r="O174" s="1120">
        <v>8761</v>
      </c>
      <c r="P174" s="1120">
        <v>0</v>
      </c>
      <c r="Q174" s="1120">
        <v>0</v>
      </c>
      <c r="R174" s="740">
        <v>0</v>
      </c>
      <c r="S174" s="740">
        <v>0</v>
      </c>
      <c r="T174" s="740">
        <v>0.78111626000000001</v>
      </c>
      <c r="U174" s="764"/>
      <c r="V174" s="1120" t="e">
        <v>#N/A</v>
      </c>
      <c r="W174" s="764"/>
      <c r="X174" s="740">
        <v>0</v>
      </c>
      <c r="Y174" s="764"/>
      <c r="Z174" s="764"/>
      <c r="AA174" s="764"/>
      <c r="AB174" s="740" t="e">
        <v>#N/A</v>
      </c>
      <c r="AC174" s="1151" t="s">
        <v>2458</v>
      </c>
      <c r="AD174" s="764"/>
    </row>
    <row r="175" spans="1:30" hidden="1">
      <c r="A175" s="548">
        <v>14</v>
      </c>
      <c r="B175" s="548" t="s">
        <v>934</v>
      </c>
      <c r="C175" s="764">
        <v>17</v>
      </c>
      <c r="D175" s="764" t="s">
        <v>1161</v>
      </c>
      <c r="E175" s="764" t="s">
        <v>1733</v>
      </c>
      <c r="F175" s="764">
        <v>14</v>
      </c>
      <c r="G175" s="764" t="s">
        <v>2474</v>
      </c>
      <c r="H175" s="1152" t="s">
        <v>1162</v>
      </c>
      <c r="I175" s="1120">
        <v>198</v>
      </c>
      <c r="J175" s="1120">
        <v>0</v>
      </c>
      <c r="K175" s="1120">
        <v>0</v>
      </c>
      <c r="L175" s="1120">
        <v>0</v>
      </c>
      <c r="M175" s="1120">
        <v>0</v>
      </c>
      <c r="N175" s="1120">
        <v>0</v>
      </c>
      <c r="O175" s="1120">
        <v>198</v>
      </c>
      <c r="P175" s="1120">
        <v>0</v>
      </c>
      <c r="Q175" s="1120">
        <v>0</v>
      </c>
      <c r="R175" s="740">
        <v>0</v>
      </c>
      <c r="S175" s="740">
        <v>0</v>
      </c>
      <c r="T175" s="740">
        <v>0.39600000000000002</v>
      </c>
      <c r="U175" s="764"/>
      <c r="V175" s="1120">
        <v>136128.46</v>
      </c>
      <c r="W175" s="764"/>
      <c r="X175" s="740">
        <v>0</v>
      </c>
      <c r="Y175" s="764"/>
      <c r="Z175" s="764"/>
      <c r="AA175" s="764"/>
      <c r="AB175" s="740" t="s">
        <v>1978</v>
      </c>
      <c r="AC175" s="1151" t="s">
        <v>2458</v>
      </c>
      <c r="AD175" s="764"/>
    </row>
    <row r="176" spans="1:30" hidden="1">
      <c r="C176" s="764"/>
      <c r="D176" s="764"/>
      <c r="E176" s="764"/>
      <c r="F176" s="764"/>
      <c r="G176" s="1126" t="s">
        <v>2477</v>
      </c>
      <c r="H176" s="1150"/>
      <c r="I176" s="1122">
        <v>33785076</v>
      </c>
      <c r="J176" s="1122">
        <v>0</v>
      </c>
      <c r="K176" s="1122">
        <v>0</v>
      </c>
      <c r="L176" s="1122">
        <v>3951076</v>
      </c>
      <c r="M176" s="1153">
        <v>0</v>
      </c>
      <c r="N176" s="1122">
        <v>1083000</v>
      </c>
      <c r="O176" s="1122">
        <v>36653152</v>
      </c>
      <c r="P176" s="1122">
        <v>158483.77601130001</v>
      </c>
      <c r="Q176" s="1122">
        <v>1483024.2620472002</v>
      </c>
      <c r="R176" s="1123">
        <v>2.3324905099999995</v>
      </c>
      <c r="S176" s="1123">
        <v>2.3628585471480679</v>
      </c>
      <c r="T176" s="1124"/>
      <c r="U176" s="764"/>
      <c r="V176" s="1120" t="e">
        <v>#N/A</v>
      </c>
      <c r="W176" s="764">
        <v>0</v>
      </c>
      <c r="X176" s="740">
        <v>0</v>
      </c>
      <c r="Y176" s="764">
        <v>0</v>
      </c>
      <c r="Z176" s="764">
        <v>0</v>
      </c>
      <c r="AA176" s="764">
        <v>0</v>
      </c>
      <c r="AB176" s="740" t="e">
        <v>#N/A</v>
      </c>
      <c r="AC176" s="1151">
        <v>0</v>
      </c>
      <c r="AD176" s="764">
        <v>0</v>
      </c>
    </row>
    <row r="177" spans="1:30" hidden="1">
      <c r="C177" s="764"/>
      <c r="D177" s="764"/>
      <c r="E177" s="764"/>
      <c r="F177" s="764"/>
      <c r="G177" s="1126"/>
      <c r="H177" s="1118" t="s">
        <v>2408</v>
      </c>
      <c r="I177" s="1125"/>
      <c r="J177" s="1125"/>
      <c r="K177" s="1125"/>
      <c r="L177" s="1125"/>
      <c r="M177" s="1120"/>
      <c r="N177" s="1125"/>
      <c r="O177" s="1125"/>
      <c r="P177" s="1125"/>
      <c r="Q177" s="1125"/>
      <c r="R177" s="1124"/>
      <c r="S177" s="1124"/>
      <c r="T177" s="1124"/>
      <c r="U177" s="764"/>
      <c r="V177" s="1120"/>
      <c r="W177" s="764"/>
      <c r="X177" s="740"/>
      <c r="Y177" s="764"/>
      <c r="Z177" s="764"/>
      <c r="AA177" s="764"/>
      <c r="AB177" s="740"/>
      <c r="AC177" s="1151"/>
      <c r="AD177" s="764"/>
    </row>
    <row r="178" spans="1:30" hidden="1">
      <c r="A178" s="548">
        <v>6</v>
      </c>
      <c r="B178" s="548" t="s">
        <v>909</v>
      </c>
      <c r="C178" s="764">
        <v>18</v>
      </c>
      <c r="D178" s="764" t="s">
        <v>1078</v>
      </c>
      <c r="E178" s="764" t="s">
        <v>1666</v>
      </c>
      <c r="F178" s="764">
        <v>15</v>
      </c>
      <c r="G178" s="764" t="s">
        <v>2408</v>
      </c>
      <c r="H178" s="1152" t="s">
        <v>642</v>
      </c>
      <c r="I178" s="1120">
        <v>66956</v>
      </c>
      <c r="J178" s="1120">
        <v>0</v>
      </c>
      <c r="K178" s="1120">
        <v>0</v>
      </c>
      <c r="L178" s="1120">
        <v>0</v>
      </c>
      <c r="M178" s="1120">
        <v>0</v>
      </c>
      <c r="N178" s="1120">
        <v>5000</v>
      </c>
      <c r="O178" s="1120">
        <v>61956</v>
      </c>
      <c r="P178" s="1120">
        <v>2273.5349134999997</v>
      </c>
      <c r="Q178" s="1120">
        <v>12639.023999999999</v>
      </c>
      <c r="R178" s="740">
        <v>1.9878570000000002E-2</v>
      </c>
      <c r="S178" s="740">
        <v>2.0137381869116767E-2</v>
      </c>
      <c r="T178" s="740">
        <v>5.4099410000000001E-2</v>
      </c>
      <c r="U178" s="764"/>
      <c r="V178" s="1120">
        <v>14885886.42</v>
      </c>
      <c r="W178" s="764"/>
      <c r="X178" s="740">
        <v>0</v>
      </c>
      <c r="Y178" s="764"/>
      <c r="Z178" s="764"/>
      <c r="AA178" s="764"/>
      <c r="AB178" s="740" t="s">
        <v>1978</v>
      </c>
      <c r="AC178" s="1151"/>
      <c r="AD178" s="764"/>
    </row>
    <row r="179" spans="1:30" hidden="1">
      <c r="A179" s="548">
        <v>6</v>
      </c>
      <c r="B179" s="548" t="s">
        <v>909</v>
      </c>
      <c r="C179" s="764">
        <v>19</v>
      </c>
      <c r="D179" s="1128" t="s">
        <v>1668</v>
      </c>
      <c r="E179" s="764" t="s">
        <v>1669</v>
      </c>
      <c r="F179" s="764">
        <v>15</v>
      </c>
      <c r="G179" s="764" t="s">
        <v>2408</v>
      </c>
      <c r="H179" s="1152" t="s">
        <v>1670</v>
      </c>
      <c r="I179" s="1120">
        <v>447020</v>
      </c>
      <c r="J179" s="1120">
        <v>0</v>
      </c>
      <c r="K179" s="1120">
        <v>0</v>
      </c>
      <c r="L179" s="1120">
        <v>0</v>
      </c>
      <c r="M179" s="1120">
        <v>0</v>
      </c>
      <c r="N179" s="1120">
        <v>0</v>
      </c>
      <c r="O179" s="1120">
        <v>447020</v>
      </c>
      <c r="P179" s="1120">
        <v>5223.0528408</v>
      </c>
      <c r="Q179" s="1120">
        <v>71563.431799999991</v>
      </c>
      <c r="R179" s="740">
        <v>0.11255448</v>
      </c>
      <c r="S179" s="740">
        <v>0.11401989220220599</v>
      </c>
      <c r="T179" s="740">
        <v>7.7154239999999999E-2</v>
      </c>
      <c r="U179" s="764"/>
      <c r="V179" s="1120">
        <v>81695186.930000007</v>
      </c>
      <c r="W179" s="764"/>
      <c r="X179" s="740">
        <v>0</v>
      </c>
      <c r="Y179" s="764"/>
      <c r="Z179" s="764"/>
      <c r="AA179" s="764"/>
      <c r="AB179" s="740" t="s">
        <v>1978</v>
      </c>
      <c r="AC179" s="1151"/>
      <c r="AD179" s="764"/>
    </row>
    <row r="180" spans="1:30" hidden="1">
      <c r="A180" s="548">
        <v>6</v>
      </c>
      <c r="B180" s="548" t="s">
        <v>909</v>
      </c>
      <c r="C180" s="764">
        <v>20</v>
      </c>
      <c r="D180" s="764" t="s">
        <v>910</v>
      </c>
      <c r="E180" s="764" t="s">
        <v>1672</v>
      </c>
      <c r="F180" s="764">
        <v>15</v>
      </c>
      <c r="G180" s="764" t="s">
        <v>2408</v>
      </c>
      <c r="H180" s="1152" t="s">
        <v>645</v>
      </c>
      <c r="I180" s="1120">
        <v>14521858</v>
      </c>
      <c r="J180" s="1120">
        <v>0</v>
      </c>
      <c r="K180" s="1120">
        <v>0</v>
      </c>
      <c r="L180" s="1120">
        <v>0</v>
      </c>
      <c r="M180" s="1120">
        <v>0</v>
      </c>
      <c r="N180" s="1120">
        <v>5874000</v>
      </c>
      <c r="O180" s="1120">
        <v>8647858</v>
      </c>
      <c r="P180" s="1120">
        <v>126664.0048486</v>
      </c>
      <c r="Q180" s="1120">
        <v>933190.35677999991</v>
      </c>
      <c r="R180" s="740">
        <v>1.46771545</v>
      </c>
      <c r="S180" s="740">
        <v>1.4868245025134994</v>
      </c>
      <c r="T180" s="740">
        <v>4.8959774500000002</v>
      </c>
      <c r="U180" s="764"/>
      <c r="V180" s="1120">
        <v>342278510.74000001</v>
      </c>
      <c r="W180" s="764"/>
      <c r="X180" s="740">
        <v>0</v>
      </c>
      <c r="Y180" s="764"/>
      <c r="Z180" s="764"/>
      <c r="AA180" s="764"/>
      <c r="AB180" s="740" t="s">
        <v>1978</v>
      </c>
      <c r="AC180" s="1151"/>
      <c r="AD180" s="764"/>
    </row>
    <row r="181" spans="1:30" hidden="1">
      <c r="A181" s="548">
        <v>6</v>
      </c>
      <c r="B181" s="548" t="s">
        <v>909</v>
      </c>
      <c r="C181" s="764">
        <v>21</v>
      </c>
      <c r="D181" s="764" t="s">
        <v>911</v>
      </c>
      <c r="E181" s="764" t="s">
        <v>1568</v>
      </c>
      <c r="F181" s="764">
        <v>15</v>
      </c>
      <c r="G181" s="764" t="s">
        <v>2408</v>
      </c>
      <c r="H181" s="1152" t="s">
        <v>912</v>
      </c>
      <c r="I181" s="1120">
        <v>2063181</v>
      </c>
      <c r="J181" s="1120">
        <v>0</v>
      </c>
      <c r="K181" s="1120">
        <v>0</v>
      </c>
      <c r="L181" s="1120">
        <v>0</v>
      </c>
      <c r="M181" s="1120">
        <v>0</v>
      </c>
      <c r="N181" s="1120">
        <v>605000</v>
      </c>
      <c r="O181" s="1120">
        <v>1458181</v>
      </c>
      <c r="P181" s="1120">
        <v>47518.047503499998</v>
      </c>
      <c r="Q181" s="1120">
        <v>253461.02141999998</v>
      </c>
      <c r="R181" s="740">
        <v>0.39864177000000001</v>
      </c>
      <c r="S181" s="740">
        <v>0.40383192383137534</v>
      </c>
      <c r="T181" s="740">
        <v>0.33282752999999998</v>
      </c>
      <c r="U181" s="764"/>
      <c r="V181" s="1120">
        <v>57463341.229999997</v>
      </c>
      <c r="W181" s="764"/>
      <c r="X181" s="740">
        <v>0</v>
      </c>
      <c r="Y181" s="764"/>
      <c r="Z181" s="764"/>
      <c r="AA181" s="764"/>
      <c r="AB181" s="740" t="s">
        <v>1978</v>
      </c>
      <c r="AC181" s="1151"/>
      <c r="AD181" s="764"/>
    </row>
    <row r="182" spans="1:30" hidden="1">
      <c r="A182" s="548">
        <v>6</v>
      </c>
      <c r="B182" s="548" t="s">
        <v>909</v>
      </c>
      <c r="C182" s="764">
        <v>22</v>
      </c>
      <c r="D182" s="764" t="s">
        <v>1082</v>
      </c>
      <c r="E182" s="764" t="s">
        <v>1569</v>
      </c>
      <c r="F182" s="764">
        <v>15</v>
      </c>
      <c r="G182" s="764" t="s">
        <v>2408</v>
      </c>
      <c r="H182" s="1152" t="s">
        <v>647</v>
      </c>
      <c r="I182" s="1120">
        <v>2771867</v>
      </c>
      <c r="J182" s="1120">
        <v>440000</v>
      </c>
      <c r="K182" s="1120">
        <v>0</v>
      </c>
      <c r="L182" s="1120">
        <v>0</v>
      </c>
      <c r="M182" s="1120">
        <v>0</v>
      </c>
      <c r="N182" s="1120">
        <v>650000</v>
      </c>
      <c r="O182" s="1120">
        <v>2561867</v>
      </c>
      <c r="P182" s="1120">
        <v>65456.448907500002</v>
      </c>
      <c r="Q182" s="1120">
        <v>107367.84596999999</v>
      </c>
      <c r="R182" s="740">
        <v>0.16886741999999999</v>
      </c>
      <c r="S182" s="740">
        <v>0.17106600278331616</v>
      </c>
      <c r="T182" s="740">
        <v>0.19246012000000001</v>
      </c>
      <c r="U182" s="764"/>
      <c r="V182" s="1120">
        <v>4064066.6</v>
      </c>
      <c r="W182" s="764"/>
      <c r="X182" s="740">
        <v>0</v>
      </c>
      <c r="Y182" s="764"/>
      <c r="Z182" s="764"/>
      <c r="AA182" s="764"/>
      <c r="AB182" s="740" t="s">
        <v>1978</v>
      </c>
      <c r="AC182" s="1156"/>
      <c r="AD182" s="764"/>
    </row>
    <row r="183" spans="1:30" hidden="1">
      <c r="A183" s="548">
        <v>6</v>
      </c>
      <c r="B183" s="548" t="s">
        <v>909</v>
      </c>
      <c r="C183" s="764">
        <v>23</v>
      </c>
      <c r="D183" s="764" t="s">
        <v>1083</v>
      </c>
      <c r="E183" s="764" t="s">
        <v>1677</v>
      </c>
      <c r="F183" s="764">
        <v>15</v>
      </c>
      <c r="G183" s="764" t="s">
        <v>2408</v>
      </c>
      <c r="H183" s="1152" t="s">
        <v>648</v>
      </c>
      <c r="I183" s="1120">
        <v>1161655</v>
      </c>
      <c r="J183" s="1120">
        <v>0</v>
      </c>
      <c r="K183" s="1120">
        <v>0</v>
      </c>
      <c r="L183" s="1120">
        <v>0</v>
      </c>
      <c r="M183" s="1120">
        <v>0</v>
      </c>
      <c r="N183" s="1120">
        <v>0</v>
      </c>
      <c r="O183" s="1120">
        <v>1161655</v>
      </c>
      <c r="P183" s="1120">
        <v>4530.4546682999999</v>
      </c>
      <c r="Q183" s="1120">
        <v>115724.0711</v>
      </c>
      <c r="R183" s="740">
        <v>0.18201002999999999</v>
      </c>
      <c r="S183" s="740">
        <v>0.18437972830730601</v>
      </c>
      <c r="T183" s="740">
        <v>2.3158991200000001</v>
      </c>
      <c r="U183" s="764"/>
      <c r="V183" s="1120">
        <v>50813392.350000001</v>
      </c>
      <c r="W183" s="764"/>
      <c r="X183" s="740">
        <v>0</v>
      </c>
      <c r="Y183" s="764"/>
      <c r="Z183" s="764"/>
      <c r="AA183" s="764"/>
      <c r="AB183" s="740" t="s">
        <v>1978</v>
      </c>
      <c r="AC183" s="1151"/>
      <c r="AD183" s="764"/>
    </row>
    <row r="184" spans="1:30" hidden="1">
      <c r="A184" s="548">
        <v>6</v>
      </c>
      <c r="B184" s="548" t="s">
        <v>909</v>
      </c>
      <c r="C184" s="764">
        <v>24</v>
      </c>
      <c r="D184" s="1128" t="s">
        <v>1084</v>
      </c>
      <c r="E184" s="764" t="s">
        <v>1678</v>
      </c>
      <c r="F184" s="764">
        <v>15</v>
      </c>
      <c r="G184" s="764" t="s">
        <v>2408</v>
      </c>
      <c r="H184" s="1152" t="s">
        <v>649</v>
      </c>
      <c r="I184" s="1120">
        <v>102600</v>
      </c>
      <c r="J184" s="1120">
        <v>0</v>
      </c>
      <c r="K184" s="1120">
        <v>0</v>
      </c>
      <c r="L184" s="1120">
        <v>0</v>
      </c>
      <c r="M184" s="1120">
        <v>0</v>
      </c>
      <c r="N184" s="1120">
        <v>16100</v>
      </c>
      <c r="O184" s="1120">
        <v>86500</v>
      </c>
      <c r="P184" s="1120">
        <v>6825.7158907000003</v>
      </c>
      <c r="Q184" s="1120">
        <v>22493.46</v>
      </c>
      <c r="R184" s="740">
        <v>3.5377560000000002E-2</v>
      </c>
      <c r="S184" s="740">
        <v>3.5838162312034794E-2</v>
      </c>
      <c r="T184" s="740">
        <v>5.5983940000000003E-2</v>
      </c>
      <c r="U184" s="764"/>
      <c r="V184" s="1120">
        <v>1219218.3999999999</v>
      </c>
      <c r="W184" s="764"/>
      <c r="X184" s="740">
        <v>0</v>
      </c>
      <c r="Y184" s="764"/>
      <c r="Z184" s="764"/>
      <c r="AA184" s="764"/>
      <c r="AB184" s="740" t="s">
        <v>1978</v>
      </c>
      <c r="AC184" s="1151"/>
      <c r="AD184" s="764"/>
    </row>
    <row r="185" spans="1:30" hidden="1">
      <c r="A185" s="548">
        <v>6</v>
      </c>
      <c r="B185" s="548" t="s">
        <v>909</v>
      </c>
      <c r="C185" s="764">
        <v>25</v>
      </c>
      <c r="D185" s="764" t="s">
        <v>2478</v>
      </c>
      <c r="E185" s="764" t="s">
        <v>1679</v>
      </c>
      <c r="F185" s="764">
        <v>15</v>
      </c>
      <c r="G185" s="764" t="s">
        <v>2408</v>
      </c>
      <c r="H185" s="1152" t="s">
        <v>2479</v>
      </c>
      <c r="I185" s="1120">
        <v>5126952</v>
      </c>
      <c r="J185" s="1120">
        <v>0</v>
      </c>
      <c r="K185" s="1120">
        <v>0</v>
      </c>
      <c r="L185" s="1120">
        <v>0</v>
      </c>
      <c r="M185" s="1120">
        <v>0</v>
      </c>
      <c r="N185" s="1120">
        <v>0</v>
      </c>
      <c r="O185" s="1120">
        <v>5126952</v>
      </c>
      <c r="P185" s="1120">
        <v>9638.6698745000012</v>
      </c>
      <c r="Q185" s="1120">
        <v>95361.30720000001</v>
      </c>
      <c r="R185" s="740">
        <v>0.14998362000000001</v>
      </c>
      <c r="S185" s="740">
        <v>0.15193634086180663</v>
      </c>
      <c r="T185" s="740">
        <v>0.39058190999999998</v>
      </c>
      <c r="U185" s="764"/>
      <c r="V185" s="1120" t="e">
        <v>#N/A</v>
      </c>
      <c r="W185" s="764"/>
      <c r="X185" s="740">
        <v>0</v>
      </c>
      <c r="Y185" s="764"/>
      <c r="Z185" s="764"/>
      <c r="AA185" s="764"/>
      <c r="AB185" s="740" t="e">
        <v>#N/A</v>
      </c>
      <c r="AC185" s="1151"/>
      <c r="AD185" s="764"/>
    </row>
    <row r="186" spans="1:30" hidden="1">
      <c r="A186" s="548">
        <v>6</v>
      </c>
      <c r="B186" s="548" t="s">
        <v>909</v>
      </c>
      <c r="C186" s="764">
        <v>26</v>
      </c>
      <c r="D186" s="764" t="s">
        <v>913</v>
      </c>
      <c r="E186" s="764" t="s">
        <v>1571</v>
      </c>
      <c r="F186" s="764">
        <v>15</v>
      </c>
      <c r="G186" s="764" t="s">
        <v>2408</v>
      </c>
      <c r="H186" s="1152" t="s">
        <v>651</v>
      </c>
      <c r="I186" s="1120">
        <v>1688235</v>
      </c>
      <c r="J186" s="1120">
        <v>30000</v>
      </c>
      <c r="K186" s="1120">
        <v>0</v>
      </c>
      <c r="L186" s="1120">
        <v>0</v>
      </c>
      <c r="M186" s="1120">
        <v>0</v>
      </c>
      <c r="N186" s="1120">
        <v>191900</v>
      </c>
      <c r="O186" s="1120">
        <v>1526335</v>
      </c>
      <c r="P186" s="1120">
        <v>142822.15500459998</v>
      </c>
      <c r="Q186" s="1120">
        <v>821336.12685</v>
      </c>
      <c r="R186" s="740">
        <v>1.2917918799999999</v>
      </c>
      <c r="S186" s="740">
        <v>1.3086104773026606</v>
      </c>
      <c r="T186" s="740">
        <v>0.47200154999999999</v>
      </c>
      <c r="U186" s="764"/>
      <c r="V186" s="1120">
        <v>183811303.18000001</v>
      </c>
      <c r="W186" s="764"/>
      <c r="X186" s="740">
        <v>0</v>
      </c>
      <c r="Y186" s="764"/>
      <c r="Z186" s="764"/>
      <c r="AA186" s="764"/>
      <c r="AB186" s="740" t="s">
        <v>1978</v>
      </c>
      <c r="AC186" s="1151"/>
      <c r="AD186" s="764"/>
    </row>
    <row r="187" spans="1:30" hidden="1">
      <c r="A187" s="548">
        <v>6</v>
      </c>
      <c r="B187" s="548" t="s">
        <v>909</v>
      </c>
      <c r="C187" s="764">
        <v>27</v>
      </c>
      <c r="D187" s="764" t="s">
        <v>914</v>
      </c>
      <c r="E187" s="764" t="s">
        <v>1680</v>
      </c>
      <c r="F187" s="764">
        <v>15</v>
      </c>
      <c r="G187" s="764" t="s">
        <v>2408</v>
      </c>
      <c r="H187" s="1152" t="s">
        <v>652</v>
      </c>
      <c r="I187" s="1120">
        <v>249746</v>
      </c>
      <c r="J187" s="1120">
        <v>0</v>
      </c>
      <c r="K187" s="1120">
        <v>0</v>
      </c>
      <c r="L187" s="1120">
        <v>0</v>
      </c>
      <c r="M187" s="1120">
        <v>0</v>
      </c>
      <c r="N187" s="1120">
        <v>0</v>
      </c>
      <c r="O187" s="1120">
        <v>249746</v>
      </c>
      <c r="P187" s="1120">
        <v>577.62362719999999</v>
      </c>
      <c r="Q187" s="1120">
        <v>23029.078659999999</v>
      </c>
      <c r="R187" s="740">
        <v>3.6219979999999999E-2</v>
      </c>
      <c r="S187" s="740">
        <v>3.6691547628230459E-2</v>
      </c>
      <c r="T187" s="740">
        <v>4.7324230000000002E-2</v>
      </c>
      <c r="U187" s="764"/>
      <c r="V187" s="1120">
        <v>45961101.600000001</v>
      </c>
      <c r="W187" s="764"/>
      <c r="X187" s="740">
        <v>0</v>
      </c>
      <c r="Y187" s="764"/>
      <c r="Z187" s="764"/>
      <c r="AA187" s="764"/>
      <c r="AB187" s="740" t="s">
        <v>1978</v>
      </c>
      <c r="AC187" s="1151"/>
      <c r="AD187" s="764"/>
    </row>
    <row r="188" spans="1:30" hidden="1">
      <c r="A188" s="548">
        <v>6</v>
      </c>
      <c r="B188" s="548" t="s">
        <v>909</v>
      </c>
      <c r="C188" s="764">
        <v>28</v>
      </c>
      <c r="D188" s="764" t="s">
        <v>1086</v>
      </c>
      <c r="E188" s="764" t="s">
        <v>1681</v>
      </c>
      <c r="F188" s="764">
        <v>15</v>
      </c>
      <c r="G188" s="764" t="s">
        <v>2408</v>
      </c>
      <c r="H188" s="1152" t="s">
        <v>653</v>
      </c>
      <c r="I188" s="1120">
        <v>429444</v>
      </c>
      <c r="J188" s="1120">
        <v>0</v>
      </c>
      <c r="K188" s="1120">
        <v>0</v>
      </c>
      <c r="L188" s="1120">
        <v>0</v>
      </c>
      <c r="M188" s="1120">
        <v>0</v>
      </c>
      <c r="N188" s="1120">
        <v>0</v>
      </c>
      <c r="O188" s="1120">
        <v>429444</v>
      </c>
      <c r="P188" s="1120">
        <v>1417.1652801</v>
      </c>
      <c r="Q188" s="1120">
        <v>42480.600479999994</v>
      </c>
      <c r="R188" s="740">
        <v>6.6813200000000003E-2</v>
      </c>
      <c r="S188" s="740">
        <v>6.7683080109282562E-2</v>
      </c>
      <c r="T188" s="740">
        <v>0.18905844999999999</v>
      </c>
      <c r="U188" s="764"/>
      <c r="V188" s="1120">
        <v>27894473.850000001</v>
      </c>
      <c r="W188" s="764"/>
      <c r="X188" s="740">
        <v>0</v>
      </c>
      <c r="Y188" s="764"/>
      <c r="Z188" s="764"/>
      <c r="AA188" s="764"/>
      <c r="AB188" s="740" t="s">
        <v>1978</v>
      </c>
      <c r="AC188" s="1151"/>
      <c r="AD188" s="764"/>
    </row>
    <row r="189" spans="1:30" hidden="1">
      <c r="A189" s="548">
        <v>6</v>
      </c>
      <c r="B189" s="548" t="s">
        <v>909</v>
      </c>
      <c r="C189" s="764">
        <v>29</v>
      </c>
      <c r="D189" s="764" t="s">
        <v>1092</v>
      </c>
      <c r="E189" s="764" t="s">
        <v>1684</v>
      </c>
      <c r="F189" s="764">
        <v>15</v>
      </c>
      <c r="G189" s="764" t="s">
        <v>2408</v>
      </c>
      <c r="H189" s="1152" t="s">
        <v>655</v>
      </c>
      <c r="I189" s="1120">
        <v>3186580</v>
      </c>
      <c r="J189" s="1120">
        <v>0</v>
      </c>
      <c r="K189" s="1120">
        <v>0</v>
      </c>
      <c r="L189" s="1120">
        <v>0</v>
      </c>
      <c r="M189" s="1120">
        <v>0</v>
      </c>
      <c r="N189" s="1120">
        <v>98500</v>
      </c>
      <c r="O189" s="1120">
        <v>3088080</v>
      </c>
      <c r="P189" s="1120">
        <v>55294.300814199996</v>
      </c>
      <c r="Q189" s="1120">
        <v>83532.563999999998</v>
      </c>
      <c r="R189" s="740">
        <v>0.13137945000000001</v>
      </c>
      <c r="S189" s="740">
        <v>0.13308995534579537</v>
      </c>
      <c r="T189" s="740">
        <v>3.09681301</v>
      </c>
      <c r="U189" s="764"/>
      <c r="V189" s="1120" t="e">
        <v>#N/A</v>
      </c>
      <c r="W189" s="764"/>
      <c r="X189" s="740">
        <v>0</v>
      </c>
      <c r="Y189" s="764"/>
      <c r="Z189" s="764"/>
      <c r="AA189" s="764"/>
      <c r="AB189" s="740" t="e">
        <v>#N/A</v>
      </c>
      <c r="AC189" s="1151"/>
      <c r="AD189" s="764"/>
    </row>
    <row r="190" spans="1:30" hidden="1">
      <c r="A190" s="548">
        <v>6</v>
      </c>
      <c r="B190" s="548" t="s">
        <v>909</v>
      </c>
      <c r="C190" s="764">
        <v>30</v>
      </c>
      <c r="D190" s="764" t="s">
        <v>1093</v>
      </c>
      <c r="E190" s="764" t="s">
        <v>1685</v>
      </c>
      <c r="F190" s="764">
        <v>15</v>
      </c>
      <c r="G190" s="764" t="s">
        <v>2408</v>
      </c>
      <c r="H190" s="1152" t="s">
        <v>656</v>
      </c>
      <c r="I190" s="1120">
        <v>486248</v>
      </c>
      <c r="J190" s="1120">
        <v>0</v>
      </c>
      <c r="K190" s="1120">
        <v>0</v>
      </c>
      <c r="L190" s="1120">
        <v>0</v>
      </c>
      <c r="M190" s="1120">
        <v>0</v>
      </c>
      <c r="N190" s="1120">
        <v>0</v>
      </c>
      <c r="O190" s="1120">
        <v>486248</v>
      </c>
      <c r="P190" s="1120">
        <v>0</v>
      </c>
      <c r="Q190" s="1120">
        <v>213.94911999999999</v>
      </c>
      <c r="R190" s="740">
        <v>3.3649999999999999E-4</v>
      </c>
      <c r="S190" s="740">
        <v>3.4087878383659115E-4</v>
      </c>
      <c r="T190" s="740">
        <v>0.11365223000000001</v>
      </c>
      <c r="U190" s="764"/>
      <c r="V190" s="1120">
        <v>40697309.890000001</v>
      </c>
      <c r="W190" s="764"/>
      <c r="X190" s="740">
        <v>0</v>
      </c>
      <c r="Y190" s="764"/>
      <c r="Z190" s="764"/>
      <c r="AA190" s="764"/>
      <c r="AB190" s="740" t="s">
        <v>1978</v>
      </c>
      <c r="AC190" s="1151"/>
      <c r="AD190" s="764"/>
    </row>
    <row r="191" spans="1:30" hidden="1">
      <c r="C191" s="764"/>
      <c r="D191" s="764"/>
      <c r="E191" s="764"/>
      <c r="F191" s="764"/>
      <c r="G191" s="1126" t="s">
        <v>2409</v>
      </c>
      <c r="H191" s="1150"/>
      <c r="I191" s="1122">
        <v>32302342</v>
      </c>
      <c r="J191" s="1122">
        <v>470000</v>
      </c>
      <c r="K191" s="1122">
        <v>0</v>
      </c>
      <c r="L191" s="1122">
        <v>0</v>
      </c>
      <c r="M191" s="1153">
        <v>0</v>
      </c>
      <c r="N191" s="1122">
        <v>7440500</v>
      </c>
      <c r="O191" s="1122">
        <v>25331842</v>
      </c>
      <c r="P191" s="1122">
        <v>468241.17417350004</v>
      </c>
      <c r="Q191" s="1122">
        <v>2582392.8373799995</v>
      </c>
      <c r="R191" s="1123">
        <v>4.0615699100000002</v>
      </c>
      <c r="S191" s="1123">
        <v>4.1144498738504662</v>
      </c>
      <c r="T191" s="1124"/>
      <c r="U191" s="764"/>
      <c r="V191" s="1120" t="e">
        <v>#N/A</v>
      </c>
      <c r="W191" s="764">
        <v>0</v>
      </c>
      <c r="X191" s="740">
        <v>0</v>
      </c>
      <c r="Y191" s="764">
        <v>0</v>
      </c>
      <c r="Z191" s="764">
        <v>0</v>
      </c>
      <c r="AA191" s="764">
        <v>0</v>
      </c>
      <c r="AB191" s="740" t="e">
        <v>#N/A</v>
      </c>
      <c r="AC191" s="1151">
        <v>0</v>
      </c>
      <c r="AD191" s="764">
        <v>0</v>
      </c>
    </row>
    <row r="192" spans="1:30" hidden="1">
      <c r="C192" s="764"/>
      <c r="D192" s="764"/>
      <c r="E192" s="764"/>
      <c r="F192" s="764"/>
      <c r="G192" s="1126"/>
      <c r="H192" s="1118" t="s">
        <v>964</v>
      </c>
      <c r="I192" s="1125"/>
      <c r="J192" s="1125"/>
      <c r="K192" s="1125"/>
      <c r="L192" s="1125"/>
      <c r="M192" s="1120"/>
      <c r="N192" s="1125"/>
      <c r="O192" s="1125"/>
      <c r="P192" s="1125"/>
      <c r="Q192" s="1125"/>
      <c r="R192" s="1124"/>
      <c r="S192" s="1124"/>
      <c r="T192" s="1124"/>
      <c r="U192" s="764"/>
      <c r="V192" s="1120"/>
      <c r="W192" s="764"/>
      <c r="X192" s="740"/>
      <c r="Y192" s="764"/>
      <c r="Z192" s="764"/>
      <c r="AA192" s="764"/>
      <c r="AB192" s="740"/>
      <c r="AC192" s="1151"/>
      <c r="AD192" s="764"/>
    </row>
    <row r="193" spans="1:30" hidden="1">
      <c r="A193" s="548">
        <v>18</v>
      </c>
      <c r="B193" s="548" t="s">
        <v>964</v>
      </c>
      <c r="C193" s="764">
        <v>31</v>
      </c>
      <c r="D193" s="764" t="s">
        <v>965</v>
      </c>
      <c r="E193" s="764" t="s">
        <v>1594</v>
      </c>
      <c r="F193" s="764">
        <v>16</v>
      </c>
      <c r="G193" s="764" t="s">
        <v>964</v>
      </c>
      <c r="H193" s="1152" t="s">
        <v>966</v>
      </c>
      <c r="I193" s="1120">
        <v>1813539</v>
      </c>
      <c r="J193" s="1120">
        <v>0</v>
      </c>
      <c r="K193" s="1120">
        <v>0</v>
      </c>
      <c r="L193" s="1120">
        <v>0</v>
      </c>
      <c r="M193" s="1120">
        <v>0</v>
      </c>
      <c r="N193" s="1120">
        <v>0</v>
      </c>
      <c r="O193" s="1120">
        <v>1813539</v>
      </c>
      <c r="P193" s="1120">
        <v>89919.274912699999</v>
      </c>
      <c r="Q193" s="1120">
        <v>2393309.2829100001</v>
      </c>
      <c r="R193" s="740">
        <v>3.7641805800000001</v>
      </c>
      <c r="S193" s="740">
        <v>3.8131886576733054</v>
      </c>
      <c r="T193" s="740">
        <v>0.70981722000000003</v>
      </c>
      <c r="U193" s="764"/>
      <c r="V193" s="1120">
        <v>124780141.08</v>
      </c>
      <c r="W193" s="764"/>
      <c r="X193" s="740">
        <v>0</v>
      </c>
      <c r="Y193" s="764"/>
      <c r="Z193" s="764"/>
      <c r="AA193" s="764"/>
      <c r="AB193" s="740" t="s">
        <v>1978</v>
      </c>
      <c r="AC193" s="1151"/>
      <c r="AD193" s="764"/>
    </row>
    <row r="194" spans="1:30" hidden="1">
      <c r="C194" s="764"/>
      <c r="D194" s="764"/>
      <c r="E194" s="764"/>
      <c r="F194" s="764"/>
      <c r="G194" s="1126" t="s">
        <v>967</v>
      </c>
      <c r="H194" s="1150"/>
      <c r="I194" s="1122">
        <v>1813539</v>
      </c>
      <c r="J194" s="1122">
        <v>0</v>
      </c>
      <c r="K194" s="1122">
        <v>0</v>
      </c>
      <c r="L194" s="1122">
        <v>0</v>
      </c>
      <c r="M194" s="1153">
        <v>0</v>
      </c>
      <c r="N194" s="1122">
        <v>0</v>
      </c>
      <c r="O194" s="1122">
        <v>1813539</v>
      </c>
      <c r="P194" s="1122">
        <v>89919.274912699999</v>
      </c>
      <c r="Q194" s="1122">
        <v>2393309.2829100001</v>
      </c>
      <c r="R194" s="1123">
        <v>3.7641805800000001</v>
      </c>
      <c r="S194" s="1123">
        <v>3.8131886576733054</v>
      </c>
      <c r="T194" s="1124"/>
      <c r="U194" s="764"/>
      <c r="V194" s="1120">
        <v>124780141.08</v>
      </c>
      <c r="W194" s="764">
        <v>0</v>
      </c>
      <c r="X194" s="740">
        <v>0</v>
      </c>
      <c r="Y194" s="764">
        <v>0</v>
      </c>
      <c r="Z194" s="764">
        <v>0</v>
      </c>
      <c r="AA194" s="764">
        <v>0</v>
      </c>
      <c r="AB194" s="740">
        <v>0</v>
      </c>
      <c r="AC194" s="1151">
        <v>0</v>
      </c>
      <c r="AD194" s="764">
        <v>0</v>
      </c>
    </row>
    <row r="195" spans="1:30" hidden="1">
      <c r="C195" s="764"/>
      <c r="D195" s="764"/>
      <c r="E195" s="764"/>
      <c r="F195" s="764"/>
      <c r="G195" s="1126"/>
      <c r="H195" s="1118" t="s">
        <v>2410</v>
      </c>
      <c r="I195" s="1125"/>
      <c r="J195" s="1125"/>
      <c r="K195" s="1125"/>
      <c r="L195" s="1125"/>
      <c r="M195" s="1120"/>
      <c r="N195" s="1125"/>
      <c r="O195" s="1125"/>
      <c r="P195" s="1125"/>
      <c r="Q195" s="1125"/>
      <c r="R195" s="1124"/>
      <c r="S195" s="1124"/>
      <c r="T195" s="1124"/>
      <c r="U195" s="764"/>
      <c r="V195" s="1120"/>
      <c r="W195" s="764"/>
      <c r="X195" s="740"/>
      <c r="Y195" s="764"/>
      <c r="Z195" s="764"/>
      <c r="AA195" s="764"/>
      <c r="AB195" s="740"/>
      <c r="AC195" s="1151"/>
      <c r="AD195" s="764"/>
    </row>
    <row r="196" spans="1:30" hidden="1">
      <c r="A196" s="548">
        <v>2</v>
      </c>
      <c r="B196" s="548" t="s">
        <v>877</v>
      </c>
      <c r="C196" s="764">
        <v>32</v>
      </c>
      <c r="D196" s="764" t="s">
        <v>878</v>
      </c>
      <c r="E196" s="764" t="s">
        <v>1553</v>
      </c>
      <c r="F196" s="764">
        <v>17</v>
      </c>
      <c r="G196" s="764" t="s">
        <v>2410</v>
      </c>
      <c r="H196" s="1152" t="s">
        <v>621</v>
      </c>
      <c r="I196" s="1120">
        <v>2870757</v>
      </c>
      <c r="J196" s="1120">
        <v>0</v>
      </c>
      <c r="K196" s="1120">
        <v>0</v>
      </c>
      <c r="L196" s="1120">
        <v>0</v>
      </c>
      <c r="M196" s="1120">
        <v>0</v>
      </c>
      <c r="N196" s="1120">
        <v>1540400</v>
      </c>
      <c r="O196" s="1120">
        <v>1330357</v>
      </c>
      <c r="P196" s="1120">
        <v>122737.60319349999</v>
      </c>
      <c r="Q196" s="1120">
        <v>306474.34208999999</v>
      </c>
      <c r="R196" s="740">
        <v>0.48202075999999999</v>
      </c>
      <c r="S196" s="740">
        <v>0.48829647445504148</v>
      </c>
      <c r="T196" s="740">
        <v>1.55974933</v>
      </c>
      <c r="U196" s="764"/>
      <c r="V196" s="1120">
        <v>88347072.459999993</v>
      </c>
      <c r="W196" s="764"/>
      <c r="X196" s="740">
        <v>0</v>
      </c>
      <c r="Y196" s="764"/>
      <c r="Z196" s="764"/>
      <c r="AA196" s="764"/>
      <c r="AB196" s="740" t="s">
        <v>1978</v>
      </c>
      <c r="AC196" s="1151"/>
      <c r="AD196" s="764"/>
    </row>
    <row r="197" spans="1:30" hidden="1">
      <c r="A197" s="548">
        <v>2</v>
      </c>
      <c r="B197" s="548" t="s">
        <v>877</v>
      </c>
      <c r="C197" s="764">
        <v>33</v>
      </c>
      <c r="D197" s="764" t="s">
        <v>879</v>
      </c>
      <c r="E197" s="764" t="s">
        <v>1628</v>
      </c>
      <c r="F197" s="764">
        <v>17</v>
      </c>
      <c r="G197" s="764" t="s">
        <v>2410</v>
      </c>
      <c r="H197" s="1152" t="s">
        <v>623</v>
      </c>
      <c r="I197" s="1120">
        <v>4165451</v>
      </c>
      <c r="J197" s="1120">
        <v>0</v>
      </c>
      <c r="K197" s="1120">
        <v>0</v>
      </c>
      <c r="L197" s="1120">
        <v>0</v>
      </c>
      <c r="M197" s="1120">
        <v>0</v>
      </c>
      <c r="N197" s="1120">
        <v>1898900</v>
      </c>
      <c r="O197" s="1120">
        <v>2266551</v>
      </c>
      <c r="P197" s="1120">
        <v>312041.12122919998</v>
      </c>
      <c r="Q197" s="1120">
        <v>613079.37999000004</v>
      </c>
      <c r="R197" s="740">
        <v>0.96424708000000003</v>
      </c>
      <c r="S197" s="740">
        <v>0.97680118266568505</v>
      </c>
      <c r="T197" s="740">
        <v>2.8343735200000002</v>
      </c>
      <c r="U197" s="764"/>
      <c r="V197" s="1120">
        <v>633622182.69000006</v>
      </c>
      <c r="W197" s="764"/>
      <c r="X197" s="740">
        <v>0</v>
      </c>
      <c r="Y197" s="764"/>
      <c r="Z197" s="764"/>
      <c r="AA197" s="764"/>
      <c r="AB197" s="740" t="s">
        <v>1978</v>
      </c>
      <c r="AC197" s="1151"/>
      <c r="AD197" s="764"/>
    </row>
    <row r="198" spans="1:30" hidden="1">
      <c r="A198" s="548">
        <v>2</v>
      </c>
      <c r="B198" s="548" t="s">
        <v>877</v>
      </c>
      <c r="C198" s="764">
        <v>33</v>
      </c>
      <c r="D198" s="764" t="s">
        <v>884</v>
      </c>
      <c r="E198" s="764" t="s">
        <v>1560</v>
      </c>
      <c r="F198" s="764">
        <v>17</v>
      </c>
      <c r="G198" s="764" t="s">
        <v>2410</v>
      </c>
      <c r="H198" s="1152" t="s">
        <v>626</v>
      </c>
      <c r="I198" s="1120">
        <v>14188116</v>
      </c>
      <c r="J198" s="1120">
        <v>0</v>
      </c>
      <c r="K198" s="1120">
        <v>0</v>
      </c>
      <c r="L198" s="1120">
        <v>0</v>
      </c>
      <c r="M198" s="1120">
        <v>0</v>
      </c>
      <c r="N198" s="1120">
        <v>4746072</v>
      </c>
      <c r="O198" s="1120">
        <v>9442044</v>
      </c>
      <c r="P198" s="1120">
        <v>143669.76251919998</v>
      </c>
      <c r="Q198" s="1120">
        <v>405819.05112000002</v>
      </c>
      <c r="R198" s="740">
        <v>0.63826945000000002</v>
      </c>
      <c r="S198" s="740">
        <v>0.64657945124291716</v>
      </c>
      <c r="T198" s="740">
        <v>3.2115795899999999</v>
      </c>
      <c r="U198" s="764"/>
      <c r="V198" s="1120">
        <v>221428620</v>
      </c>
      <c r="W198" s="764"/>
      <c r="X198" s="740">
        <v>0</v>
      </c>
      <c r="Y198" s="764"/>
      <c r="Z198" s="764"/>
      <c r="AA198" s="764"/>
      <c r="AB198" s="740" t="s">
        <v>1978</v>
      </c>
      <c r="AC198" s="1151"/>
      <c r="AD198" s="764"/>
    </row>
    <row r="199" spans="1:30" hidden="1">
      <c r="C199" s="764"/>
      <c r="D199" s="764"/>
      <c r="E199" s="764"/>
      <c r="F199" s="764"/>
      <c r="G199" s="1126" t="s">
        <v>2411</v>
      </c>
      <c r="H199" s="1150"/>
      <c r="I199" s="1122">
        <v>21224324</v>
      </c>
      <c r="J199" s="1122">
        <v>0</v>
      </c>
      <c r="K199" s="1122">
        <v>0</v>
      </c>
      <c r="L199" s="1122">
        <v>0</v>
      </c>
      <c r="M199" s="1153">
        <v>0</v>
      </c>
      <c r="N199" s="1122">
        <v>8185372</v>
      </c>
      <c r="O199" s="1122">
        <v>13038952</v>
      </c>
      <c r="P199" s="1122">
        <v>578448.48694189999</v>
      </c>
      <c r="Q199" s="1122">
        <v>1325372.7731999999</v>
      </c>
      <c r="R199" s="1123">
        <v>2.0845372900000001</v>
      </c>
      <c r="S199" s="1123">
        <v>2.1116771083636436</v>
      </c>
      <c r="T199" s="1124"/>
      <c r="U199" s="764"/>
      <c r="V199" s="1120">
        <v>943397875.1500001</v>
      </c>
      <c r="W199" s="764">
        <v>0</v>
      </c>
      <c r="X199" s="740">
        <v>0</v>
      </c>
      <c r="Y199" s="764">
        <v>0</v>
      </c>
      <c r="Z199" s="764">
        <v>0</v>
      </c>
      <c r="AA199" s="764">
        <v>0</v>
      </c>
      <c r="AB199" s="740">
        <v>0</v>
      </c>
      <c r="AC199" s="1151">
        <v>0</v>
      </c>
      <c r="AD199" s="764">
        <v>0</v>
      </c>
    </row>
    <row r="200" spans="1:30" hidden="1">
      <c r="C200" s="764"/>
      <c r="D200" s="764"/>
      <c r="E200" s="764"/>
      <c r="F200" s="764"/>
      <c r="G200" s="1126"/>
      <c r="H200" s="1118" t="s">
        <v>2413</v>
      </c>
      <c r="I200" s="1125"/>
      <c r="J200" s="1125"/>
      <c r="K200" s="1125"/>
      <c r="L200" s="1125"/>
      <c r="M200" s="1120"/>
      <c r="N200" s="1125"/>
      <c r="O200" s="1125"/>
      <c r="P200" s="1125"/>
      <c r="Q200" s="1125"/>
      <c r="R200" s="1124"/>
      <c r="S200" s="1124"/>
      <c r="T200" s="1124"/>
      <c r="U200" s="764"/>
      <c r="V200" s="1120"/>
      <c r="W200" s="764"/>
      <c r="X200" s="740"/>
      <c r="Y200" s="764"/>
      <c r="Z200" s="764"/>
      <c r="AA200" s="764"/>
      <c r="AB200" s="740"/>
      <c r="AC200" s="1151"/>
      <c r="AD200" s="764"/>
    </row>
    <row r="201" spans="1:30" hidden="1">
      <c r="A201" s="548">
        <v>24</v>
      </c>
      <c r="B201" s="548" t="s">
        <v>984</v>
      </c>
      <c r="C201" s="764">
        <v>34</v>
      </c>
      <c r="D201" s="764" t="s">
        <v>985</v>
      </c>
      <c r="E201" s="764" t="s">
        <v>1600</v>
      </c>
      <c r="F201" s="764">
        <v>18</v>
      </c>
      <c r="G201" s="764" t="s">
        <v>2413</v>
      </c>
      <c r="H201" s="1152" t="s">
        <v>821</v>
      </c>
      <c r="I201" s="1120">
        <v>6289797</v>
      </c>
      <c r="J201" s="1120">
        <v>0</v>
      </c>
      <c r="K201" s="1120">
        <v>0</v>
      </c>
      <c r="L201" s="1120">
        <v>0</v>
      </c>
      <c r="M201" s="1120">
        <v>0</v>
      </c>
      <c r="N201" s="1120">
        <v>975500</v>
      </c>
      <c r="O201" s="1120">
        <v>5314297</v>
      </c>
      <c r="P201" s="1120">
        <v>79474.932821799986</v>
      </c>
      <c r="Q201" s="1120">
        <v>555556.60837999999</v>
      </c>
      <c r="R201" s="740">
        <v>0.87377565999999995</v>
      </c>
      <c r="S201" s="740">
        <v>0.88515185767978743</v>
      </c>
      <c r="T201" s="740">
        <v>0.45925565000000002</v>
      </c>
      <c r="U201" s="764"/>
      <c r="V201" s="1120">
        <v>326848807.86000001</v>
      </c>
      <c r="W201" s="764"/>
      <c r="X201" s="740">
        <v>0</v>
      </c>
      <c r="Y201" s="764"/>
      <c r="Z201" s="764"/>
      <c r="AA201" s="764"/>
      <c r="AB201" s="740" t="s">
        <v>1978</v>
      </c>
      <c r="AC201" s="1151"/>
      <c r="AD201" s="764"/>
    </row>
    <row r="202" spans="1:30" hidden="1">
      <c r="A202" s="548">
        <v>24</v>
      </c>
      <c r="B202" s="548" t="s">
        <v>984</v>
      </c>
      <c r="C202" s="764">
        <v>35</v>
      </c>
      <c r="D202" s="764" t="s">
        <v>988</v>
      </c>
      <c r="E202" s="764" t="s">
        <v>1844</v>
      </c>
      <c r="F202" s="764">
        <v>18</v>
      </c>
      <c r="G202" s="764" t="s">
        <v>2413</v>
      </c>
      <c r="H202" s="1152" t="s">
        <v>989</v>
      </c>
      <c r="I202" s="1120">
        <v>927832</v>
      </c>
      <c r="J202" s="1120">
        <v>0</v>
      </c>
      <c r="K202" s="1120">
        <v>0</v>
      </c>
      <c r="L202" s="1120">
        <v>0</v>
      </c>
      <c r="M202" s="1120">
        <v>0</v>
      </c>
      <c r="N202" s="1120">
        <v>75000</v>
      </c>
      <c r="O202" s="1120">
        <v>852832</v>
      </c>
      <c r="P202" s="1120">
        <v>26915.377921200001</v>
      </c>
      <c r="Q202" s="1120">
        <v>65813.045440000002</v>
      </c>
      <c r="R202" s="740">
        <v>0.10351030999999999</v>
      </c>
      <c r="S202" s="740">
        <v>0.10485797226073897</v>
      </c>
      <c r="T202" s="740">
        <v>9.6884849999999995E-2</v>
      </c>
      <c r="U202" s="764"/>
      <c r="V202" s="1120">
        <v>24839452.670000002</v>
      </c>
      <c r="W202" s="764"/>
      <c r="X202" s="740">
        <v>0</v>
      </c>
      <c r="Y202" s="764"/>
      <c r="Z202" s="764"/>
      <c r="AA202" s="764"/>
      <c r="AB202" s="740" t="s">
        <v>1978</v>
      </c>
      <c r="AC202" s="1151"/>
      <c r="AD202" s="764"/>
    </row>
    <row r="203" spans="1:30" hidden="1">
      <c r="A203" s="548">
        <v>24</v>
      </c>
      <c r="B203" s="548" t="s">
        <v>984</v>
      </c>
      <c r="C203" s="764">
        <v>36</v>
      </c>
      <c r="D203" s="1128" t="s">
        <v>1841</v>
      </c>
      <c r="E203" s="764" t="s">
        <v>1842</v>
      </c>
      <c r="F203" s="764">
        <v>18</v>
      </c>
      <c r="G203" s="764" t="s">
        <v>2413</v>
      </c>
      <c r="H203" s="1152" t="s">
        <v>986</v>
      </c>
      <c r="I203" s="1120">
        <v>5073775</v>
      </c>
      <c r="J203" s="1120">
        <v>0</v>
      </c>
      <c r="K203" s="1120">
        <v>0</v>
      </c>
      <c r="L203" s="1120">
        <v>0</v>
      </c>
      <c r="M203" s="1120">
        <v>0</v>
      </c>
      <c r="N203" s="1120">
        <v>400000</v>
      </c>
      <c r="O203" s="1120">
        <v>4673775</v>
      </c>
      <c r="P203" s="1120">
        <v>7478.0396535999998</v>
      </c>
      <c r="Q203" s="1120">
        <v>33183.802499999998</v>
      </c>
      <c r="R203" s="740">
        <v>5.2191260000000003E-2</v>
      </c>
      <c r="S203" s="740">
        <v>5.2870767775411429E-2</v>
      </c>
      <c r="T203" s="740">
        <v>1.6924649999999999E-2</v>
      </c>
      <c r="U203" s="764"/>
      <c r="V203" s="1120">
        <v>24207343.02</v>
      </c>
      <c r="W203" s="764"/>
      <c r="X203" s="740">
        <v>0</v>
      </c>
      <c r="Y203" s="764"/>
      <c r="Z203" s="764"/>
      <c r="AA203" s="764"/>
      <c r="AB203" s="740" t="s">
        <v>1978</v>
      </c>
      <c r="AC203" s="1151"/>
      <c r="AD203" s="764"/>
    </row>
    <row r="204" spans="1:30" hidden="1">
      <c r="A204" s="548">
        <v>24</v>
      </c>
      <c r="B204" s="548" t="s">
        <v>984</v>
      </c>
      <c r="C204" s="764">
        <v>37</v>
      </c>
      <c r="D204" s="764" t="s">
        <v>987</v>
      </c>
      <c r="E204" s="764" t="s">
        <v>1843</v>
      </c>
      <c r="F204" s="764">
        <v>18</v>
      </c>
      <c r="G204" s="764" t="s">
        <v>2413</v>
      </c>
      <c r="H204" s="1152" t="s">
        <v>822</v>
      </c>
      <c r="I204" s="1120">
        <v>410390</v>
      </c>
      <c r="J204" s="1120">
        <v>0</v>
      </c>
      <c r="K204" s="1120">
        <v>0</v>
      </c>
      <c r="L204" s="1120">
        <v>0</v>
      </c>
      <c r="M204" s="1120">
        <v>0</v>
      </c>
      <c r="N204" s="1120">
        <v>0</v>
      </c>
      <c r="O204" s="1120">
        <v>410390</v>
      </c>
      <c r="P204" s="1120">
        <v>6471.85</v>
      </c>
      <c r="Q204" s="1120">
        <v>16497.678</v>
      </c>
      <c r="R204" s="740">
        <v>2.5947439999999999E-2</v>
      </c>
      <c r="S204" s="740">
        <v>2.6285260779608188E-2</v>
      </c>
      <c r="T204" s="740">
        <v>0.24217715000000001</v>
      </c>
      <c r="U204" s="764"/>
      <c r="V204" s="1120">
        <v>8522693</v>
      </c>
      <c r="W204" s="764"/>
      <c r="X204" s="740">
        <v>0</v>
      </c>
      <c r="Y204" s="764"/>
      <c r="Z204" s="764"/>
      <c r="AA204" s="764"/>
      <c r="AB204" s="740" t="s">
        <v>1978</v>
      </c>
      <c r="AC204" s="1151"/>
      <c r="AD204" s="764"/>
    </row>
    <row r="205" spans="1:30" hidden="1">
      <c r="A205" s="548">
        <v>24</v>
      </c>
      <c r="B205" s="548" t="s">
        <v>984</v>
      </c>
      <c r="C205" s="764">
        <v>38</v>
      </c>
      <c r="D205" s="764" t="s">
        <v>1845</v>
      </c>
      <c r="E205" s="764" t="s">
        <v>1846</v>
      </c>
      <c r="F205" s="764">
        <v>18</v>
      </c>
      <c r="G205" s="764" t="s">
        <v>2413</v>
      </c>
      <c r="H205" s="1152" t="s">
        <v>1847</v>
      </c>
      <c r="I205" s="1120">
        <v>1024055</v>
      </c>
      <c r="J205" s="1120">
        <v>0</v>
      </c>
      <c r="K205" s="1120">
        <v>0</v>
      </c>
      <c r="L205" s="1120">
        <v>0</v>
      </c>
      <c r="M205" s="1120">
        <v>0</v>
      </c>
      <c r="N205" s="1120">
        <v>50000</v>
      </c>
      <c r="O205" s="1120">
        <v>974055</v>
      </c>
      <c r="P205" s="1120">
        <v>16705.043564799998</v>
      </c>
      <c r="Q205" s="1120">
        <v>24312.412800000002</v>
      </c>
      <c r="R205" s="740">
        <v>3.8238399999999999E-2</v>
      </c>
      <c r="S205" s="740">
        <v>3.8736245829836424E-2</v>
      </c>
      <c r="T205" s="740">
        <v>0.25643911000000003</v>
      </c>
      <c r="U205" s="764"/>
      <c r="V205" s="1120" t="e">
        <v>#N/A</v>
      </c>
      <c r="W205" s="764"/>
      <c r="X205" s="740">
        <v>0</v>
      </c>
      <c r="Y205" s="764"/>
      <c r="Z205" s="764"/>
      <c r="AA205" s="764"/>
      <c r="AB205" s="740" t="e">
        <v>#N/A</v>
      </c>
      <c r="AC205" s="1151"/>
      <c r="AD205" s="764"/>
    </row>
    <row r="206" spans="1:30" hidden="1">
      <c r="A206" s="548">
        <v>24</v>
      </c>
      <c r="B206" s="548" t="s">
        <v>984</v>
      </c>
      <c r="C206" s="764">
        <v>39</v>
      </c>
      <c r="D206" s="764" t="s">
        <v>1351</v>
      </c>
      <c r="E206" s="764" t="s">
        <v>1848</v>
      </c>
      <c r="F206" s="764">
        <v>18</v>
      </c>
      <c r="G206" s="764" t="s">
        <v>2413</v>
      </c>
      <c r="H206" s="1152" t="s">
        <v>823</v>
      </c>
      <c r="I206" s="1120">
        <v>866000</v>
      </c>
      <c r="J206" s="1120">
        <v>0</v>
      </c>
      <c r="K206" s="1120">
        <v>0</v>
      </c>
      <c r="L206" s="1120">
        <v>0</v>
      </c>
      <c r="M206" s="1120">
        <v>0</v>
      </c>
      <c r="N206" s="1120">
        <v>323000</v>
      </c>
      <c r="O206" s="1120">
        <v>543000</v>
      </c>
      <c r="P206" s="1120">
        <v>5430</v>
      </c>
      <c r="Q206" s="1120">
        <v>27150</v>
      </c>
      <c r="R206" s="740">
        <v>4.2701339999999997E-2</v>
      </c>
      <c r="S206" s="740">
        <v>4.3257289308614361E-2</v>
      </c>
      <c r="T206" s="740">
        <v>0.14781668000000001</v>
      </c>
      <c r="U206" s="764"/>
      <c r="V206" s="1120" t="e">
        <v>#N/A</v>
      </c>
      <c r="W206" s="764"/>
      <c r="X206" s="740">
        <v>0</v>
      </c>
      <c r="Y206" s="764"/>
      <c r="Z206" s="764"/>
      <c r="AA206" s="764"/>
      <c r="AB206" s="740" t="e">
        <v>#N/A</v>
      </c>
      <c r="AC206" s="1151"/>
      <c r="AD206" s="764"/>
    </row>
    <row r="207" spans="1:30" hidden="1">
      <c r="A207" s="548">
        <v>24</v>
      </c>
      <c r="B207" s="548" t="s">
        <v>984</v>
      </c>
      <c r="C207" s="764">
        <v>40</v>
      </c>
      <c r="D207" s="764" t="s">
        <v>1352</v>
      </c>
      <c r="E207" s="764" t="s">
        <v>1849</v>
      </c>
      <c r="F207" s="764">
        <v>18</v>
      </c>
      <c r="G207" s="764" t="s">
        <v>2413</v>
      </c>
      <c r="H207" s="1152" t="s">
        <v>824</v>
      </c>
      <c r="I207" s="1120">
        <v>256117</v>
      </c>
      <c r="J207" s="1120">
        <v>0</v>
      </c>
      <c r="K207" s="1120">
        <v>0</v>
      </c>
      <c r="L207" s="1120">
        <v>0</v>
      </c>
      <c r="M207" s="1120">
        <v>0</v>
      </c>
      <c r="N207" s="1120">
        <v>0</v>
      </c>
      <c r="O207" s="1120">
        <v>256117</v>
      </c>
      <c r="P207" s="1120">
        <v>4225.9305000000004</v>
      </c>
      <c r="Q207" s="1120">
        <v>8994.8290399999987</v>
      </c>
      <c r="R207" s="740">
        <v>1.414701E-2</v>
      </c>
      <c r="S207" s="740">
        <v>1.4331194182865778E-2</v>
      </c>
      <c r="T207" s="740">
        <v>1.34148858</v>
      </c>
      <c r="U207" s="764"/>
      <c r="V207" s="1120">
        <v>2179560.2999999998</v>
      </c>
      <c r="W207" s="764"/>
      <c r="X207" s="740">
        <v>0</v>
      </c>
      <c r="Y207" s="764"/>
      <c r="Z207" s="764"/>
      <c r="AA207" s="764"/>
      <c r="AB207" s="740" t="s">
        <v>1978</v>
      </c>
      <c r="AC207" s="1151"/>
      <c r="AD207" s="764"/>
    </row>
    <row r="208" spans="1:30" hidden="1">
      <c r="C208" s="764"/>
      <c r="D208" s="764"/>
      <c r="E208" s="764"/>
      <c r="F208" s="764"/>
      <c r="G208" s="1126" t="s">
        <v>2414</v>
      </c>
      <c r="H208" s="1150"/>
      <c r="I208" s="1122">
        <v>14847966</v>
      </c>
      <c r="J208" s="1122">
        <v>0</v>
      </c>
      <c r="K208" s="1122">
        <v>0</v>
      </c>
      <c r="L208" s="1122">
        <v>0</v>
      </c>
      <c r="M208" s="1153">
        <v>0</v>
      </c>
      <c r="N208" s="1122">
        <v>1823500</v>
      </c>
      <c r="O208" s="1122">
        <v>13024466</v>
      </c>
      <c r="P208" s="1122">
        <v>146701.17446139999</v>
      </c>
      <c r="Q208" s="1122">
        <v>731508.37615999999</v>
      </c>
      <c r="R208" s="1123">
        <v>1.15051142</v>
      </c>
      <c r="S208" s="1123">
        <v>1.1654905878168627</v>
      </c>
      <c r="T208" s="1124"/>
      <c r="U208" s="764"/>
      <c r="V208" s="1120" t="e">
        <v>#N/A</v>
      </c>
      <c r="W208" s="764">
        <v>0</v>
      </c>
      <c r="X208" s="740">
        <v>0</v>
      </c>
      <c r="Y208" s="764">
        <v>0</v>
      </c>
      <c r="Z208" s="764">
        <v>0</v>
      </c>
      <c r="AA208" s="764">
        <v>0</v>
      </c>
      <c r="AB208" s="740" t="e">
        <v>#N/A</v>
      </c>
      <c r="AC208" s="1151">
        <v>0</v>
      </c>
      <c r="AD208" s="764">
        <v>0</v>
      </c>
    </row>
    <row r="209" spans="1:30" hidden="1">
      <c r="C209" s="764"/>
      <c r="D209" s="764"/>
      <c r="E209" s="764"/>
      <c r="F209" s="764"/>
      <c r="G209" s="1126"/>
      <c r="H209" s="1118" t="s">
        <v>2415</v>
      </c>
      <c r="I209" s="1125"/>
      <c r="J209" s="1125"/>
      <c r="K209" s="1125"/>
      <c r="L209" s="1125"/>
      <c r="M209" s="1120"/>
      <c r="N209" s="1125"/>
      <c r="O209" s="1125"/>
      <c r="P209" s="1125"/>
      <c r="Q209" s="1125"/>
      <c r="R209" s="1124"/>
      <c r="S209" s="1124"/>
      <c r="T209" s="1124"/>
      <c r="U209" s="764"/>
      <c r="V209" s="1120"/>
      <c r="W209" s="764"/>
      <c r="X209" s="740"/>
      <c r="Y209" s="764"/>
      <c r="Z209" s="764"/>
      <c r="AA209" s="764"/>
      <c r="AB209" s="740"/>
      <c r="AC209" s="1151"/>
      <c r="AD209" s="764"/>
    </row>
    <row r="210" spans="1:30" hidden="1">
      <c r="A210" s="548">
        <v>25</v>
      </c>
      <c r="B210" s="548" t="s">
        <v>992</v>
      </c>
      <c r="C210" s="764">
        <v>41</v>
      </c>
      <c r="D210" s="764" t="s">
        <v>1033</v>
      </c>
      <c r="E210" s="764" t="s">
        <v>1626</v>
      </c>
      <c r="F210" s="764">
        <v>19</v>
      </c>
      <c r="G210" s="764" t="s">
        <v>2415</v>
      </c>
      <c r="H210" s="1152" t="s">
        <v>620</v>
      </c>
      <c r="I210" s="1120">
        <v>55229</v>
      </c>
      <c r="J210" s="1120">
        <v>0</v>
      </c>
      <c r="K210" s="1120">
        <v>0</v>
      </c>
      <c r="L210" s="1120">
        <v>0</v>
      </c>
      <c r="M210" s="1120">
        <v>0</v>
      </c>
      <c r="N210" s="1120">
        <v>0</v>
      </c>
      <c r="O210" s="1120">
        <v>55229</v>
      </c>
      <c r="P210" s="1120">
        <v>14920.147072799999</v>
      </c>
      <c r="Q210" s="1120">
        <v>23794.862359999999</v>
      </c>
      <c r="R210" s="740">
        <v>3.7424399999999997E-2</v>
      </c>
      <c r="S210" s="740">
        <v>3.7911648072382252E-2</v>
      </c>
      <c r="T210" s="740">
        <v>6.6585889999999995E-2</v>
      </c>
      <c r="U210" s="764"/>
      <c r="V210" s="1120" t="e">
        <v>#N/A</v>
      </c>
      <c r="W210" s="764"/>
      <c r="X210" s="740">
        <v>0</v>
      </c>
      <c r="Y210" s="764"/>
      <c r="Z210" s="764"/>
      <c r="AA210" s="764"/>
      <c r="AB210" s="740" t="e">
        <v>#N/A</v>
      </c>
      <c r="AC210" s="1151"/>
      <c r="AD210" s="764"/>
    </row>
    <row r="211" spans="1:30" hidden="1">
      <c r="A211" s="548">
        <v>25</v>
      </c>
      <c r="B211" s="548" t="s">
        <v>992</v>
      </c>
      <c r="C211" s="764">
        <v>42</v>
      </c>
      <c r="D211" s="764" t="s">
        <v>1034</v>
      </c>
      <c r="E211" s="764" t="s">
        <v>1630</v>
      </c>
      <c r="F211" s="764">
        <v>19</v>
      </c>
      <c r="G211" s="764" t="s">
        <v>2415</v>
      </c>
      <c r="H211" s="1152" t="s">
        <v>1456</v>
      </c>
      <c r="I211" s="1120">
        <v>1445033</v>
      </c>
      <c r="J211" s="1120">
        <v>0</v>
      </c>
      <c r="K211" s="1120">
        <v>0</v>
      </c>
      <c r="L211" s="1120">
        <v>0</v>
      </c>
      <c r="M211" s="1120">
        <v>0</v>
      </c>
      <c r="N211" s="1120">
        <v>18000</v>
      </c>
      <c r="O211" s="1120">
        <v>1427033</v>
      </c>
      <c r="P211" s="1120">
        <v>33515.859130500001</v>
      </c>
      <c r="Q211" s="1120">
        <v>80584.553510000012</v>
      </c>
      <c r="R211" s="740">
        <v>0.12674284</v>
      </c>
      <c r="S211" s="740">
        <v>0.12839297771593317</v>
      </c>
      <c r="T211" s="740">
        <v>6.3031492900000003</v>
      </c>
      <c r="U211" s="764"/>
      <c r="V211" s="1120" t="e">
        <v>#N/A</v>
      </c>
      <c r="W211" s="764"/>
      <c r="X211" s="740">
        <v>0</v>
      </c>
      <c r="Y211" s="764"/>
      <c r="Z211" s="764"/>
      <c r="AA211" s="764"/>
      <c r="AB211" s="740" t="e">
        <v>#N/A</v>
      </c>
      <c r="AC211" s="1151"/>
      <c r="AD211" s="764"/>
    </row>
    <row r="212" spans="1:30" hidden="1">
      <c r="A212" s="548">
        <v>25</v>
      </c>
      <c r="B212" s="548" t="s">
        <v>992</v>
      </c>
      <c r="C212" s="764">
        <v>43</v>
      </c>
      <c r="D212" s="764" t="s">
        <v>885</v>
      </c>
      <c r="E212" s="764" t="s">
        <v>1629</v>
      </c>
      <c r="F212" s="764">
        <v>19</v>
      </c>
      <c r="G212" s="764" t="s">
        <v>2415</v>
      </c>
      <c r="H212" s="1152" t="s">
        <v>886</v>
      </c>
      <c r="I212" s="1120">
        <v>20215015</v>
      </c>
      <c r="J212" s="1120">
        <v>0</v>
      </c>
      <c r="K212" s="1120">
        <v>0</v>
      </c>
      <c r="L212" s="1120">
        <v>0</v>
      </c>
      <c r="M212" s="1120">
        <v>0</v>
      </c>
      <c r="N212" s="1120">
        <v>0</v>
      </c>
      <c r="O212" s="1120">
        <v>20215015</v>
      </c>
      <c r="P212" s="1120">
        <v>1300763.8262527999</v>
      </c>
      <c r="Q212" s="1120">
        <v>7100321.8686000006</v>
      </c>
      <c r="R212" s="740">
        <v>11.16733801</v>
      </c>
      <c r="S212" s="740">
        <v>11.312732127230626</v>
      </c>
      <c r="T212" s="740">
        <v>7.4405830399999999</v>
      </c>
      <c r="U212" s="764"/>
      <c r="V212" s="1120" t="e">
        <v>#N/A</v>
      </c>
      <c r="W212" s="764"/>
      <c r="X212" s="740">
        <v>0</v>
      </c>
      <c r="Y212" s="764"/>
      <c r="Z212" s="764"/>
      <c r="AA212" s="764"/>
      <c r="AB212" s="740" t="e">
        <v>#N/A</v>
      </c>
      <c r="AC212" s="1151"/>
      <c r="AD212" s="764"/>
    </row>
    <row r="213" spans="1:30" hidden="1">
      <c r="A213" s="548">
        <v>25</v>
      </c>
      <c r="B213" s="548" t="s">
        <v>992</v>
      </c>
      <c r="C213" s="764">
        <v>44</v>
      </c>
      <c r="D213" s="1134" t="s">
        <v>2480</v>
      </c>
      <c r="E213" s="462" t="s">
        <v>2481</v>
      </c>
      <c r="F213" s="764">
        <v>19</v>
      </c>
      <c r="G213" s="764" t="s">
        <v>2415</v>
      </c>
      <c r="H213" s="1152" t="s">
        <v>2482</v>
      </c>
      <c r="I213" s="1120">
        <v>25</v>
      </c>
      <c r="J213" s="1120">
        <v>0</v>
      </c>
      <c r="K213" s="1120">
        <v>0</v>
      </c>
      <c r="L213" s="1120">
        <v>0</v>
      </c>
      <c r="M213" s="1120">
        <v>0</v>
      </c>
      <c r="N213" s="1120">
        <v>0</v>
      </c>
      <c r="O213" s="1120">
        <v>25</v>
      </c>
      <c r="P213" s="1157">
        <v>1E-3</v>
      </c>
      <c r="Q213" s="1120">
        <v>6.7512499999999998</v>
      </c>
      <c r="R213" s="740">
        <v>1.062E-5</v>
      </c>
      <c r="S213" s="740">
        <v>1.0756566277892548E-5</v>
      </c>
      <c r="T213" s="740">
        <v>2.9200000000000002E-5</v>
      </c>
      <c r="U213" s="764"/>
      <c r="V213" s="1120" t="e">
        <v>#N/A</v>
      </c>
      <c r="W213" s="764"/>
      <c r="X213" s="740">
        <v>0</v>
      </c>
      <c r="Y213" s="764"/>
      <c r="Z213" s="764"/>
      <c r="AA213" s="764"/>
      <c r="AB213" s="740"/>
      <c r="AC213" s="1151"/>
      <c r="AD213" s="764"/>
    </row>
    <row r="214" spans="1:30" hidden="1">
      <c r="A214" s="548">
        <v>25</v>
      </c>
      <c r="B214" s="548" t="s">
        <v>992</v>
      </c>
      <c r="C214" s="764">
        <v>45</v>
      </c>
      <c r="D214" s="764" t="s">
        <v>993</v>
      </c>
      <c r="E214" s="764" t="s">
        <v>1601</v>
      </c>
      <c r="F214" s="764">
        <v>19</v>
      </c>
      <c r="G214" s="764" t="s">
        <v>2415</v>
      </c>
      <c r="H214" s="1152" t="s">
        <v>825</v>
      </c>
      <c r="I214" s="1120">
        <v>19513012</v>
      </c>
      <c r="J214" s="1120">
        <v>0</v>
      </c>
      <c r="K214" s="1120">
        <v>0</v>
      </c>
      <c r="L214" s="1120">
        <v>0</v>
      </c>
      <c r="M214" s="1120">
        <v>0</v>
      </c>
      <c r="N214" s="1120">
        <v>0</v>
      </c>
      <c r="O214" s="1120">
        <v>19513012</v>
      </c>
      <c r="P214" s="1120">
        <v>109282.04531839999</v>
      </c>
      <c r="Q214" s="1120">
        <v>497581.80599999998</v>
      </c>
      <c r="R214" s="740">
        <v>0.78259327999999995</v>
      </c>
      <c r="S214" s="740">
        <v>0.79278232548231387</v>
      </c>
      <c r="T214" s="740">
        <v>3.0767110199999999</v>
      </c>
      <c r="U214" s="764"/>
      <c r="V214" s="1120" t="e">
        <v>#N/A</v>
      </c>
      <c r="W214" s="764"/>
      <c r="X214" s="740">
        <v>0</v>
      </c>
      <c r="Y214" s="764"/>
      <c r="Z214" s="764"/>
      <c r="AA214" s="764"/>
      <c r="AB214" s="740" t="e">
        <v>#N/A</v>
      </c>
      <c r="AC214" s="1151"/>
      <c r="AD214" s="764"/>
    </row>
    <row r="215" spans="1:30" hidden="1">
      <c r="A215" s="548">
        <v>25</v>
      </c>
      <c r="B215" s="548" t="s">
        <v>992</v>
      </c>
      <c r="C215" s="764">
        <v>46</v>
      </c>
      <c r="D215" s="764" t="s">
        <v>994</v>
      </c>
      <c r="E215" s="764" t="s">
        <v>1602</v>
      </c>
      <c r="F215" s="764">
        <v>19</v>
      </c>
      <c r="G215" s="764" t="s">
        <v>2415</v>
      </c>
      <c r="H215" s="1152" t="s">
        <v>826</v>
      </c>
      <c r="I215" s="1120">
        <v>10696823</v>
      </c>
      <c r="J215" s="1120">
        <v>0</v>
      </c>
      <c r="K215" s="1120">
        <v>0</v>
      </c>
      <c r="L215" s="1120">
        <v>0</v>
      </c>
      <c r="M215" s="1120">
        <v>0</v>
      </c>
      <c r="N215" s="1120">
        <v>3900000</v>
      </c>
      <c r="O215" s="1120">
        <v>6796823</v>
      </c>
      <c r="P215" s="1120">
        <v>54419.445237</v>
      </c>
      <c r="Q215" s="1120">
        <v>187320.44188</v>
      </c>
      <c r="R215" s="740">
        <v>0.29461631999999999</v>
      </c>
      <c r="S215" s="740">
        <v>0.2984521012088634</v>
      </c>
      <c r="T215" s="740">
        <v>0.77156276999999995</v>
      </c>
      <c r="U215" s="764"/>
      <c r="V215" s="1120">
        <v>32810056.75</v>
      </c>
      <c r="W215" s="764"/>
      <c r="X215" s="740">
        <v>0</v>
      </c>
      <c r="Y215" s="764"/>
      <c r="Z215" s="764"/>
      <c r="AA215" s="764"/>
      <c r="AB215" s="740" t="s">
        <v>1978</v>
      </c>
      <c r="AC215" s="1151"/>
      <c r="AD215" s="764"/>
    </row>
    <row r="216" spans="1:30" hidden="1">
      <c r="C216" s="764"/>
      <c r="D216" s="764"/>
      <c r="E216" s="764"/>
      <c r="F216" s="764"/>
      <c r="G216" s="1126" t="s">
        <v>2416</v>
      </c>
      <c r="H216" s="1150"/>
      <c r="I216" s="1122">
        <v>51925137</v>
      </c>
      <c r="J216" s="1122">
        <v>0</v>
      </c>
      <c r="K216" s="1122">
        <v>0</v>
      </c>
      <c r="L216" s="1122">
        <v>0</v>
      </c>
      <c r="M216" s="1153">
        <v>0</v>
      </c>
      <c r="N216" s="1122">
        <v>3918000</v>
      </c>
      <c r="O216" s="1122">
        <v>48007137</v>
      </c>
      <c r="P216" s="1122">
        <v>1512901.3240115</v>
      </c>
      <c r="Q216" s="1122">
        <v>7889610.2835999997</v>
      </c>
      <c r="R216" s="1123">
        <v>12.408725469999998</v>
      </c>
      <c r="S216" s="1123">
        <v>12.570281936276396</v>
      </c>
      <c r="T216" s="1124"/>
      <c r="U216" s="764"/>
      <c r="V216" s="1120" t="e">
        <v>#N/A</v>
      </c>
      <c r="W216" s="764">
        <v>0</v>
      </c>
      <c r="X216" s="740">
        <v>0</v>
      </c>
      <c r="Y216" s="764">
        <v>0</v>
      </c>
      <c r="Z216" s="764">
        <v>0</v>
      </c>
      <c r="AA216" s="764">
        <v>0</v>
      </c>
      <c r="AB216" s="740" t="e">
        <v>#N/A</v>
      </c>
      <c r="AC216" s="1151">
        <v>0</v>
      </c>
      <c r="AD216" s="764">
        <v>0</v>
      </c>
    </row>
    <row r="217" spans="1:30" hidden="1">
      <c r="C217" s="764"/>
      <c r="D217" s="764"/>
      <c r="E217" s="764"/>
      <c r="F217" s="764"/>
      <c r="G217" s="1126"/>
      <c r="H217" s="1118" t="s">
        <v>2417</v>
      </c>
      <c r="I217" s="1125"/>
      <c r="J217" s="1125"/>
      <c r="K217" s="1125"/>
      <c r="L217" s="1125"/>
      <c r="M217" s="1120"/>
      <c r="N217" s="1125"/>
      <c r="O217" s="1125"/>
      <c r="P217" s="1125"/>
      <c r="Q217" s="1125"/>
      <c r="R217" s="1124"/>
      <c r="S217" s="1124"/>
      <c r="T217" s="1124"/>
      <c r="U217" s="764"/>
      <c r="V217" s="1120"/>
      <c r="W217" s="764"/>
      <c r="X217" s="740"/>
      <c r="Y217" s="764"/>
      <c r="Z217" s="764"/>
      <c r="AA217" s="764"/>
      <c r="AB217" s="740"/>
      <c r="AC217" s="1151"/>
      <c r="AD217" s="764"/>
    </row>
    <row r="218" spans="1:30" hidden="1">
      <c r="A218" s="548">
        <v>2</v>
      </c>
      <c r="B218" s="548" t="s">
        <v>877</v>
      </c>
      <c r="C218" s="764">
        <v>47</v>
      </c>
      <c r="D218" s="1128" t="s">
        <v>1455</v>
      </c>
      <c r="E218" s="764" t="s">
        <v>1627</v>
      </c>
      <c r="F218" s="764">
        <v>20</v>
      </c>
      <c r="G218" s="764" t="s">
        <v>2417</v>
      </c>
      <c r="H218" s="1152" t="s">
        <v>2062</v>
      </c>
      <c r="I218" s="1120">
        <v>4208974</v>
      </c>
      <c r="J218" s="1120">
        <v>0</v>
      </c>
      <c r="K218" s="1120">
        <v>0</v>
      </c>
      <c r="L218" s="1120">
        <v>0</v>
      </c>
      <c r="M218" s="1120">
        <v>0</v>
      </c>
      <c r="N218" s="1120">
        <v>1184100</v>
      </c>
      <c r="O218" s="1120">
        <v>3024874</v>
      </c>
      <c r="P218" s="1120">
        <v>114147.84143629999</v>
      </c>
      <c r="Q218" s="1120">
        <v>2124883.2387799998</v>
      </c>
      <c r="R218" s="740">
        <v>3.34200192</v>
      </c>
      <c r="S218" s="740">
        <v>3.385513407253478</v>
      </c>
      <c r="T218" s="740">
        <v>2.7436498899999999</v>
      </c>
      <c r="U218" s="764"/>
      <c r="V218" s="1120">
        <v>128895533.40000001</v>
      </c>
      <c r="W218" s="764"/>
      <c r="X218" s="740">
        <v>0</v>
      </c>
      <c r="Y218" s="764"/>
      <c r="Z218" s="764"/>
      <c r="AA218" s="764"/>
      <c r="AB218" s="740" t="s">
        <v>1978</v>
      </c>
      <c r="AC218" s="1151"/>
      <c r="AD218" s="764"/>
    </row>
    <row r="219" spans="1:30" hidden="1">
      <c r="A219" s="548">
        <v>2</v>
      </c>
      <c r="B219" s="548" t="s">
        <v>877</v>
      </c>
      <c r="C219" s="764">
        <v>48</v>
      </c>
      <c r="D219" s="764" t="s">
        <v>880</v>
      </c>
      <c r="E219" s="764" t="s">
        <v>1555</v>
      </c>
      <c r="F219" s="764">
        <v>20</v>
      </c>
      <c r="G219" s="764" t="s">
        <v>2417</v>
      </c>
      <c r="H219" s="1152" t="s">
        <v>881</v>
      </c>
      <c r="I219" s="1120">
        <v>1576743</v>
      </c>
      <c r="J219" s="1120">
        <v>0</v>
      </c>
      <c r="K219" s="1120">
        <v>0</v>
      </c>
      <c r="L219" s="1120">
        <v>0</v>
      </c>
      <c r="M219" s="1120">
        <v>0</v>
      </c>
      <c r="N219" s="1120">
        <v>1004700</v>
      </c>
      <c r="O219" s="1120">
        <v>572043</v>
      </c>
      <c r="P219" s="1120">
        <v>52814.909811500002</v>
      </c>
      <c r="Q219" s="1120">
        <v>65464.600920000004</v>
      </c>
      <c r="R219" s="740">
        <v>0.10296228</v>
      </c>
      <c r="S219" s="740">
        <v>0.10430280594730836</v>
      </c>
      <c r="T219" s="740">
        <v>1.330045E-2</v>
      </c>
      <c r="U219" s="764"/>
      <c r="V219" s="1120">
        <v>232575954.06999999</v>
      </c>
      <c r="W219" s="764"/>
      <c r="X219" s="740">
        <v>0</v>
      </c>
      <c r="Y219" s="764"/>
      <c r="Z219" s="764"/>
      <c r="AA219" s="764"/>
      <c r="AB219" s="740" t="s">
        <v>1978</v>
      </c>
      <c r="AC219" s="1151"/>
      <c r="AD219" s="764"/>
    </row>
    <row r="220" spans="1:30" hidden="1">
      <c r="A220" s="548">
        <v>2</v>
      </c>
      <c r="B220" s="548" t="s">
        <v>877</v>
      </c>
      <c r="C220" s="764">
        <v>49</v>
      </c>
      <c r="D220" s="764" t="s">
        <v>882</v>
      </c>
      <c r="E220" s="764" t="s">
        <v>1556</v>
      </c>
      <c r="F220" s="764">
        <v>20</v>
      </c>
      <c r="G220" s="764" t="s">
        <v>2417</v>
      </c>
      <c r="H220" s="1152" t="s">
        <v>624</v>
      </c>
      <c r="I220" s="1120">
        <v>1862422</v>
      </c>
      <c r="J220" s="1120">
        <v>19500</v>
      </c>
      <c r="K220" s="1120">
        <v>0</v>
      </c>
      <c r="L220" s="1120">
        <v>0</v>
      </c>
      <c r="M220" s="1120">
        <v>0</v>
      </c>
      <c r="N220" s="1120">
        <v>1157600</v>
      </c>
      <c r="O220" s="1120">
        <v>724322</v>
      </c>
      <c r="P220" s="1120">
        <v>163889.19566150001</v>
      </c>
      <c r="Q220" s="1120">
        <v>186882.31922</v>
      </c>
      <c r="R220" s="740">
        <v>0.29392723999999998</v>
      </c>
      <c r="S220" s="740">
        <v>0.29775405337621957</v>
      </c>
      <c r="T220" s="740">
        <v>0.30620779999999997</v>
      </c>
      <c r="U220" s="764"/>
      <c r="V220" s="1120">
        <v>320493800.41000003</v>
      </c>
      <c r="W220" s="764"/>
      <c r="X220" s="740">
        <v>0</v>
      </c>
      <c r="Y220" s="764"/>
      <c r="Z220" s="764"/>
      <c r="AA220" s="764"/>
      <c r="AB220" s="740" t="s">
        <v>1978</v>
      </c>
      <c r="AC220" s="1151"/>
      <c r="AD220" s="764"/>
    </row>
    <row r="221" spans="1:30" hidden="1">
      <c r="A221" s="548">
        <v>2</v>
      </c>
      <c r="B221" s="548" t="s">
        <v>877</v>
      </c>
      <c r="C221" s="764">
        <v>50</v>
      </c>
      <c r="D221" s="764" t="s">
        <v>883</v>
      </c>
      <c r="E221" s="764" t="s">
        <v>1558</v>
      </c>
      <c r="F221" s="764">
        <v>20</v>
      </c>
      <c r="G221" s="764" t="s">
        <v>2417</v>
      </c>
      <c r="H221" s="1152" t="s">
        <v>625</v>
      </c>
      <c r="I221" s="1120">
        <v>3313274</v>
      </c>
      <c r="J221" s="1120">
        <v>0</v>
      </c>
      <c r="K221" s="1120">
        <v>0</v>
      </c>
      <c r="L221" s="1120">
        <v>0</v>
      </c>
      <c r="M221" s="1120">
        <v>0</v>
      </c>
      <c r="N221" s="1120">
        <v>2049000</v>
      </c>
      <c r="O221" s="1120">
        <v>1264274</v>
      </c>
      <c r="P221" s="1120">
        <v>125038.5811326</v>
      </c>
      <c r="Q221" s="1120">
        <v>161978.78487999999</v>
      </c>
      <c r="R221" s="740">
        <v>0.25475913</v>
      </c>
      <c r="S221" s="740">
        <v>0.25807599113856239</v>
      </c>
      <c r="T221" s="740">
        <v>6.4120510000000006E-2</v>
      </c>
      <c r="U221" s="764"/>
      <c r="V221" s="1120">
        <v>124517157.06999999</v>
      </c>
      <c r="W221" s="764"/>
      <c r="X221" s="740">
        <v>0</v>
      </c>
      <c r="Y221" s="764"/>
      <c r="Z221" s="764"/>
      <c r="AA221" s="764"/>
      <c r="AB221" s="740" t="s">
        <v>1978</v>
      </c>
      <c r="AC221" s="1151"/>
      <c r="AD221" s="764"/>
    </row>
    <row r="222" spans="1:30" hidden="1">
      <c r="C222" s="764"/>
      <c r="D222" s="764"/>
      <c r="E222" s="764"/>
      <c r="F222" s="764"/>
      <c r="G222" s="1126" t="s">
        <v>2418</v>
      </c>
      <c r="H222" s="1150"/>
      <c r="I222" s="1122">
        <v>10961413</v>
      </c>
      <c r="J222" s="1122">
        <v>19500</v>
      </c>
      <c r="K222" s="1122">
        <v>0</v>
      </c>
      <c r="L222" s="1122">
        <v>0</v>
      </c>
      <c r="M222" s="1153">
        <v>0</v>
      </c>
      <c r="N222" s="1122">
        <v>5395400</v>
      </c>
      <c r="O222" s="1122">
        <v>5585513</v>
      </c>
      <c r="P222" s="1122">
        <v>455890.52804190002</v>
      </c>
      <c r="Q222" s="1122">
        <v>2539208.9438</v>
      </c>
      <c r="R222" s="1123">
        <v>3.9936505699999998</v>
      </c>
      <c r="S222" s="1123">
        <v>4.0456462577155685</v>
      </c>
      <c r="T222" s="1124"/>
      <c r="U222" s="764"/>
      <c r="V222" s="1120">
        <v>806482444.95000005</v>
      </c>
      <c r="W222" s="764">
        <v>0</v>
      </c>
      <c r="X222" s="740">
        <v>0</v>
      </c>
      <c r="Y222" s="764">
        <v>0</v>
      </c>
      <c r="Z222" s="764">
        <v>0</v>
      </c>
      <c r="AA222" s="764">
        <v>0</v>
      </c>
      <c r="AB222" s="740">
        <v>0</v>
      </c>
      <c r="AC222" s="1151">
        <v>0</v>
      </c>
      <c r="AD222" s="764">
        <v>0</v>
      </c>
    </row>
    <row r="223" spans="1:30" hidden="1">
      <c r="C223" s="764"/>
      <c r="D223" s="764"/>
      <c r="E223" s="764"/>
      <c r="F223" s="764"/>
      <c r="G223" s="1126"/>
      <c r="H223" s="1118" t="s">
        <v>2483</v>
      </c>
      <c r="I223" s="1125"/>
      <c r="J223" s="1125"/>
      <c r="K223" s="1125"/>
      <c r="L223" s="1125"/>
      <c r="M223" s="1120"/>
      <c r="N223" s="1125"/>
      <c r="O223" s="1125"/>
      <c r="P223" s="1125"/>
      <c r="Q223" s="1125"/>
      <c r="R223" s="1124"/>
      <c r="S223" s="1124"/>
      <c r="T223" s="1124"/>
      <c r="U223" s="764"/>
      <c r="V223" s="1120"/>
      <c r="W223" s="764"/>
      <c r="X223" s="740"/>
      <c r="Y223" s="764"/>
      <c r="Z223" s="764"/>
      <c r="AA223" s="764"/>
      <c r="AB223" s="740"/>
      <c r="AC223" s="1151"/>
      <c r="AD223" s="764"/>
    </row>
    <row r="224" spans="1:30" hidden="1">
      <c r="A224" s="548">
        <v>5</v>
      </c>
      <c r="B224" s="548" t="s">
        <v>904</v>
      </c>
      <c r="C224" s="764">
        <v>51</v>
      </c>
      <c r="D224" s="1128" t="s">
        <v>1460</v>
      </c>
      <c r="E224" s="764" t="s">
        <v>1655</v>
      </c>
      <c r="F224" s="764">
        <v>21</v>
      </c>
      <c r="G224" s="764" t="s">
        <v>2483</v>
      </c>
      <c r="H224" s="1152" t="s">
        <v>1461</v>
      </c>
      <c r="I224" s="1158">
        <v>392388</v>
      </c>
      <c r="J224" s="1120">
        <v>0</v>
      </c>
      <c r="K224" s="1120">
        <v>0</v>
      </c>
      <c r="L224" s="1120">
        <v>0</v>
      </c>
      <c r="M224" s="1120">
        <v>0</v>
      </c>
      <c r="N224" s="1120">
        <v>210000</v>
      </c>
      <c r="O224" s="1120">
        <v>182388</v>
      </c>
      <c r="P224" s="1120">
        <v>1289.4830938</v>
      </c>
      <c r="Q224" s="1120">
        <v>1351.4950800000001</v>
      </c>
      <c r="R224" s="740">
        <v>2.1256199999999999E-3</v>
      </c>
      <c r="S224" s="740">
        <v>2.1532970045940666E-3</v>
      </c>
      <c r="T224" s="740">
        <v>6.7411120000000005E-2</v>
      </c>
      <c r="U224" s="764"/>
      <c r="V224" s="1120" t="e">
        <v>#N/A</v>
      </c>
      <c r="W224" s="764"/>
      <c r="X224" s="740">
        <v>0</v>
      </c>
      <c r="Y224" s="764"/>
      <c r="Z224" s="764"/>
      <c r="AA224" s="764"/>
      <c r="AB224" s="740" t="e">
        <v>#N/A</v>
      </c>
      <c r="AC224" s="1151"/>
      <c r="AD224" s="764"/>
    </row>
    <row r="225" spans="1:30" hidden="1">
      <c r="C225" s="764">
        <v>52</v>
      </c>
      <c r="D225" s="1134" t="s">
        <v>2484</v>
      </c>
      <c r="E225" s="764"/>
      <c r="F225" s="764">
        <v>21</v>
      </c>
      <c r="G225" s="764" t="s">
        <v>2483</v>
      </c>
      <c r="H225" s="1152" t="s">
        <v>2485</v>
      </c>
      <c r="I225" s="1158">
        <v>0</v>
      </c>
      <c r="J225" s="1120">
        <v>550000</v>
      </c>
      <c r="K225" s="1120">
        <v>0</v>
      </c>
      <c r="L225" s="1120">
        <v>0</v>
      </c>
      <c r="M225" s="1120">
        <v>0</v>
      </c>
      <c r="N225" s="1120">
        <v>300500</v>
      </c>
      <c r="O225" s="1120">
        <v>249500</v>
      </c>
      <c r="P225" s="1120">
        <v>12724.5</v>
      </c>
      <c r="Q225" s="1120">
        <v>13016.415000000001</v>
      </c>
      <c r="R225" s="740">
        <v>2.0472130000000002E-2</v>
      </c>
      <c r="S225" s="740">
        <v>2.0738667750128458E-2</v>
      </c>
      <c r="T225" s="740">
        <v>0.44952640999999999</v>
      </c>
      <c r="U225" s="764"/>
      <c r="V225" s="1120"/>
      <c r="W225" s="764"/>
      <c r="X225" s="740"/>
      <c r="Y225" s="764"/>
      <c r="Z225" s="764"/>
      <c r="AA225" s="764"/>
      <c r="AB225" s="740"/>
      <c r="AC225" s="1151"/>
      <c r="AD225" s="764"/>
    </row>
    <row r="226" spans="1:30" hidden="1">
      <c r="A226" s="548">
        <v>5</v>
      </c>
      <c r="B226" s="548" t="s">
        <v>904</v>
      </c>
      <c r="C226" s="764">
        <v>53</v>
      </c>
      <c r="D226" s="1128" t="s">
        <v>1462</v>
      </c>
      <c r="E226" s="1159" t="s">
        <v>1656</v>
      </c>
      <c r="F226" s="764">
        <v>21</v>
      </c>
      <c r="G226" s="764" t="s">
        <v>2483</v>
      </c>
      <c r="H226" s="1152" t="s">
        <v>1463</v>
      </c>
      <c r="I226" s="1158">
        <v>121208</v>
      </c>
      <c r="J226" s="1120">
        <v>0</v>
      </c>
      <c r="K226" s="1120">
        <v>0</v>
      </c>
      <c r="L226" s="1120">
        <v>0</v>
      </c>
      <c r="M226" s="1120">
        <v>0</v>
      </c>
      <c r="N226" s="1120">
        <v>0</v>
      </c>
      <c r="O226" s="1120">
        <v>121208</v>
      </c>
      <c r="P226" s="1120">
        <v>0</v>
      </c>
      <c r="Q226" s="1120">
        <v>727.24800000000005</v>
      </c>
      <c r="R226" s="740">
        <v>1.1438100000000001E-3</v>
      </c>
      <c r="S226" s="740">
        <v>1.1587026569101723E-3</v>
      </c>
      <c r="T226" s="740">
        <v>0.16545066999999999</v>
      </c>
      <c r="U226" s="764"/>
      <c r="V226" s="1120" t="e">
        <v>#N/A</v>
      </c>
      <c r="W226" s="764"/>
      <c r="X226" s="740">
        <v>0</v>
      </c>
      <c r="Y226" s="764"/>
      <c r="Z226" s="764"/>
      <c r="AA226" s="764"/>
      <c r="AB226" s="740" t="e">
        <v>#N/A</v>
      </c>
      <c r="AC226" s="1151"/>
      <c r="AD226" s="764"/>
    </row>
    <row r="227" spans="1:30" hidden="1">
      <c r="A227" s="548">
        <v>9</v>
      </c>
      <c r="B227" s="548" t="s">
        <v>924</v>
      </c>
      <c r="C227" s="764">
        <v>54</v>
      </c>
      <c r="D227" s="764" t="s">
        <v>1115</v>
      </c>
      <c r="E227" s="764" t="s">
        <v>1695</v>
      </c>
      <c r="F227" s="764">
        <v>21</v>
      </c>
      <c r="G227" s="764" t="s">
        <v>2483</v>
      </c>
      <c r="H227" s="1152" t="s">
        <v>668</v>
      </c>
      <c r="I227" s="1120">
        <v>490276</v>
      </c>
      <c r="J227" s="1120">
        <v>0</v>
      </c>
      <c r="K227" s="1120">
        <v>0</v>
      </c>
      <c r="L227" s="1120">
        <v>0</v>
      </c>
      <c r="M227" s="1120">
        <v>0</v>
      </c>
      <c r="N227" s="1120">
        <v>2000</v>
      </c>
      <c r="O227" s="1120">
        <v>488276</v>
      </c>
      <c r="P227" s="1120">
        <v>4829.9096473999998</v>
      </c>
      <c r="Q227" s="1120">
        <v>22455.813239999999</v>
      </c>
      <c r="R227" s="740">
        <v>3.5318349999999998E-2</v>
      </c>
      <c r="S227" s="740">
        <v>3.5778180846515385E-2</v>
      </c>
      <c r="T227" s="740">
        <v>4.2560557899999996</v>
      </c>
      <c r="U227" s="764"/>
      <c r="V227" s="1120" t="e">
        <v>#N/A</v>
      </c>
      <c r="W227" s="764"/>
      <c r="X227" s="740">
        <v>0</v>
      </c>
      <c r="Y227" s="764"/>
      <c r="Z227" s="764"/>
      <c r="AA227" s="764"/>
      <c r="AB227" s="740" t="e">
        <v>#N/A</v>
      </c>
      <c r="AC227" s="1151"/>
      <c r="AD227" s="764"/>
    </row>
    <row r="228" spans="1:30" hidden="1">
      <c r="A228" s="548">
        <v>5</v>
      </c>
      <c r="B228" s="548" t="s">
        <v>904</v>
      </c>
      <c r="C228" s="764">
        <v>54</v>
      </c>
      <c r="D228" s="764" t="s">
        <v>905</v>
      </c>
      <c r="E228" s="764" t="s">
        <v>1657</v>
      </c>
      <c r="F228" s="764">
        <v>21</v>
      </c>
      <c r="G228" s="764" t="s">
        <v>2483</v>
      </c>
      <c r="H228" s="1152" t="s">
        <v>2486</v>
      </c>
      <c r="I228" s="1120">
        <v>3314789</v>
      </c>
      <c r="J228" s="1120">
        <v>0</v>
      </c>
      <c r="K228" s="1120">
        <v>0</v>
      </c>
      <c r="L228" s="1120">
        <v>698947</v>
      </c>
      <c r="M228" s="1120">
        <v>0</v>
      </c>
      <c r="N228" s="1120">
        <v>1143500</v>
      </c>
      <c r="O228" s="1120">
        <v>2870236</v>
      </c>
      <c r="P228" s="1120">
        <v>75327.762555699999</v>
      </c>
      <c r="Q228" s="1120">
        <v>337482.34888000001</v>
      </c>
      <c r="R228" s="740">
        <v>0.53078994999999995</v>
      </c>
      <c r="S228" s="740">
        <v>0.53770061149366055</v>
      </c>
      <c r="T228" s="740">
        <v>4.6215116099999998</v>
      </c>
      <c r="U228" s="764"/>
      <c r="V228" s="1120">
        <v>25169630.530000001</v>
      </c>
      <c r="W228" s="764"/>
      <c r="X228" s="740">
        <v>0</v>
      </c>
      <c r="Y228" s="764"/>
      <c r="Z228" s="764"/>
      <c r="AA228" s="764"/>
      <c r="AB228" s="740" t="s">
        <v>1978</v>
      </c>
      <c r="AC228" s="1151"/>
      <c r="AD228" s="764"/>
    </row>
    <row r="229" spans="1:30" hidden="1">
      <c r="A229" s="548">
        <v>5</v>
      </c>
      <c r="B229" s="548" t="s">
        <v>904</v>
      </c>
      <c r="C229" s="764">
        <v>55</v>
      </c>
      <c r="D229" s="764" t="s">
        <v>1069</v>
      </c>
      <c r="E229" s="764" t="s">
        <v>1662</v>
      </c>
      <c r="F229" s="764">
        <v>21</v>
      </c>
      <c r="G229" s="764" t="s">
        <v>2483</v>
      </c>
      <c r="H229" s="1152" t="s">
        <v>2487</v>
      </c>
      <c r="I229" s="1120">
        <v>1335896</v>
      </c>
      <c r="J229" s="1120">
        <v>0</v>
      </c>
      <c r="K229" s="1120">
        <v>0</v>
      </c>
      <c r="L229" s="1120">
        <v>0</v>
      </c>
      <c r="M229" s="1120">
        <v>0</v>
      </c>
      <c r="N229" s="1120">
        <v>4000</v>
      </c>
      <c r="O229" s="1120">
        <v>1331896</v>
      </c>
      <c r="P229" s="1120">
        <v>6606.4985290000004</v>
      </c>
      <c r="Q229" s="1120">
        <v>22442.447600000003</v>
      </c>
      <c r="R229" s="740">
        <v>3.5297330000000002E-2</v>
      </c>
      <c r="S229" s="740">
        <v>3.5756885768936209E-2</v>
      </c>
      <c r="T229" s="740">
        <v>2.4004916700000001</v>
      </c>
      <c r="U229" s="764"/>
      <c r="V229" s="1120" t="e">
        <v>#N/A</v>
      </c>
      <c r="W229" s="764"/>
      <c r="X229" s="740">
        <v>0</v>
      </c>
      <c r="Y229" s="764"/>
      <c r="Z229" s="764"/>
      <c r="AA229" s="764"/>
      <c r="AB229" s="740" t="e">
        <v>#N/A</v>
      </c>
      <c r="AC229" s="1151"/>
      <c r="AD229" s="764"/>
    </row>
    <row r="230" spans="1:30" hidden="1">
      <c r="A230" s="548">
        <v>5</v>
      </c>
      <c r="B230" s="548" t="s">
        <v>904</v>
      </c>
      <c r="C230" s="764">
        <v>56</v>
      </c>
      <c r="D230" s="764" t="s">
        <v>906</v>
      </c>
      <c r="E230" s="764" t="s">
        <v>1663</v>
      </c>
      <c r="F230" s="764">
        <v>21</v>
      </c>
      <c r="G230" s="764" t="s">
        <v>2483</v>
      </c>
      <c r="H230" s="1152" t="s">
        <v>639</v>
      </c>
      <c r="I230" s="1120">
        <v>10406133</v>
      </c>
      <c r="J230" s="1120">
        <v>0</v>
      </c>
      <c r="K230" s="1120">
        <v>0</v>
      </c>
      <c r="L230" s="1120">
        <v>0</v>
      </c>
      <c r="M230" s="1120">
        <v>0</v>
      </c>
      <c r="N230" s="1120">
        <v>1196000</v>
      </c>
      <c r="O230" s="1120">
        <v>9210133</v>
      </c>
      <c r="P230" s="1120">
        <v>260186.25725</v>
      </c>
      <c r="Q230" s="1120">
        <v>603540.01549000002</v>
      </c>
      <c r="R230" s="740">
        <v>0.94924364000000006</v>
      </c>
      <c r="S230" s="740">
        <v>0.96160239629379451</v>
      </c>
      <c r="T230" s="740">
        <v>7.6819862099999998</v>
      </c>
      <c r="U230" s="764"/>
      <c r="V230" s="1120">
        <v>312310029.88999999</v>
      </c>
      <c r="W230" s="764"/>
      <c r="X230" s="740">
        <v>0</v>
      </c>
      <c r="Y230" s="764"/>
      <c r="Z230" s="764"/>
      <c r="AA230" s="764"/>
      <c r="AB230" s="740" t="s">
        <v>1978</v>
      </c>
      <c r="AC230" s="1151"/>
      <c r="AD230" s="764"/>
    </row>
    <row r="231" spans="1:30" hidden="1">
      <c r="B231" s="548" t="s">
        <v>904</v>
      </c>
      <c r="C231" s="764">
        <v>57</v>
      </c>
      <c r="D231" s="764" t="s">
        <v>1070</v>
      </c>
      <c r="E231" s="764" t="s">
        <v>1664</v>
      </c>
      <c r="F231" s="764">
        <v>21</v>
      </c>
      <c r="G231" s="764" t="s">
        <v>2483</v>
      </c>
      <c r="H231" s="1152" t="s">
        <v>640</v>
      </c>
      <c r="I231" s="1120">
        <v>2040500</v>
      </c>
      <c r="J231" s="1120">
        <v>0</v>
      </c>
      <c r="K231" s="1120">
        <v>0</v>
      </c>
      <c r="L231" s="1120">
        <v>0</v>
      </c>
      <c r="M231" s="1120">
        <v>0</v>
      </c>
      <c r="N231" s="1120">
        <v>250000</v>
      </c>
      <c r="O231" s="1120">
        <v>1790500</v>
      </c>
      <c r="P231" s="1120">
        <v>18800.25</v>
      </c>
      <c r="Q231" s="1120">
        <v>52049.834999999999</v>
      </c>
      <c r="R231" s="740">
        <v>8.1863630000000007E-2</v>
      </c>
      <c r="S231" s="740">
        <v>8.2929457497629519E-2</v>
      </c>
      <c r="T231" s="740">
        <v>0.41160920000000001</v>
      </c>
      <c r="U231" s="764"/>
      <c r="V231" s="1120">
        <v>17136000</v>
      </c>
      <c r="W231" s="764"/>
      <c r="X231" s="740">
        <v>0</v>
      </c>
      <c r="Y231" s="764"/>
      <c r="Z231" s="764"/>
      <c r="AA231" s="764"/>
      <c r="AB231" s="740" t="s">
        <v>1978</v>
      </c>
      <c r="AC231" s="1151"/>
      <c r="AD231" s="764"/>
    </row>
    <row r="232" spans="1:30" hidden="1">
      <c r="A232" s="548">
        <v>9</v>
      </c>
      <c r="B232" s="548" t="s">
        <v>924</v>
      </c>
      <c r="C232" s="764">
        <v>58</v>
      </c>
      <c r="D232" s="764" t="s">
        <v>1117</v>
      </c>
      <c r="E232" s="764" t="s">
        <v>1698</v>
      </c>
      <c r="F232" s="764">
        <v>21</v>
      </c>
      <c r="G232" s="764" t="s">
        <v>2483</v>
      </c>
      <c r="H232" s="1152" t="s">
        <v>1118</v>
      </c>
      <c r="I232" s="1120">
        <v>1292159</v>
      </c>
      <c r="J232" s="1120">
        <v>0</v>
      </c>
      <c r="K232" s="1120">
        <v>0</v>
      </c>
      <c r="L232" s="1120">
        <v>0</v>
      </c>
      <c r="M232" s="1120">
        <v>0</v>
      </c>
      <c r="N232" s="1120">
        <v>91800</v>
      </c>
      <c r="O232" s="1120">
        <v>1200359</v>
      </c>
      <c r="P232" s="1120">
        <v>25372.9618433</v>
      </c>
      <c r="Q232" s="1120">
        <v>234118.01936000001</v>
      </c>
      <c r="R232" s="740">
        <v>0.36821923000000001</v>
      </c>
      <c r="S232" s="740">
        <v>0.37301329266354688</v>
      </c>
      <c r="T232" s="740">
        <v>9.0936287900000004</v>
      </c>
      <c r="U232" s="764"/>
      <c r="V232" s="1120" t="e">
        <v>#N/A</v>
      </c>
      <c r="W232" s="764"/>
      <c r="X232" s="740">
        <v>0</v>
      </c>
      <c r="Y232" s="764"/>
      <c r="Z232" s="764"/>
      <c r="AA232" s="764"/>
      <c r="AB232" s="740" t="e">
        <v>#N/A</v>
      </c>
      <c r="AC232" s="1151"/>
      <c r="AD232" s="764"/>
    </row>
    <row r="233" spans="1:30" hidden="1">
      <c r="A233" s="548">
        <v>5</v>
      </c>
      <c r="B233" s="548" t="s">
        <v>904</v>
      </c>
      <c r="C233" s="764">
        <v>59</v>
      </c>
      <c r="D233" s="764" t="s">
        <v>1075</v>
      </c>
      <c r="E233" s="764" t="s">
        <v>1665</v>
      </c>
      <c r="F233" s="764">
        <v>21</v>
      </c>
      <c r="G233" s="764" t="s">
        <v>2483</v>
      </c>
      <c r="H233" s="1152" t="s">
        <v>641</v>
      </c>
      <c r="I233" s="1120">
        <v>2922</v>
      </c>
      <c r="J233" s="1120">
        <v>0</v>
      </c>
      <c r="K233" s="1120">
        <v>0</v>
      </c>
      <c r="L233" s="1120">
        <v>0</v>
      </c>
      <c r="M233" s="1120">
        <v>0</v>
      </c>
      <c r="N233" s="1120">
        <v>0</v>
      </c>
      <c r="O233" s="1120">
        <v>2922</v>
      </c>
      <c r="P233" s="1120">
        <v>0</v>
      </c>
      <c r="Q233" s="1120">
        <v>0</v>
      </c>
      <c r="R233" s="740">
        <v>0</v>
      </c>
      <c r="S233" s="740">
        <v>0</v>
      </c>
      <c r="T233" s="740">
        <v>0.16491702999999999</v>
      </c>
      <c r="U233" s="764"/>
      <c r="V233" s="1120" t="e">
        <v>#N/A</v>
      </c>
      <c r="W233" s="764"/>
      <c r="X233" s="740">
        <v>0</v>
      </c>
      <c r="Y233" s="764"/>
      <c r="Z233" s="764"/>
      <c r="AA233" s="764"/>
      <c r="AB233" s="740" t="e">
        <v>#N/A</v>
      </c>
      <c r="AC233" s="1151" t="s">
        <v>2458</v>
      </c>
      <c r="AD233" s="764"/>
    </row>
    <row r="234" spans="1:30" hidden="1">
      <c r="C234" s="764"/>
      <c r="D234" s="764"/>
      <c r="E234" s="764"/>
      <c r="F234" s="764"/>
      <c r="G234" s="1126" t="s">
        <v>2488</v>
      </c>
      <c r="H234" s="1150"/>
      <c r="I234" s="1122">
        <v>19396271</v>
      </c>
      <c r="J234" s="1122">
        <v>550000</v>
      </c>
      <c r="K234" s="1122">
        <v>0</v>
      </c>
      <c r="L234" s="1122">
        <v>698947</v>
      </c>
      <c r="M234" s="1153">
        <v>0</v>
      </c>
      <c r="N234" s="1122">
        <v>3197800</v>
      </c>
      <c r="O234" s="1122">
        <v>17447418</v>
      </c>
      <c r="P234" s="1122">
        <v>405137.62291919999</v>
      </c>
      <c r="Q234" s="1122">
        <v>1287183.6376500002</v>
      </c>
      <c r="R234" s="1123">
        <v>2.0244736899999998</v>
      </c>
      <c r="S234" s="1123">
        <v>2.0508314919757158</v>
      </c>
      <c r="T234" s="1124"/>
      <c r="U234" s="764"/>
      <c r="V234" s="1120" t="e">
        <v>#N/A</v>
      </c>
      <c r="W234" s="764">
        <v>0</v>
      </c>
      <c r="X234" s="740">
        <v>0</v>
      </c>
      <c r="Y234" s="764">
        <v>0</v>
      </c>
      <c r="Z234" s="764">
        <v>0</v>
      </c>
      <c r="AA234" s="764">
        <v>0</v>
      </c>
      <c r="AB234" s="740" t="e">
        <v>#N/A</v>
      </c>
      <c r="AC234" s="1151">
        <v>0</v>
      </c>
      <c r="AD234" s="764">
        <v>0</v>
      </c>
    </row>
    <row r="235" spans="1:30" hidden="1">
      <c r="C235" s="764"/>
      <c r="D235" s="764"/>
      <c r="E235" s="764"/>
      <c r="F235" s="764"/>
      <c r="G235" s="1126"/>
      <c r="H235" s="1118" t="s">
        <v>2489</v>
      </c>
      <c r="I235" s="1125"/>
      <c r="J235" s="1125"/>
      <c r="K235" s="1125"/>
      <c r="L235" s="1125"/>
      <c r="M235" s="1120"/>
      <c r="N235" s="1125"/>
      <c r="O235" s="1125"/>
      <c r="P235" s="1125"/>
      <c r="Q235" s="1125"/>
      <c r="R235" s="1124"/>
      <c r="S235" s="1124"/>
      <c r="T235" s="1124"/>
      <c r="U235" s="764"/>
      <c r="V235" s="1120"/>
      <c r="W235" s="764"/>
      <c r="X235" s="740"/>
      <c r="Y235" s="764"/>
      <c r="Z235" s="764"/>
      <c r="AA235" s="764"/>
      <c r="AB235" s="740"/>
      <c r="AC235" s="1151"/>
      <c r="AD235" s="764"/>
    </row>
    <row r="236" spans="1:30" hidden="1">
      <c r="A236" s="548">
        <v>12</v>
      </c>
      <c r="B236" s="548" t="s">
        <v>929</v>
      </c>
      <c r="C236" s="764">
        <v>60</v>
      </c>
      <c r="D236" s="764" t="s">
        <v>1127</v>
      </c>
      <c r="E236" s="764" t="s">
        <v>1703</v>
      </c>
      <c r="F236" s="764">
        <v>22</v>
      </c>
      <c r="G236" s="764" t="s">
        <v>2489</v>
      </c>
      <c r="H236" s="1152" t="s">
        <v>675</v>
      </c>
      <c r="I236" s="1120">
        <v>277566</v>
      </c>
      <c r="J236" s="1120">
        <v>0</v>
      </c>
      <c r="K236" s="1120">
        <v>0</v>
      </c>
      <c r="L236" s="1120">
        <v>0</v>
      </c>
      <c r="M236" s="1120">
        <v>0</v>
      </c>
      <c r="N236" s="1120">
        <v>0</v>
      </c>
      <c r="O236" s="1120">
        <v>277566</v>
      </c>
      <c r="P236" s="1120">
        <v>644.64656000000002</v>
      </c>
      <c r="Q236" s="1120">
        <v>104917.17234</v>
      </c>
      <c r="R236" s="740">
        <v>0.16501302000000001</v>
      </c>
      <c r="S236" s="740">
        <v>0.16716141721374336</v>
      </c>
      <c r="T236" s="740">
        <v>0.2684222</v>
      </c>
      <c r="U236" s="764"/>
      <c r="V236" s="1120" t="e">
        <v>#N/A</v>
      </c>
      <c r="W236" s="764"/>
      <c r="X236" s="740">
        <v>0</v>
      </c>
      <c r="Y236" s="764"/>
      <c r="Z236" s="764"/>
      <c r="AA236" s="764"/>
      <c r="AB236" s="740" t="e">
        <v>#N/A</v>
      </c>
      <c r="AC236" s="1151"/>
      <c r="AD236" s="764"/>
    </row>
    <row r="237" spans="1:30" hidden="1">
      <c r="A237" s="548">
        <v>9</v>
      </c>
      <c r="B237" s="548" t="s">
        <v>924</v>
      </c>
      <c r="C237" s="764">
        <v>61</v>
      </c>
      <c r="D237" s="764" t="s">
        <v>1116</v>
      </c>
      <c r="E237" s="764" t="s">
        <v>1696</v>
      </c>
      <c r="F237" s="764">
        <v>22</v>
      </c>
      <c r="G237" s="764" t="s">
        <v>2489</v>
      </c>
      <c r="H237" s="1152" t="s">
        <v>669</v>
      </c>
      <c r="I237" s="1120">
        <v>158577</v>
      </c>
      <c r="J237" s="1120">
        <v>0</v>
      </c>
      <c r="K237" s="1120">
        <v>0</v>
      </c>
      <c r="L237" s="1120">
        <v>0</v>
      </c>
      <c r="M237" s="1120">
        <v>0</v>
      </c>
      <c r="N237" s="1120">
        <v>23000</v>
      </c>
      <c r="O237" s="1120">
        <v>135577</v>
      </c>
      <c r="P237" s="1120">
        <v>881.25049999999999</v>
      </c>
      <c r="Q237" s="1120">
        <v>51526.038850000004</v>
      </c>
      <c r="R237" s="740">
        <v>8.1039799999999995E-2</v>
      </c>
      <c r="S237" s="740">
        <v>8.2094908635777286E-2</v>
      </c>
      <c r="T237" s="740">
        <v>0.63637962000000003</v>
      </c>
      <c r="U237" s="764"/>
      <c r="V237" s="1120">
        <v>1216751.3999999999</v>
      </c>
      <c r="W237" s="764"/>
      <c r="X237" s="740">
        <v>0</v>
      </c>
      <c r="Y237" s="764"/>
      <c r="Z237" s="764"/>
      <c r="AA237" s="764"/>
      <c r="AB237" s="740" t="s">
        <v>1978</v>
      </c>
      <c r="AC237" s="1151"/>
      <c r="AD237" s="764"/>
    </row>
    <row r="238" spans="1:30" hidden="1">
      <c r="A238" s="548">
        <v>12</v>
      </c>
      <c r="B238" s="548" t="s">
        <v>929</v>
      </c>
      <c r="C238" s="764">
        <v>62</v>
      </c>
      <c r="D238" s="764" t="s">
        <v>1133</v>
      </c>
      <c r="E238" s="764" t="s">
        <v>1707</v>
      </c>
      <c r="F238" s="764">
        <v>22</v>
      </c>
      <c r="G238" s="764" t="s">
        <v>2489</v>
      </c>
      <c r="H238" s="1152" t="s">
        <v>679</v>
      </c>
      <c r="I238" s="1120">
        <v>1359711</v>
      </c>
      <c r="J238" s="1120">
        <v>0</v>
      </c>
      <c r="K238" s="1120">
        <v>0</v>
      </c>
      <c r="L238" s="1120">
        <v>0</v>
      </c>
      <c r="M238" s="1120">
        <v>0</v>
      </c>
      <c r="N238" s="1120">
        <v>144500</v>
      </c>
      <c r="O238" s="1120">
        <v>1215211</v>
      </c>
      <c r="P238" s="1120">
        <v>2940.8108367</v>
      </c>
      <c r="Q238" s="1120">
        <v>201008.05150999999</v>
      </c>
      <c r="R238" s="740">
        <v>0.31614409999999998</v>
      </c>
      <c r="S238" s="740">
        <v>0.320260163444896</v>
      </c>
      <c r="T238" s="740">
        <v>2.7003188699999998</v>
      </c>
      <c r="U238" s="764"/>
      <c r="V238" s="1120">
        <v>26487204.059999999</v>
      </c>
      <c r="W238" s="764"/>
      <c r="X238" s="740">
        <v>0</v>
      </c>
      <c r="Y238" s="764"/>
      <c r="Z238" s="764"/>
      <c r="AA238" s="764"/>
      <c r="AB238" s="740" t="s">
        <v>1978</v>
      </c>
      <c r="AC238" s="1151"/>
      <c r="AD238" s="764"/>
    </row>
    <row r="239" spans="1:30" hidden="1">
      <c r="A239" s="548">
        <v>12</v>
      </c>
      <c r="B239" s="548" t="s">
        <v>929</v>
      </c>
      <c r="C239" s="764">
        <v>63</v>
      </c>
      <c r="D239" s="764" t="s">
        <v>930</v>
      </c>
      <c r="E239" s="764" t="s">
        <v>1708</v>
      </c>
      <c r="F239" s="764">
        <v>22</v>
      </c>
      <c r="G239" s="764" t="s">
        <v>2489</v>
      </c>
      <c r="H239" s="1152" t="s">
        <v>680</v>
      </c>
      <c r="I239" s="1120">
        <v>2617989</v>
      </c>
      <c r="J239" s="1120">
        <v>25000</v>
      </c>
      <c r="K239" s="1120">
        <v>0</v>
      </c>
      <c r="L239" s="1120">
        <v>0</v>
      </c>
      <c r="M239" s="1120">
        <v>0</v>
      </c>
      <c r="N239" s="1120">
        <v>93400</v>
      </c>
      <c r="O239" s="1120">
        <v>2549589</v>
      </c>
      <c r="P239" s="1120">
        <v>28144.671993099997</v>
      </c>
      <c r="Q239" s="1120">
        <v>643618.24715999991</v>
      </c>
      <c r="R239" s="740">
        <v>1.01227841</v>
      </c>
      <c r="S239" s="740">
        <v>1.0254578534697376</v>
      </c>
      <c r="T239" s="740">
        <v>1.78542647</v>
      </c>
      <c r="U239" s="764"/>
      <c r="V239" s="1120">
        <v>95049139.140000001</v>
      </c>
      <c r="W239" s="764"/>
      <c r="X239" s="740">
        <v>0</v>
      </c>
      <c r="Y239" s="764"/>
      <c r="Z239" s="764"/>
      <c r="AA239" s="764"/>
      <c r="AB239" s="740" t="s">
        <v>1978</v>
      </c>
      <c r="AC239" s="1151"/>
      <c r="AD239" s="764"/>
    </row>
    <row r="240" spans="1:30" hidden="1">
      <c r="A240" s="548">
        <v>9</v>
      </c>
      <c r="B240" s="548" t="s">
        <v>924</v>
      </c>
      <c r="C240" s="764">
        <v>64</v>
      </c>
      <c r="D240" s="764" t="s">
        <v>925</v>
      </c>
      <c r="E240" s="764" t="s">
        <v>1697</v>
      </c>
      <c r="F240" s="764">
        <v>22</v>
      </c>
      <c r="G240" s="764" t="s">
        <v>2489</v>
      </c>
      <c r="H240" s="1152" t="s">
        <v>670</v>
      </c>
      <c r="I240" s="1120">
        <v>463752</v>
      </c>
      <c r="J240" s="1120">
        <v>0</v>
      </c>
      <c r="K240" s="1120">
        <v>0</v>
      </c>
      <c r="L240" s="1120">
        <v>0</v>
      </c>
      <c r="M240" s="1120">
        <v>0</v>
      </c>
      <c r="N240" s="1120">
        <v>23750</v>
      </c>
      <c r="O240" s="1120">
        <v>440002</v>
      </c>
      <c r="P240" s="1120">
        <v>30822.140100000001</v>
      </c>
      <c r="Q240" s="1120">
        <v>431201.96</v>
      </c>
      <c r="R240" s="740">
        <v>0.67819151</v>
      </c>
      <c r="S240" s="740">
        <v>0.68702128670944962</v>
      </c>
      <c r="T240" s="740">
        <v>3.5482315400000002</v>
      </c>
      <c r="U240" s="764"/>
      <c r="V240" s="1120">
        <v>135009000</v>
      </c>
      <c r="W240" s="764"/>
      <c r="X240" s="740">
        <v>0</v>
      </c>
      <c r="Y240" s="764"/>
      <c r="Z240" s="764"/>
      <c r="AA240" s="764"/>
      <c r="AB240" s="740" t="s">
        <v>1978</v>
      </c>
      <c r="AC240" s="1151"/>
      <c r="AD240" s="764"/>
    </row>
    <row r="241" spans="1:30" hidden="1">
      <c r="A241" s="548">
        <v>12</v>
      </c>
      <c r="B241" s="548" t="s">
        <v>929</v>
      </c>
      <c r="C241" s="764">
        <v>65</v>
      </c>
      <c r="D241" s="764" t="s">
        <v>1134</v>
      </c>
      <c r="E241" s="764" t="s">
        <v>1709</v>
      </c>
      <c r="F241" s="764">
        <v>22</v>
      </c>
      <c r="G241" s="764" t="s">
        <v>2489</v>
      </c>
      <c r="H241" s="1152" t="s">
        <v>681</v>
      </c>
      <c r="I241" s="1120">
        <v>604806</v>
      </c>
      <c r="J241" s="1120">
        <v>0</v>
      </c>
      <c r="K241" s="1120">
        <v>0</v>
      </c>
      <c r="L241" s="1120">
        <v>0</v>
      </c>
      <c r="M241" s="1120">
        <v>0</v>
      </c>
      <c r="N241" s="1120">
        <v>8770</v>
      </c>
      <c r="O241" s="1120">
        <v>596036</v>
      </c>
      <c r="P241" s="1120">
        <v>74619.854944999999</v>
      </c>
      <c r="Q241" s="1120">
        <v>564589.14064</v>
      </c>
      <c r="R241" s="740">
        <v>0.88798197000000001</v>
      </c>
      <c r="S241" s="740">
        <v>0.89954312328421515</v>
      </c>
      <c r="T241" s="740">
        <v>0.75831552000000002</v>
      </c>
      <c r="U241" s="764"/>
      <c r="V241" s="1120">
        <v>166892447.62</v>
      </c>
      <c r="W241" s="764"/>
      <c r="X241" s="740">
        <v>0</v>
      </c>
      <c r="Y241" s="764"/>
      <c r="Z241" s="764"/>
      <c r="AA241" s="764"/>
      <c r="AB241" s="740" t="s">
        <v>1978</v>
      </c>
      <c r="AC241" s="1151"/>
      <c r="AD241" s="764"/>
    </row>
    <row r="242" spans="1:30" hidden="1">
      <c r="A242" s="548">
        <v>9</v>
      </c>
      <c r="B242" s="548" t="s">
        <v>924</v>
      </c>
      <c r="C242" s="764">
        <v>66</v>
      </c>
      <c r="D242" s="764" t="s">
        <v>926</v>
      </c>
      <c r="E242" s="764" t="s">
        <v>1575</v>
      </c>
      <c r="F242" s="764">
        <v>22</v>
      </c>
      <c r="G242" s="764" t="s">
        <v>2489</v>
      </c>
      <c r="H242" s="1152" t="s">
        <v>671</v>
      </c>
      <c r="I242" s="1120">
        <v>617579</v>
      </c>
      <c r="J242" s="1120">
        <v>4500</v>
      </c>
      <c r="K242" s="1120">
        <v>0</v>
      </c>
      <c r="L242" s="1120">
        <v>0</v>
      </c>
      <c r="M242" s="1120">
        <v>0</v>
      </c>
      <c r="N242" s="1120">
        <v>36450</v>
      </c>
      <c r="O242" s="1120">
        <v>585629</v>
      </c>
      <c r="P242" s="1120">
        <v>100093.7259373</v>
      </c>
      <c r="Q242" s="1120">
        <v>310096.41179000004</v>
      </c>
      <c r="R242" s="740">
        <v>0.48771753000000001</v>
      </c>
      <c r="S242" s="740">
        <v>0.49406741062111398</v>
      </c>
      <c r="T242" s="740">
        <v>1.32218547</v>
      </c>
      <c r="U242" s="764"/>
      <c r="V242" s="1120">
        <v>41169725</v>
      </c>
      <c r="W242" s="764"/>
      <c r="X242" s="740">
        <v>0</v>
      </c>
      <c r="Y242" s="764"/>
      <c r="Z242" s="764"/>
      <c r="AA242" s="764"/>
      <c r="AB242" s="740" t="s">
        <v>1978</v>
      </c>
      <c r="AC242" s="1151"/>
      <c r="AD242" s="764"/>
    </row>
    <row r="243" spans="1:30" hidden="1">
      <c r="A243" s="548">
        <v>12</v>
      </c>
      <c r="B243" s="548" t="s">
        <v>929</v>
      </c>
      <c r="C243" s="764">
        <v>67</v>
      </c>
      <c r="D243" s="764" t="s">
        <v>931</v>
      </c>
      <c r="E243" s="764" t="s">
        <v>1710</v>
      </c>
      <c r="F243" s="764">
        <v>22</v>
      </c>
      <c r="G243" s="764" t="s">
        <v>2489</v>
      </c>
      <c r="H243" s="1152" t="s">
        <v>932</v>
      </c>
      <c r="I243" s="1120">
        <v>1883190</v>
      </c>
      <c r="J243" s="1120">
        <v>10000</v>
      </c>
      <c r="K243" s="1120">
        <v>0</v>
      </c>
      <c r="L243" s="1120">
        <v>0</v>
      </c>
      <c r="M243" s="1120">
        <v>0</v>
      </c>
      <c r="N243" s="1120">
        <v>405400</v>
      </c>
      <c r="O243" s="1120">
        <v>1487790</v>
      </c>
      <c r="P243" s="1120">
        <v>96011.437443800009</v>
      </c>
      <c r="Q243" s="1120">
        <v>612612.41039999994</v>
      </c>
      <c r="R243" s="740">
        <v>0.96351264000000003</v>
      </c>
      <c r="S243" s="740">
        <v>0.97605717387552071</v>
      </c>
      <c r="T243" s="740">
        <v>1.8077675499999999</v>
      </c>
      <c r="U243" s="764"/>
      <c r="V243" s="1120">
        <v>645157018.74000001</v>
      </c>
      <c r="W243" s="764"/>
      <c r="X243" s="740">
        <v>0</v>
      </c>
      <c r="Y243" s="764"/>
      <c r="Z243" s="764"/>
      <c r="AA243" s="764"/>
      <c r="AB243" s="740" t="s">
        <v>1978</v>
      </c>
      <c r="AC243" s="1151"/>
      <c r="AD243" s="764"/>
    </row>
    <row r="244" spans="1:30" hidden="1">
      <c r="C244" s="764"/>
      <c r="D244" s="764"/>
      <c r="E244" s="764"/>
      <c r="F244" s="764"/>
      <c r="G244" s="1126" t="s">
        <v>2490</v>
      </c>
      <c r="H244" s="1150"/>
      <c r="I244" s="1122">
        <v>7983170</v>
      </c>
      <c r="J244" s="1122">
        <v>39500</v>
      </c>
      <c r="K244" s="1122">
        <v>0</v>
      </c>
      <c r="L244" s="1122">
        <v>0</v>
      </c>
      <c r="M244" s="1153">
        <v>0</v>
      </c>
      <c r="N244" s="1122">
        <v>735270</v>
      </c>
      <c r="O244" s="1122">
        <v>7287400</v>
      </c>
      <c r="P244" s="1122">
        <v>334158.53831590002</v>
      </c>
      <c r="Q244" s="1122">
        <v>2919569.4326899997</v>
      </c>
      <c r="R244" s="1123">
        <v>4.5918789799999997</v>
      </c>
      <c r="S244" s="1123">
        <v>4.6516633372544538</v>
      </c>
      <c r="T244" s="1124"/>
      <c r="U244" s="764"/>
      <c r="V244" s="1120" t="e">
        <v>#N/A</v>
      </c>
      <c r="W244" s="764">
        <v>0</v>
      </c>
      <c r="X244" s="740">
        <v>0</v>
      </c>
      <c r="Y244" s="764">
        <v>0</v>
      </c>
      <c r="Z244" s="764">
        <v>0</v>
      </c>
      <c r="AA244" s="764">
        <v>0</v>
      </c>
      <c r="AB244" s="740" t="e">
        <v>#N/A</v>
      </c>
      <c r="AC244" s="1151">
        <v>0</v>
      </c>
      <c r="AD244" s="764">
        <v>0</v>
      </c>
    </row>
    <row r="245" spans="1:30" hidden="1">
      <c r="C245" s="764"/>
      <c r="D245" s="764"/>
      <c r="E245" s="764"/>
      <c r="F245" s="764"/>
      <c r="G245" s="1126"/>
      <c r="H245" s="1118" t="s">
        <v>2419</v>
      </c>
      <c r="I245" s="1125"/>
      <c r="J245" s="1125"/>
      <c r="K245" s="1125"/>
      <c r="L245" s="1125"/>
      <c r="M245" s="1120"/>
      <c r="N245" s="1125"/>
      <c r="O245" s="1125"/>
      <c r="P245" s="1125"/>
      <c r="Q245" s="1125"/>
      <c r="R245" s="1124"/>
      <c r="S245" s="1124"/>
      <c r="T245" s="1124"/>
      <c r="U245" s="764"/>
      <c r="V245" s="1120"/>
      <c r="W245" s="764"/>
      <c r="X245" s="740"/>
      <c r="Y245" s="764"/>
      <c r="Z245" s="764"/>
      <c r="AA245" s="764"/>
      <c r="AB245" s="740"/>
      <c r="AC245" s="1151"/>
      <c r="AD245" s="764"/>
    </row>
    <row r="246" spans="1:30" hidden="1">
      <c r="A246" s="548">
        <v>12</v>
      </c>
      <c r="B246" s="548" t="s">
        <v>929</v>
      </c>
      <c r="C246" s="764">
        <v>68</v>
      </c>
      <c r="D246" s="764" t="s">
        <v>1125</v>
      </c>
      <c r="E246" s="764" t="s">
        <v>1702</v>
      </c>
      <c r="F246" s="764">
        <v>23</v>
      </c>
      <c r="G246" s="764" t="s">
        <v>2419</v>
      </c>
      <c r="H246" s="1152" t="s">
        <v>1126</v>
      </c>
      <c r="I246" s="1120">
        <v>1231220</v>
      </c>
      <c r="J246" s="1120">
        <v>0</v>
      </c>
      <c r="K246" s="1120">
        <v>0</v>
      </c>
      <c r="L246" s="1120">
        <v>0</v>
      </c>
      <c r="M246" s="1120">
        <v>0</v>
      </c>
      <c r="N246" s="1120">
        <v>109200</v>
      </c>
      <c r="O246" s="1120">
        <v>1122020</v>
      </c>
      <c r="P246" s="1120">
        <v>8362.3094523</v>
      </c>
      <c r="Q246" s="1120">
        <v>203568.08859999999</v>
      </c>
      <c r="R246" s="740">
        <v>0.32017051000000002</v>
      </c>
      <c r="S246" s="740">
        <v>0.3243389945698652</v>
      </c>
      <c r="T246" s="740">
        <v>3.8959027800000001</v>
      </c>
      <c r="U246" s="764"/>
      <c r="V246" s="1120" t="e">
        <v>#N/A</v>
      </c>
      <c r="W246" s="764"/>
      <c r="X246" s="740">
        <v>0</v>
      </c>
      <c r="Y246" s="764"/>
      <c r="Z246" s="764"/>
      <c r="AA246" s="764"/>
      <c r="AB246" s="740" t="e">
        <v>#N/A</v>
      </c>
      <c r="AC246" s="1151"/>
      <c r="AD246" s="764"/>
    </row>
    <row r="247" spans="1:30" hidden="1">
      <c r="A247" s="548">
        <v>12</v>
      </c>
      <c r="B247" s="548" t="s">
        <v>929</v>
      </c>
      <c r="C247" s="764">
        <v>69</v>
      </c>
      <c r="D247" s="764" t="s">
        <v>1128</v>
      </c>
      <c r="E247" s="764" t="s">
        <v>1704</v>
      </c>
      <c r="F247" s="764">
        <v>23</v>
      </c>
      <c r="G247" s="764" t="s">
        <v>2419</v>
      </c>
      <c r="H247" s="1152" t="s">
        <v>676</v>
      </c>
      <c r="I247" s="1120">
        <v>1455160</v>
      </c>
      <c r="J247" s="1120">
        <v>0</v>
      </c>
      <c r="K247" s="1120">
        <v>0</v>
      </c>
      <c r="L247" s="1120">
        <v>0</v>
      </c>
      <c r="M247" s="1120">
        <v>0</v>
      </c>
      <c r="N247" s="1120">
        <v>49000</v>
      </c>
      <c r="O247" s="1120">
        <v>1406160</v>
      </c>
      <c r="P247" s="1120">
        <v>36728.899023699996</v>
      </c>
      <c r="Q247" s="1120">
        <v>112492.8</v>
      </c>
      <c r="R247" s="740">
        <v>0.17692790999999999</v>
      </c>
      <c r="S247" s="740">
        <v>0.17923143995344726</v>
      </c>
      <c r="T247" s="740">
        <v>10.545475</v>
      </c>
      <c r="U247" s="764"/>
      <c r="V247" s="1120">
        <v>47126590</v>
      </c>
      <c r="W247" s="764"/>
      <c r="X247" s="740">
        <v>0</v>
      </c>
      <c r="Y247" s="764"/>
      <c r="Z247" s="764"/>
      <c r="AA247" s="764"/>
      <c r="AB247" s="740" t="s">
        <v>1978</v>
      </c>
      <c r="AC247" s="1151"/>
      <c r="AD247" s="764"/>
    </row>
    <row r="248" spans="1:30" hidden="1">
      <c r="A248" s="548">
        <v>12</v>
      </c>
      <c r="B248" s="548" t="s">
        <v>929</v>
      </c>
      <c r="C248" s="764">
        <v>70</v>
      </c>
      <c r="D248" s="764" t="s">
        <v>1130</v>
      </c>
      <c r="E248" s="764" t="s">
        <v>1705</v>
      </c>
      <c r="F248" s="764">
        <v>23</v>
      </c>
      <c r="G248" s="764" t="s">
        <v>2419</v>
      </c>
      <c r="H248" s="1152" t="s">
        <v>678</v>
      </c>
      <c r="I248" s="1120">
        <v>511074</v>
      </c>
      <c r="J248" s="1120">
        <v>380</v>
      </c>
      <c r="K248" s="1120">
        <v>0</v>
      </c>
      <c r="L248" s="1120">
        <v>0</v>
      </c>
      <c r="M248" s="1120">
        <v>0</v>
      </c>
      <c r="N248" s="1120">
        <v>900</v>
      </c>
      <c r="O248" s="1120">
        <v>510554</v>
      </c>
      <c r="P248" s="1120">
        <v>25842.733192699998</v>
      </c>
      <c r="Q248" s="1120">
        <v>347176.72</v>
      </c>
      <c r="R248" s="740">
        <v>0.54603718999999995</v>
      </c>
      <c r="S248" s="740">
        <v>0.55314636531328909</v>
      </c>
      <c r="T248" s="740">
        <v>6.5720207000000004</v>
      </c>
      <c r="U248" s="764"/>
      <c r="V248" s="1120">
        <v>2955544.86</v>
      </c>
      <c r="W248" s="764"/>
      <c r="X248" s="740">
        <v>0</v>
      </c>
      <c r="Y248" s="764"/>
      <c r="Z248" s="764"/>
      <c r="AA248" s="764"/>
      <c r="AB248" s="740" t="s">
        <v>1978</v>
      </c>
      <c r="AC248" s="1151"/>
      <c r="AD248" s="764"/>
    </row>
    <row r="249" spans="1:30" hidden="1">
      <c r="A249" s="548">
        <v>12</v>
      </c>
      <c r="B249" s="548" t="s">
        <v>929</v>
      </c>
      <c r="C249" s="764">
        <v>71</v>
      </c>
      <c r="D249" s="764" t="s">
        <v>1131</v>
      </c>
      <c r="E249" s="764" t="s">
        <v>1706</v>
      </c>
      <c r="F249" s="764">
        <v>23</v>
      </c>
      <c r="G249" s="764" t="s">
        <v>2419</v>
      </c>
      <c r="H249" s="1152" t="s">
        <v>2491</v>
      </c>
      <c r="I249" s="1120">
        <v>2934476</v>
      </c>
      <c r="J249" s="1120">
        <v>25000</v>
      </c>
      <c r="K249" s="1120">
        <v>0</v>
      </c>
      <c r="L249" s="1120">
        <v>0</v>
      </c>
      <c r="M249" s="1120">
        <v>0</v>
      </c>
      <c r="N249" s="1120">
        <v>27500</v>
      </c>
      <c r="O249" s="1120">
        <v>2931976</v>
      </c>
      <c r="P249" s="1120">
        <v>33237.693850800002</v>
      </c>
      <c r="Q249" s="1120">
        <v>438652.92936000001</v>
      </c>
      <c r="R249" s="740">
        <v>0.68991035000000001</v>
      </c>
      <c r="S249" s="740">
        <v>0.69889269507906804</v>
      </c>
      <c r="T249" s="740">
        <v>4.9053241300000003</v>
      </c>
      <c r="U249" s="764"/>
      <c r="V249" s="1120">
        <v>38584469.359999999</v>
      </c>
      <c r="W249" s="764"/>
      <c r="X249" s="740">
        <v>0</v>
      </c>
      <c r="Y249" s="764"/>
      <c r="Z249" s="764"/>
      <c r="AA249" s="764"/>
      <c r="AB249" s="740" t="s">
        <v>1978</v>
      </c>
      <c r="AC249" s="1151"/>
      <c r="AD249" s="764"/>
    </row>
    <row r="250" spans="1:30" hidden="1">
      <c r="C250" s="764"/>
      <c r="D250" s="764"/>
      <c r="E250" s="764"/>
      <c r="F250" s="764"/>
      <c r="G250" s="1126" t="s">
        <v>2492</v>
      </c>
      <c r="H250" s="1150"/>
      <c r="I250" s="1122">
        <v>6131930</v>
      </c>
      <c r="J250" s="1122">
        <v>25380</v>
      </c>
      <c r="K250" s="1122">
        <v>0</v>
      </c>
      <c r="L250" s="1122">
        <v>0</v>
      </c>
      <c r="M250" s="1153">
        <v>0</v>
      </c>
      <c r="N250" s="1122">
        <v>186600</v>
      </c>
      <c r="O250" s="1122">
        <v>5970710</v>
      </c>
      <c r="P250" s="1122">
        <v>104171.63551949999</v>
      </c>
      <c r="Q250" s="1122">
        <v>1101890.5379599999</v>
      </c>
      <c r="R250" s="1123">
        <v>1.7330459600000001</v>
      </c>
      <c r="S250" s="1123">
        <v>1.7556094949156695</v>
      </c>
      <c r="T250" s="1124"/>
      <c r="U250" s="764"/>
      <c r="V250" s="1120" t="e">
        <v>#N/A</v>
      </c>
      <c r="W250" s="764">
        <v>0</v>
      </c>
      <c r="X250" s="740">
        <v>0</v>
      </c>
      <c r="Y250" s="764">
        <v>0</v>
      </c>
      <c r="Z250" s="764">
        <v>0</v>
      </c>
      <c r="AA250" s="764">
        <v>0</v>
      </c>
      <c r="AB250" s="740" t="e">
        <v>#N/A</v>
      </c>
      <c r="AC250" s="1151">
        <v>0</v>
      </c>
      <c r="AD250" s="764">
        <v>0</v>
      </c>
    </row>
    <row r="251" spans="1:30" hidden="1">
      <c r="C251" s="764"/>
      <c r="D251" s="764"/>
      <c r="E251" s="764"/>
      <c r="F251" s="764"/>
      <c r="G251" s="1126"/>
      <c r="H251" s="1118" t="s">
        <v>2422</v>
      </c>
      <c r="I251" s="1125"/>
      <c r="J251" s="1125"/>
      <c r="K251" s="1125"/>
      <c r="L251" s="1125"/>
      <c r="M251" s="1120"/>
      <c r="N251" s="1125"/>
      <c r="O251" s="1125"/>
      <c r="P251" s="1125"/>
      <c r="Q251" s="1125"/>
      <c r="R251" s="1124"/>
      <c r="S251" s="1124"/>
      <c r="T251" s="1124"/>
      <c r="U251" s="764"/>
      <c r="V251" s="1120"/>
      <c r="W251" s="764"/>
      <c r="X251" s="740"/>
      <c r="Y251" s="764"/>
      <c r="Z251" s="764"/>
      <c r="AA251" s="764"/>
      <c r="AB251" s="740"/>
      <c r="AC251" s="1151"/>
      <c r="AD251" s="764"/>
    </row>
    <row r="252" spans="1:30" hidden="1">
      <c r="A252" s="548">
        <v>15</v>
      </c>
      <c r="B252" s="548" t="s">
        <v>938</v>
      </c>
      <c r="C252" s="764">
        <v>72</v>
      </c>
      <c r="D252" s="764" t="s">
        <v>1169</v>
      </c>
      <c r="E252" s="764" t="s">
        <v>1740</v>
      </c>
      <c r="F252" s="764">
        <v>24</v>
      </c>
      <c r="G252" s="764" t="s">
        <v>2422</v>
      </c>
      <c r="H252" s="1152" t="s">
        <v>706</v>
      </c>
      <c r="I252" s="1120">
        <v>54184</v>
      </c>
      <c r="J252" s="1120">
        <v>0</v>
      </c>
      <c r="K252" s="1120">
        <v>0</v>
      </c>
      <c r="L252" s="1120">
        <v>0</v>
      </c>
      <c r="M252" s="1120">
        <v>0</v>
      </c>
      <c r="N252" s="1120">
        <v>0</v>
      </c>
      <c r="O252" s="1120">
        <v>54184</v>
      </c>
      <c r="P252" s="1120">
        <v>0</v>
      </c>
      <c r="Q252" s="1120">
        <v>0</v>
      </c>
      <c r="R252" s="740">
        <v>0</v>
      </c>
      <c r="S252" s="740">
        <v>0</v>
      </c>
      <c r="T252" s="740">
        <v>2.4629090900000001</v>
      </c>
      <c r="U252" s="764"/>
      <c r="V252" s="1120">
        <v>541849.89</v>
      </c>
      <c r="W252" s="764"/>
      <c r="X252" s="740">
        <v>0</v>
      </c>
      <c r="Y252" s="764"/>
      <c r="Z252" s="764"/>
      <c r="AA252" s="764"/>
      <c r="AB252" s="740" t="s">
        <v>1978</v>
      </c>
      <c r="AC252" s="1151" t="s">
        <v>2458</v>
      </c>
      <c r="AD252" s="764"/>
    </row>
    <row r="253" spans="1:30" hidden="1">
      <c r="A253" s="548">
        <v>8</v>
      </c>
      <c r="B253" s="548" t="s">
        <v>1099</v>
      </c>
      <c r="C253" s="764">
        <v>73</v>
      </c>
      <c r="D253" s="764" t="s">
        <v>1107</v>
      </c>
      <c r="E253" s="764" t="s">
        <v>1692</v>
      </c>
      <c r="F253" s="764">
        <v>24</v>
      </c>
      <c r="G253" s="764" t="s">
        <v>2422</v>
      </c>
      <c r="H253" s="1152" t="s">
        <v>2493</v>
      </c>
      <c r="I253" s="1120">
        <v>534824</v>
      </c>
      <c r="J253" s="1120">
        <v>0</v>
      </c>
      <c r="K253" s="1120">
        <v>0</v>
      </c>
      <c r="L253" s="1120">
        <v>0</v>
      </c>
      <c r="M253" s="1120">
        <v>0</v>
      </c>
      <c r="N253" s="1120">
        <v>33500</v>
      </c>
      <c r="O253" s="1120">
        <v>501324</v>
      </c>
      <c r="P253" s="1120">
        <v>0</v>
      </c>
      <c r="Q253" s="1120">
        <v>8547.5741999999991</v>
      </c>
      <c r="R253" s="740">
        <v>1.344357E-2</v>
      </c>
      <c r="S253" s="740">
        <v>1.3618596318830493E-2</v>
      </c>
      <c r="T253" s="740">
        <v>9.1986054999999993</v>
      </c>
      <c r="U253" s="764"/>
      <c r="V253" s="1120">
        <v>20025312.920000002</v>
      </c>
      <c r="W253" s="764"/>
      <c r="X253" s="740">
        <v>0</v>
      </c>
      <c r="Y253" s="764"/>
      <c r="Z253" s="764"/>
      <c r="AA253" s="764"/>
      <c r="AB253" s="740" t="s">
        <v>1978</v>
      </c>
      <c r="AC253" s="1151"/>
      <c r="AD253" s="764"/>
    </row>
    <row r="254" spans="1:30" hidden="1">
      <c r="A254" s="548">
        <v>15</v>
      </c>
      <c r="B254" s="548" t="s">
        <v>938</v>
      </c>
      <c r="C254" s="764">
        <v>74</v>
      </c>
      <c r="D254" s="764" t="s">
        <v>939</v>
      </c>
      <c r="E254" s="764" t="s">
        <v>1741</v>
      </c>
      <c r="F254" s="764">
        <v>24</v>
      </c>
      <c r="G254" s="764" t="s">
        <v>2422</v>
      </c>
      <c r="H254" s="1152" t="s">
        <v>707</v>
      </c>
      <c r="I254" s="1120">
        <v>9546942</v>
      </c>
      <c r="J254" s="1120">
        <v>0</v>
      </c>
      <c r="K254" s="1120">
        <v>0</v>
      </c>
      <c r="L254" s="1120">
        <v>1268110</v>
      </c>
      <c r="M254" s="1120">
        <v>0</v>
      </c>
      <c r="N254" s="1120">
        <v>6716500</v>
      </c>
      <c r="O254" s="1120">
        <v>4098552</v>
      </c>
      <c r="P254" s="1120">
        <v>83633.354749999999</v>
      </c>
      <c r="Q254" s="1120">
        <v>247839.43943999999</v>
      </c>
      <c r="R254" s="740">
        <v>0.38980018999999999</v>
      </c>
      <c r="S254" s="740">
        <v>0.3948752240862205</v>
      </c>
      <c r="T254" s="740">
        <v>1.02941164</v>
      </c>
      <c r="U254" s="764"/>
      <c r="V254" s="1120">
        <v>188165942.59</v>
      </c>
      <c r="W254" s="764"/>
      <c r="X254" s="740">
        <v>0</v>
      </c>
      <c r="Y254" s="764"/>
      <c r="Z254" s="764"/>
      <c r="AA254" s="764"/>
      <c r="AB254" s="740" t="s">
        <v>1978</v>
      </c>
      <c r="AC254" s="1151"/>
      <c r="AD254" s="764"/>
    </row>
    <row r="255" spans="1:30" hidden="1">
      <c r="A255" s="548">
        <v>8</v>
      </c>
      <c r="B255" s="548" t="s">
        <v>1099</v>
      </c>
      <c r="C255" s="764">
        <v>75</v>
      </c>
      <c r="D255" s="764" t="s">
        <v>1108</v>
      </c>
      <c r="E255" s="764" t="s">
        <v>1693</v>
      </c>
      <c r="F255" s="764">
        <v>24</v>
      </c>
      <c r="G255" s="764" t="s">
        <v>2422</v>
      </c>
      <c r="H255" s="1152" t="s">
        <v>665</v>
      </c>
      <c r="I255" s="1120">
        <v>1758827</v>
      </c>
      <c r="J255" s="1120">
        <v>0</v>
      </c>
      <c r="K255" s="1120">
        <v>0</v>
      </c>
      <c r="L255" s="1120">
        <v>0</v>
      </c>
      <c r="M255" s="1120">
        <v>0</v>
      </c>
      <c r="N255" s="1120">
        <v>33500</v>
      </c>
      <c r="O255" s="1120">
        <v>1725327</v>
      </c>
      <c r="P255" s="1120">
        <v>11646.041229499999</v>
      </c>
      <c r="Q255" s="1120">
        <v>242097.88463999997</v>
      </c>
      <c r="R255" s="740">
        <v>0.38076990999999999</v>
      </c>
      <c r="S255" s="740">
        <v>0.38572737520722</v>
      </c>
      <c r="T255" s="740">
        <v>6.0617762400000004</v>
      </c>
      <c r="U255" s="764"/>
      <c r="V255" s="1120" t="e">
        <v>#N/A</v>
      </c>
      <c r="W255" s="764"/>
      <c r="X255" s="740">
        <v>0</v>
      </c>
      <c r="Y255" s="764"/>
      <c r="Z255" s="764"/>
      <c r="AA255" s="764"/>
      <c r="AB255" s="740" t="e">
        <v>#N/A</v>
      </c>
      <c r="AC255" s="1151"/>
      <c r="AD255" s="764"/>
    </row>
    <row r="256" spans="1:30" hidden="1">
      <c r="A256" s="548">
        <v>7</v>
      </c>
      <c r="B256" s="548" t="s">
        <v>916</v>
      </c>
      <c r="C256" s="764">
        <v>76</v>
      </c>
      <c r="D256" s="764" t="s">
        <v>919</v>
      </c>
      <c r="E256" s="764" t="s">
        <v>1573</v>
      </c>
      <c r="F256" s="764">
        <v>24</v>
      </c>
      <c r="G256" s="764" t="s">
        <v>2422</v>
      </c>
      <c r="H256" s="1152" t="s">
        <v>2494</v>
      </c>
      <c r="I256" s="1120">
        <v>983658</v>
      </c>
      <c r="J256" s="1120">
        <v>0</v>
      </c>
      <c r="K256" s="1120">
        <v>0</v>
      </c>
      <c r="L256" s="1120">
        <v>0</v>
      </c>
      <c r="M256" s="1120">
        <v>0</v>
      </c>
      <c r="N256" s="1120">
        <v>0</v>
      </c>
      <c r="O256" s="1120">
        <v>983658</v>
      </c>
      <c r="P256" s="1120">
        <v>598221.4487999999</v>
      </c>
      <c r="Q256" s="1120">
        <v>767813.92505999992</v>
      </c>
      <c r="R256" s="740">
        <v>1.20761253</v>
      </c>
      <c r="S256" s="740">
        <v>1.2233351414918292</v>
      </c>
      <c r="T256" s="740">
        <v>11.92746453</v>
      </c>
      <c r="U256" s="764"/>
      <c r="V256" s="1120">
        <v>911283011.20000005</v>
      </c>
      <c r="W256" s="764"/>
      <c r="X256" s="740">
        <v>0</v>
      </c>
      <c r="Y256" s="764"/>
      <c r="Z256" s="764"/>
      <c r="AA256" s="764"/>
      <c r="AB256" s="740" t="s">
        <v>1978</v>
      </c>
      <c r="AC256" s="1151"/>
      <c r="AD256" s="764"/>
    </row>
    <row r="257" spans="1:30" hidden="1">
      <c r="A257" s="548">
        <v>8</v>
      </c>
      <c r="B257" s="548" t="s">
        <v>1099</v>
      </c>
      <c r="C257" s="764">
        <v>77</v>
      </c>
      <c r="D257" s="764" t="s">
        <v>1111</v>
      </c>
      <c r="E257" s="764" t="s">
        <v>1694</v>
      </c>
      <c r="F257" s="764">
        <v>24</v>
      </c>
      <c r="G257" s="764" t="s">
        <v>2422</v>
      </c>
      <c r="H257" s="1152" t="s">
        <v>666</v>
      </c>
      <c r="I257" s="1120">
        <v>8</v>
      </c>
      <c r="J257" s="1120">
        <v>0</v>
      </c>
      <c r="K257" s="1120">
        <v>0</v>
      </c>
      <c r="L257" s="1120">
        <v>0</v>
      </c>
      <c r="M257" s="1120">
        <v>0</v>
      </c>
      <c r="N257" s="1120">
        <v>0</v>
      </c>
      <c r="O257" s="1120">
        <v>8</v>
      </c>
      <c r="P257" s="1120">
        <v>0</v>
      </c>
      <c r="Q257" s="1120">
        <v>0.23104</v>
      </c>
      <c r="R257" s="740">
        <v>3.5999999999999999E-7</v>
      </c>
      <c r="S257" s="740">
        <v>3.6810917575919929E-7</v>
      </c>
      <c r="T257" s="740">
        <v>0</v>
      </c>
      <c r="U257" s="764"/>
      <c r="V257" s="1120" t="e">
        <v>#N/A</v>
      </c>
      <c r="W257" s="764"/>
      <c r="X257" s="740">
        <v>0</v>
      </c>
      <c r="Y257" s="764"/>
      <c r="Z257" s="764"/>
      <c r="AA257" s="764"/>
      <c r="AB257" s="740" t="e">
        <v>#N/A</v>
      </c>
      <c r="AC257" s="1151"/>
      <c r="AD257" s="764"/>
    </row>
    <row r="258" spans="1:30" hidden="1">
      <c r="C258" s="764"/>
      <c r="D258" s="764"/>
      <c r="E258" s="764"/>
      <c r="F258" s="764"/>
      <c r="G258" s="1126" t="s">
        <v>2423</v>
      </c>
      <c r="H258" s="1150"/>
      <c r="I258" s="1122">
        <v>12878443</v>
      </c>
      <c r="J258" s="1122">
        <v>0</v>
      </c>
      <c r="K258" s="1122">
        <v>0</v>
      </c>
      <c r="L258" s="1122">
        <v>1268110</v>
      </c>
      <c r="M258" s="1153">
        <v>0</v>
      </c>
      <c r="N258" s="1122">
        <v>6783500</v>
      </c>
      <c r="O258" s="1122">
        <v>7363053</v>
      </c>
      <c r="P258" s="1122">
        <v>693500.84477949992</v>
      </c>
      <c r="Q258" s="1122">
        <v>1266299.0543799999</v>
      </c>
      <c r="R258" s="1123">
        <v>1.99162656</v>
      </c>
      <c r="S258" s="1123">
        <v>2.0175567052132757</v>
      </c>
      <c r="T258" s="1124"/>
      <c r="U258" s="764"/>
      <c r="V258" s="1120" t="e">
        <v>#N/A</v>
      </c>
      <c r="W258" s="764">
        <v>0</v>
      </c>
      <c r="X258" s="740">
        <v>0</v>
      </c>
      <c r="Y258" s="764">
        <v>0</v>
      </c>
      <c r="Z258" s="764">
        <v>0</v>
      </c>
      <c r="AA258" s="764">
        <v>0</v>
      </c>
      <c r="AB258" s="740" t="e">
        <v>#N/A</v>
      </c>
      <c r="AC258" s="1151">
        <v>0</v>
      </c>
      <c r="AD258" s="764">
        <v>0</v>
      </c>
    </row>
    <row r="259" spans="1:30" hidden="1">
      <c r="C259" s="764"/>
      <c r="D259" s="764"/>
      <c r="E259" s="764"/>
      <c r="F259" s="764"/>
      <c r="G259" s="1126"/>
      <c r="H259" s="1118" t="s">
        <v>2424</v>
      </c>
      <c r="I259" s="1125"/>
      <c r="J259" s="1125"/>
      <c r="K259" s="1125"/>
      <c r="L259" s="1125"/>
      <c r="M259" s="1120"/>
      <c r="N259" s="1125"/>
      <c r="O259" s="1125"/>
      <c r="P259" s="1125"/>
      <c r="Q259" s="1160"/>
      <c r="R259" s="1124"/>
      <c r="S259" s="1124"/>
      <c r="T259" s="1124"/>
      <c r="U259" s="764"/>
      <c r="V259" s="1120"/>
      <c r="W259" s="764"/>
      <c r="X259" s="740"/>
      <c r="Y259" s="764"/>
      <c r="Z259" s="764"/>
      <c r="AA259" s="764"/>
      <c r="AB259" s="740"/>
      <c r="AC259" s="1151"/>
      <c r="AD259" s="764"/>
    </row>
    <row r="260" spans="1:30" hidden="1">
      <c r="A260" s="548">
        <v>10</v>
      </c>
      <c r="B260" s="548" t="s">
        <v>1120</v>
      </c>
      <c r="C260" s="764">
        <v>78</v>
      </c>
      <c r="D260" s="764" t="s">
        <v>1122</v>
      </c>
      <c r="E260" s="764" t="s">
        <v>1701</v>
      </c>
      <c r="F260" s="764">
        <v>25</v>
      </c>
      <c r="G260" s="764" t="s">
        <v>2424</v>
      </c>
      <c r="H260" s="1152" t="s">
        <v>1123</v>
      </c>
      <c r="I260" s="1120">
        <v>1136</v>
      </c>
      <c r="J260" s="1120">
        <v>0</v>
      </c>
      <c r="K260" s="1120">
        <v>0</v>
      </c>
      <c r="L260" s="1120">
        <v>0</v>
      </c>
      <c r="M260" s="1120">
        <v>0</v>
      </c>
      <c r="N260" s="1120">
        <v>0</v>
      </c>
      <c r="O260" s="1120">
        <v>1136</v>
      </c>
      <c r="P260" s="1120">
        <v>0</v>
      </c>
      <c r="Q260" s="1120">
        <v>0</v>
      </c>
      <c r="R260" s="740">
        <v>0</v>
      </c>
      <c r="S260" s="740">
        <v>0</v>
      </c>
      <c r="T260" s="740">
        <v>2.2720000000000001E-2</v>
      </c>
      <c r="U260" s="764"/>
      <c r="V260" s="1120">
        <v>584250.63</v>
      </c>
      <c r="W260" s="764"/>
      <c r="X260" s="740">
        <v>0</v>
      </c>
      <c r="Y260" s="764"/>
      <c r="Z260" s="764"/>
      <c r="AA260" s="764"/>
      <c r="AB260" s="740" t="s">
        <v>1978</v>
      </c>
      <c r="AC260" s="1151" t="s">
        <v>2458</v>
      </c>
      <c r="AD260" s="764"/>
    </row>
    <row r="261" spans="1:30" hidden="1">
      <c r="A261" s="548">
        <v>10</v>
      </c>
      <c r="B261" s="548" t="s">
        <v>1120</v>
      </c>
      <c r="C261" s="764">
        <v>79</v>
      </c>
      <c r="D261" s="764" t="s">
        <v>1121</v>
      </c>
      <c r="E261" s="764" t="s">
        <v>1700</v>
      </c>
      <c r="F261" s="764">
        <v>25</v>
      </c>
      <c r="G261" s="764" t="s">
        <v>2424</v>
      </c>
      <c r="H261" s="1152" t="s">
        <v>2495</v>
      </c>
      <c r="I261" s="1120">
        <v>436564</v>
      </c>
      <c r="J261" s="1120">
        <v>0</v>
      </c>
      <c r="K261" s="1120">
        <v>0</v>
      </c>
      <c r="L261" s="1120">
        <v>0</v>
      </c>
      <c r="M261" s="1120">
        <v>0</v>
      </c>
      <c r="N261" s="1120">
        <v>0</v>
      </c>
      <c r="O261" s="1120">
        <v>436564</v>
      </c>
      <c r="P261" s="1120">
        <v>4482.9208799999997</v>
      </c>
      <c r="Q261" s="1120">
        <v>31105.185000000001</v>
      </c>
      <c r="R261" s="740">
        <v>4.8922019999999997E-2</v>
      </c>
      <c r="S261" s="740">
        <v>4.9558968196794541E-2</v>
      </c>
      <c r="T261" s="740">
        <v>0.33057163000000001</v>
      </c>
      <c r="U261" s="764"/>
      <c r="V261" s="1120" t="e">
        <v>#N/A</v>
      </c>
      <c r="W261" s="764"/>
      <c r="X261" s="740">
        <v>0</v>
      </c>
      <c r="Y261" s="764"/>
      <c r="Z261" s="764"/>
      <c r="AA261" s="764"/>
      <c r="AB261" s="740" t="e">
        <v>#N/A</v>
      </c>
      <c r="AC261" s="1151"/>
      <c r="AD261" s="764"/>
    </row>
    <row r="262" spans="1:30" hidden="1">
      <c r="C262" s="764"/>
      <c r="D262" s="764"/>
      <c r="E262" s="764"/>
      <c r="F262" s="764"/>
      <c r="G262" s="1126" t="s">
        <v>2425</v>
      </c>
      <c r="H262" s="1150"/>
      <c r="I262" s="1122">
        <v>437700</v>
      </c>
      <c r="J262" s="1122">
        <v>0</v>
      </c>
      <c r="K262" s="1122">
        <v>0</v>
      </c>
      <c r="L262" s="1122">
        <v>0</v>
      </c>
      <c r="M262" s="1153">
        <v>0</v>
      </c>
      <c r="N262" s="1122">
        <v>0</v>
      </c>
      <c r="O262" s="1122">
        <v>437700</v>
      </c>
      <c r="P262" s="1122">
        <v>4482.9208799999997</v>
      </c>
      <c r="Q262" s="1122">
        <v>31105.185000000001</v>
      </c>
      <c r="R262" s="1123">
        <v>4.8922019999999997E-2</v>
      </c>
      <c r="S262" s="1123">
        <v>4.9558968196794541E-2</v>
      </c>
      <c r="T262" s="1124"/>
      <c r="U262" s="764"/>
      <c r="V262" s="1120" t="e">
        <v>#N/A</v>
      </c>
      <c r="W262" s="764">
        <v>0</v>
      </c>
      <c r="X262" s="740">
        <v>0</v>
      </c>
      <c r="Y262" s="764">
        <v>0</v>
      </c>
      <c r="Z262" s="764">
        <v>0</v>
      </c>
      <c r="AA262" s="764">
        <v>0</v>
      </c>
      <c r="AB262" s="740" t="e">
        <v>#N/A</v>
      </c>
      <c r="AC262" s="1151">
        <v>0</v>
      </c>
      <c r="AD262" s="764">
        <v>0</v>
      </c>
    </row>
    <row r="263" spans="1:30" hidden="1">
      <c r="C263" s="764"/>
      <c r="D263" s="764"/>
      <c r="E263" s="764"/>
      <c r="F263" s="764"/>
      <c r="G263" s="1126"/>
      <c r="H263" s="1118" t="s">
        <v>2496</v>
      </c>
      <c r="I263" s="1125"/>
      <c r="J263" s="1125"/>
      <c r="K263" s="1125"/>
      <c r="L263" s="1125"/>
      <c r="M263" s="1120"/>
      <c r="N263" s="1125"/>
      <c r="O263" s="1125"/>
      <c r="P263" s="1125"/>
      <c r="Q263" s="1125"/>
      <c r="R263" s="1124"/>
      <c r="S263" s="1124"/>
      <c r="T263" s="1124"/>
      <c r="U263" s="764"/>
      <c r="V263" s="1120"/>
      <c r="W263" s="764"/>
      <c r="X263" s="740"/>
      <c r="Y263" s="764"/>
      <c r="Z263" s="764"/>
      <c r="AA263" s="764"/>
      <c r="AB263" s="740"/>
      <c r="AC263" s="1151"/>
      <c r="AD263" s="764"/>
    </row>
    <row r="264" spans="1:30" hidden="1">
      <c r="A264" s="548">
        <v>23</v>
      </c>
      <c r="B264" s="548" t="s">
        <v>980</v>
      </c>
      <c r="C264" s="764">
        <v>80</v>
      </c>
      <c r="D264" s="764" t="s">
        <v>1350</v>
      </c>
      <c r="E264" s="764" t="s">
        <v>1839</v>
      </c>
      <c r="F264" s="764">
        <v>26</v>
      </c>
      <c r="G264" s="764" t="s">
        <v>2496</v>
      </c>
      <c r="H264" s="1152" t="s">
        <v>818</v>
      </c>
      <c r="I264" s="1120">
        <v>178898</v>
      </c>
      <c r="J264" s="1120">
        <v>0</v>
      </c>
      <c r="K264" s="1120">
        <v>0</v>
      </c>
      <c r="L264" s="1120">
        <v>0</v>
      </c>
      <c r="M264" s="1120">
        <v>0</v>
      </c>
      <c r="N264" s="1120">
        <v>0</v>
      </c>
      <c r="O264" s="1120">
        <v>178898</v>
      </c>
      <c r="P264" s="1120">
        <v>2537.5987999999998</v>
      </c>
      <c r="Q264" s="1120">
        <v>12877.078039999999</v>
      </c>
      <c r="R264" s="740">
        <v>2.025298E-2</v>
      </c>
      <c r="S264" s="740">
        <v>2.0516666306662417E-2</v>
      </c>
      <c r="T264" s="740">
        <v>1.8253035399999999</v>
      </c>
      <c r="U264" s="764"/>
      <c r="V264" s="1120" t="e">
        <v>#N/A</v>
      </c>
      <c r="W264" s="764"/>
      <c r="X264" s="740">
        <v>0</v>
      </c>
      <c r="Y264" s="764"/>
      <c r="Z264" s="764"/>
      <c r="AA264" s="764"/>
      <c r="AB264" s="740" t="e">
        <v>#N/A</v>
      </c>
      <c r="AC264" s="1151"/>
      <c r="AD264" s="764"/>
    </row>
    <row r="265" spans="1:30" hidden="1">
      <c r="A265" s="548">
        <v>23</v>
      </c>
      <c r="B265" s="548" t="s">
        <v>980</v>
      </c>
      <c r="C265" s="764">
        <v>81</v>
      </c>
      <c r="D265" s="764" t="s">
        <v>982</v>
      </c>
      <c r="E265" s="764" t="s">
        <v>1840</v>
      </c>
      <c r="F265" s="764">
        <v>26</v>
      </c>
      <c r="G265" s="764" t="s">
        <v>2496</v>
      </c>
      <c r="H265" s="1152" t="s">
        <v>819</v>
      </c>
      <c r="I265" s="1120">
        <v>3590384</v>
      </c>
      <c r="J265" s="1120">
        <v>0</v>
      </c>
      <c r="K265" s="1120">
        <v>0</v>
      </c>
      <c r="L265" s="1120">
        <v>0</v>
      </c>
      <c r="M265" s="1120">
        <v>0</v>
      </c>
      <c r="N265" s="1120">
        <v>700000</v>
      </c>
      <c r="O265" s="1120">
        <v>2890384</v>
      </c>
      <c r="P265" s="1120">
        <v>31496.3743283</v>
      </c>
      <c r="Q265" s="1120">
        <v>43413.56768</v>
      </c>
      <c r="R265" s="740">
        <v>6.8280560000000004E-2</v>
      </c>
      <c r="S265" s="740">
        <v>6.9169549062720811E-2</v>
      </c>
      <c r="T265" s="740">
        <v>7.6586749999999995E-2</v>
      </c>
      <c r="U265" s="764"/>
      <c r="V265" s="1120">
        <v>167285123.88</v>
      </c>
      <c r="W265" s="764"/>
      <c r="X265" s="740">
        <v>0</v>
      </c>
      <c r="Y265" s="764"/>
      <c r="Z265" s="764"/>
      <c r="AA265" s="764"/>
      <c r="AB265" s="740" t="s">
        <v>1978</v>
      </c>
      <c r="AC265" s="1151"/>
      <c r="AD265" s="764"/>
    </row>
    <row r="266" spans="1:30" hidden="1">
      <c r="C266" s="764"/>
      <c r="D266" s="764"/>
      <c r="E266" s="764"/>
      <c r="F266" s="764"/>
      <c r="G266" s="1126" t="s">
        <v>2497</v>
      </c>
      <c r="H266" s="1150"/>
      <c r="I266" s="1122">
        <v>3769282</v>
      </c>
      <c r="J266" s="1122">
        <v>0</v>
      </c>
      <c r="K266" s="1122">
        <v>0</v>
      </c>
      <c r="L266" s="1122">
        <v>0</v>
      </c>
      <c r="M266" s="1153">
        <v>0</v>
      </c>
      <c r="N266" s="1122">
        <v>700000</v>
      </c>
      <c r="O266" s="1122">
        <v>3069282</v>
      </c>
      <c r="P266" s="1122">
        <v>34033.9731283</v>
      </c>
      <c r="Q266" s="1122">
        <v>56290.64572</v>
      </c>
      <c r="R266" s="1123">
        <v>8.8533540000000008E-2</v>
      </c>
      <c r="S266" s="1123">
        <v>8.9686215369383232E-2</v>
      </c>
      <c r="T266" s="1124"/>
      <c r="U266" s="764"/>
      <c r="V266" s="1120" t="e">
        <v>#N/A</v>
      </c>
      <c r="W266" s="764">
        <v>0</v>
      </c>
      <c r="X266" s="740">
        <v>0</v>
      </c>
      <c r="Y266" s="764">
        <v>0</v>
      </c>
      <c r="Z266" s="764">
        <v>0</v>
      </c>
      <c r="AA266" s="764">
        <v>0</v>
      </c>
      <c r="AB266" s="740" t="e">
        <v>#N/A</v>
      </c>
      <c r="AC266" s="1151">
        <v>0</v>
      </c>
      <c r="AD266" s="764">
        <v>0</v>
      </c>
    </row>
    <row r="267" spans="1:30" hidden="1">
      <c r="C267" s="764"/>
      <c r="D267" s="764"/>
      <c r="E267" s="764"/>
      <c r="F267" s="764"/>
      <c r="G267" s="1126"/>
      <c r="H267" s="1118" t="s">
        <v>2426</v>
      </c>
      <c r="I267" s="1125"/>
      <c r="J267" s="1125"/>
      <c r="K267" s="1125"/>
      <c r="L267" s="1125"/>
      <c r="M267" s="1120"/>
      <c r="N267" s="1125"/>
      <c r="O267" s="1125"/>
      <c r="P267" s="1125"/>
      <c r="Q267" s="1125"/>
      <c r="R267" s="1124"/>
      <c r="S267" s="1124"/>
      <c r="T267" s="1124"/>
      <c r="U267" s="764"/>
      <c r="V267" s="1120"/>
      <c r="W267" s="764"/>
      <c r="X267" s="740"/>
      <c r="Y267" s="764"/>
      <c r="Z267" s="764"/>
      <c r="AA267" s="764"/>
      <c r="AB267" s="740"/>
      <c r="AC267" s="1151"/>
      <c r="AD267" s="764"/>
    </row>
    <row r="268" spans="1:30" hidden="1">
      <c r="A268" s="548">
        <v>3</v>
      </c>
      <c r="B268" s="548" t="s">
        <v>888</v>
      </c>
      <c r="C268" s="764">
        <v>82</v>
      </c>
      <c r="D268" s="1128" t="s">
        <v>891</v>
      </c>
      <c r="E268" s="764" t="s">
        <v>1562</v>
      </c>
      <c r="F268" s="764">
        <v>27</v>
      </c>
      <c r="G268" s="764" t="s">
        <v>2426</v>
      </c>
      <c r="H268" s="1152" t="s">
        <v>630</v>
      </c>
      <c r="I268" s="641">
        <v>942940</v>
      </c>
      <c r="J268" s="1120">
        <v>0</v>
      </c>
      <c r="K268" s="1120">
        <v>0</v>
      </c>
      <c r="L268" s="1120">
        <v>0</v>
      </c>
      <c r="M268" s="1120">
        <v>0</v>
      </c>
      <c r="N268" s="1120">
        <v>0</v>
      </c>
      <c r="O268" s="1120">
        <v>942940</v>
      </c>
      <c r="P268" s="1120">
        <v>27540.207200000001</v>
      </c>
      <c r="Q268" s="1120">
        <v>114821.80379999999</v>
      </c>
      <c r="R268" s="740">
        <v>0.18059095</v>
      </c>
      <c r="S268" s="1161">
        <v>0.18294217259350112</v>
      </c>
      <c r="T268" s="1161">
        <v>0.19592048000000001</v>
      </c>
      <c r="U268" s="764"/>
      <c r="V268" s="1120">
        <v>19720055.920000002</v>
      </c>
      <c r="W268" s="764"/>
      <c r="X268" s="740">
        <v>0</v>
      </c>
      <c r="Y268" s="764"/>
      <c r="Z268" s="764"/>
      <c r="AA268" s="764"/>
      <c r="AB268" s="740" t="s">
        <v>1978</v>
      </c>
      <c r="AC268" s="1151"/>
      <c r="AD268" s="764"/>
    </row>
    <row r="269" spans="1:30" hidden="1">
      <c r="A269" s="548">
        <v>3</v>
      </c>
      <c r="B269" s="548" t="s">
        <v>888</v>
      </c>
      <c r="C269" s="764">
        <v>83</v>
      </c>
      <c r="D269" s="1128" t="s">
        <v>1639</v>
      </c>
      <c r="E269" s="1162" t="s">
        <v>1640</v>
      </c>
      <c r="F269" s="764">
        <v>27</v>
      </c>
      <c r="G269" s="764" t="s">
        <v>2426</v>
      </c>
      <c r="H269" s="1152" t="s">
        <v>1641</v>
      </c>
      <c r="I269" s="1120">
        <v>2018327</v>
      </c>
      <c r="J269" s="1120">
        <v>0</v>
      </c>
      <c r="K269" s="1120">
        <v>0</v>
      </c>
      <c r="L269" s="1120">
        <v>0</v>
      </c>
      <c r="M269" s="1120">
        <v>0</v>
      </c>
      <c r="N269" s="1120">
        <v>50000</v>
      </c>
      <c r="O269" s="1120">
        <v>1968327</v>
      </c>
      <c r="P269" s="1120">
        <v>151460.4430004</v>
      </c>
      <c r="Q269" s="1120">
        <v>136779.04322999998</v>
      </c>
      <c r="R269" s="740">
        <v>0.21512514999999999</v>
      </c>
      <c r="S269" s="740">
        <v>0.21792599058399922</v>
      </c>
      <c r="T269" s="740">
        <v>0.15166644000000001</v>
      </c>
      <c r="U269" s="764"/>
      <c r="V269" s="1120" t="e">
        <v>#N/A</v>
      </c>
      <c r="W269" s="764"/>
      <c r="X269" s="740">
        <v>-14681.399770400021</v>
      </c>
      <c r="Y269" s="764"/>
      <c r="Z269" s="764"/>
      <c r="AA269" s="764"/>
      <c r="AB269" s="740" t="e">
        <v>#N/A</v>
      </c>
      <c r="AC269" s="1151"/>
      <c r="AD269" s="764"/>
    </row>
    <row r="270" spans="1:30" hidden="1">
      <c r="A270" s="548">
        <v>3</v>
      </c>
      <c r="B270" s="548" t="s">
        <v>888</v>
      </c>
      <c r="C270" s="764">
        <v>84</v>
      </c>
      <c r="D270" s="764" t="s">
        <v>1044</v>
      </c>
      <c r="E270" s="764" t="s">
        <v>1563</v>
      </c>
      <c r="F270" s="764">
        <v>27</v>
      </c>
      <c r="G270" s="764" t="s">
        <v>2426</v>
      </c>
      <c r="H270" s="1152" t="s">
        <v>631</v>
      </c>
      <c r="I270" s="1120">
        <v>913978</v>
      </c>
      <c r="J270" s="1120">
        <v>0</v>
      </c>
      <c r="K270" s="1120">
        <v>0</v>
      </c>
      <c r="L270" s="1120">
        <v>0</v>
      </c>
      <c r="M270" s="1120">
        <v>0</v>
      </c>
      <c r="N270" s="1120">
        <v>437000</v>
      </c>
      <c r="O270" s="1120">
        <v>476978</v>
      </c>
      <c r="P270" s="1120">
        <v>43342.056884199999</v>
      </c>
      <c r="Q270" s="1120">
        <v>150581.9546</v>
      </c>
      <c r="R270" s="740">
        <v>0.23683428000000001</v>
      </c>
      <c r="S270" s="740">
        <v>0.23991775966073048</v>
      </c>
      <c r="T270" s="740">
        <v>9.2264209999999999E-2</v>
      </c>
      <c r="U270" s="764"/>
      <c r="V270" s="1120">
        <v>276966007.06</v>
      </c>
      <c r="W270" s="764"/>
      <c r="X270" s="740">
        <v>0</v>
      </c>
      <c r="Y270" s="764"/>
      <c r="Z270" s="764"/>
      <c r="AA270" s="764"/>
      <c r="AB270" s="740" t="s">
        <v>1978</v>
      </c>
      <c r="AC270" s="1151"/>
      <c r="AD270" s="764"/>
    </row>
    <row r="271" spans="1:30" hidden="1">
      <c r="A271" s="548">
        <v>3</v>
      </c>
      <c r="B271" s="548" t="s">
        <v>888</v>
      </c>
      <c r="C271" s="764">
        <v>85</v>
      </c>
      <c r="D271" s="764" t="s">
        <v>1045</v>
      </c>
      <c r="E271" s="764" t="s">
        <v>1638</v>
      </c>
      <c r="F271" s="764">
        <v>27</v>
      </c>
      <c r="G271" s="764" t="s">
        <v>2426</v>
      </c>
      <c r="H271" s="1152" t="s">
        <v>1046</v>
      </c>
      <c r="I271" s="1120">
        <v>2797562</v>
      </c>
      <c r="J271" s="1120">
        <v>0</v>
      </c>
      <c r="K271" s="1120">
        <v>0</v>
      </c>
      <c r="L271" s="1120">
        <v>0</v>
      </c>
      <c r="M271" s="1120">
        <v>0</v>
      </c>
      <c r="N271" s="1120">
        <v>475000</v>
      </c>
      <c r="O271" s="1120">
        <v>2322562</v>
      </c>
      <c r="P271" s="1120">
        <v>23554.0222842</v>
      </c>
      <c r="Q271" s="1120">
        <v>77294.863360000003</v>
      </c>
      <c r="R271" s="740">
        <v>0.12156884</v>
      </c>
      <c r="S271" s="740">
        <v>0.12315161202332729</v>
      </c>
      <c r="T271" s="740">
        <v>0.11059819</v>
      </c>
      <c r="U271" s="764"/>
      <c r="V271" s="1120" t="e">
        <v>#N/A</v>
      </c>
      <c r="W271" s="764"/>
      <c r="X271" s="740">
        <v>0</v>
      </c>
      <c r="Y271" s="764"/>
      <c r="Z271" s="764"/>
      <c r="AA271" s="764"/>
      <c r="AB271" s="740" t="e">
        <v>#N/A</v>
      </c>
      <c r="AC271" s="1151"/>
      <c r="AD271" s="764"/>
    </row>
    <row r="272" spans="1:30" hidden="1">
      <c r="A272" s="548">
        <v>3</v>
      </c>
      <c r="B272" s="548" t="s">
        <v>888</v>
      </c>
      <c r="C272" s="764">
        <v>86</v>
      </c>
      <c r="D272" s="764" t="s">
        <v>1047</v>
      </c>
      <c r="E272" s="764" t="s">
        <v>1642</v>
      </c>
      <c r="F272" s="764">
        <v>27</v>
      </c>
      <c r="G272" s="764" t="s">
        <v>2426</v>
      </c>
      <c r="H272" s="1152" t="s">
        <v>632</v>
      </c>
      <c r="I272" s="1120">
        <v>645935</v>
      </c>
      <c r="J272" s="1120">
        <v>0</v>
      </c>
      <c r="K272" s="1120">
        <v>0</v>
      </c>
      <c r="L272" s="1120">
        <v>0</v>
      </c>
      <c r="M272" s="1120">
        <v>0</v>
      </c>
      <c r="N272" s="1120">
        <v>0</v>
      </c>
      <c r="O272" s="1120">
        <v>645935</v>
      </c>
      <c r="P272" s="1120">
        <v>20228.783697700001</v>
      </c>
      <c r="Q272" s="1120">
        <v>32955.6037</v>
      </c>
      <c r="R272" s="740">
        <v>5.1832349999999999E-2</v>
      </c>
      <c r="S272" s="740">
        <v>5.2507185399298037E-2</v>
      </c>
      <c r="T272" s="740">
        <v>6.9149779999999994E-2</v>
      </c>
      <c r="U272" s="764"/>
      <c r="V272" s="1120">
        <v>16883236.809999999</v>
      </c>
      <c r="W272" s="764"/>
      <c r="X272" s="740">
        <v>0</v>
      </c>
      <c r="Y272" s="764"/>
      <c r="Z272" s="764"/>
      <c r="AA272" s="764"/>
      <c r="AB272" s="740" t="s">
        <v>1978</v>
      </c>
      <c r="AC272" s="1151"/>
      <c r="AD272" s="764"/>
    </row>
    <row r="273" spans="1:33" hidden="1">
      <c r="A273" s="548">
        <v>3</v>
      </c>
      <c r="B273" s="548" t="s">
        <v>888</v>
      </c>
      <c r="C273" s="764">
        <v>87</v>
      </c>
      <c r="D273" s="764" t="s">
        <v>892</v>
      </c>
      <c r="E273" s="764" t="s">
        <v>1564</v>
      </c>
      <c r="F273" s="764">
        <v>27</v>
      </c>
      <c r="G273" s="764" t="s">
        <v>2426</v>
      </c>
      <c r="H273" s="1152" t="s">
        <v>893</v>
      </c>
      <c r="I273" s="1120">
        <v>27645655</v>
      </c>
      <c r="J273" s="1120">
        <v>0</v>
      </c>
      <c r="K273" s="1120">
        <v>0</v>
      </c>
      <c r="L273" s="1120">
        <v>0</v>
      </c>
      <c r="M273" s="1120">
        <v>0</v>
      </c>
      <c r="N273" s="1120">
        <v>0</v>
      </c>
      <c r="O273" s="1120">
        <v>27645655</v>
      </c>
      <c r="P273" s="1120">
        <v>641811.67105260002</v>
      </c>
      <c r="Q273" s="1120">
        <v>2947579.7360999999</v>
      </c>
      <c r="R273" s="740">
        <v>4.6359333899999999</v>
      </c>
      <c r="S273" s="740">
        <v>4.6962913224562381</v>
      </c>
      <c r="T273" s="740">
        <v>2.1729936300000001</v>
      </c>
      <c r="U273" s="764"/>
      <c r="V273" s="1120">
        <v>886480971.69000006</v>
      </c>
      <c r="W273" s="764"/>
      <c r="X273" s="740">
        <v>0</v>
      </c>
      <c r="Y273" s="764"/>
      <c r="Z273" s="764"/>
      <c r="AA273" s="764"/>
      <c r="AB273" s="740" t="s">
        <v>1978</v>
      </c>
      <c r="AC273" s="1151"/>
      <c r="AD273" s="764"/>
    </row>
    <row r="274" spans="1:33" hidden="1">
      <c r="C274" s="764"/>
      <c r="D274" s="764"/>
      <c r="E274" s="764"/>
      <c r="F274" s="764"/>
      <c r="G274" s="1126" t="s">
        <v>2427</v>
      </c>
      <c r="H274" s="1150"/>
      <c r="I274" s="1122">
        <v>34964397</v>
      </c>
      <c r="J274" s="1122">
        <v>0</v>
      </c>
      <c r="K274" s="1122">
        <v>0</v>
      </c>
      <c r="L274" s="1122">
        <v>0</v>
      </c>
      <c r="M274" s="1153">
        <v>0</v>
      </c>
      <c r="N274" s="1122">
        <v>962000</v>
      </c>
      <c r="O274" s="1122">
        <v>34002397</v>
      </c>
      <c r="P274" s="1122">
        <v>907937.18411909998</v>
      </c>
      <c r="Q274" s="1122">
        <v>3460013.0047899997</v>
      </c>
      <c r="R274" s="1123">
        <v>5.4418849600000003</v>
      </c>
      <c r="S274" s="1123">
        <v>5.5127360427170942</v>
      </c>
      <c r="T274" s="1124"/>
      <c r="U274" s="764"/>
      <c r="V274" s="1120" t="e">
        <v>#N/A</v>
      </c>
      <c r="W274" s="764">
        <v>0</v>
      </c>
      <c r="X274" s="740">
        <v>-14681.399770400021</v>
      </c>
      <c r="Y274" s="764">
        <v>0</v>
      </c>
      <c r="Z274" s="764">
        <v>0</v>
      </c>
      <c r="AA274" s="764">
        <v>0</v>
      </c>
      <c r="AB274" s="740" t="e">
        <v>#N/A</v>
      </c>
      <c r="AC274" s="1151">
        <v>0</v>
      </c>
      <c r="AD274" s="764">
        <v>0</v>
      </c>
    </row>
    <row r="275" spans="1:33" hidden="1">
      <c r="C275" s="764"/>
      <c r="D275" s="764"/>
      <c r="E275" s="764"/>
      <c r="F275" s="764"/>
      <c r="G275" s="1126"/>
      <c r="H275" s="1118" t="s">
        <v>2429</v>
      </c>
      <c r="I275" s="1125"/>
      <c r="J275" s="1125"/>
      <c r="K275" s="1125"/>
      <c r="L275" s="1125"/>
      <c r="M275" s="1120"/>
      <c r="N275" s="1125"/>
      <c r="O275" s="1125"/>
      <c r="P275" s="1125"/>
      <c r="Q275" s="1125"/>
      <c r="R275" s="1124"/>
      <c r="S275" s="1124"/>
      <c r="T275" s="1124"/>
      <c r="U275" s="764"/>
      <c r="V275" s="1120"/>
      <c r="W275" s="764"/>
      <c r="X275" s="740"/>
      <c r="Y275" s="764"/>
      <c r="Z275" s="764"/>
      <c r="AA275" s="764"/>
      <c r="AB275" s="740"/>
      <c r="AC275" s="1151"/>
      <c r="AD275" s="764"/>
    </row>
    <row r="276" spans="1:33" hidden="1">
      <c r="A276" s="548">
        <v>20</v>
      </c>
      <c r="B276" s="548" t="s">
        <v>969</v>
      </c>
      <c r="C276" s="764">
        <v>88</v>
      </c>
      <c r="D276" s="764" t="s">
        <v>970</v>
      </c>
      <c r="E276" s="764" t="s">
        <v>1595</v>
      </c>
      <c r="F276" s="764">
        <v>28</v>
      </c>
      <c r="G276" s="764" t="s">
        <v>2429</v>
      </c>
      <c r="H276" s="1163" t="s">
        <v>971</v>
      </c>
      <c r="I276" s="1120">
        <v>2593029</v>
      </c>
      <c r="J276" s="1120">
        <v>400</v>
      </c>
      <c r="K276" s="1120">
        <v>0</v>
      </c>
      <c r="L276" s="1120">
        <v>0</v>
      </c>
      <c r="M276" s="1120">
        <v>0</v>
      </c>
      <c r="N276" s="1120">
        <v>0</v>
      </c>
      <c r="O276" s="1120">
        <v>2593429</v>
      </c>
      <c r="P276" s="1120">
        <v>208226.33019499999</v>
      </c>
      <c r="Q276" s="1120">
        <v>1717239.01235</v>
      </c>
      <c r="R276" s="740">
        <v>2.7008618499999999</v>
      </c>
      <c r="S276" s="740">
        <v>2.7360259583522333</v>
      </c>
      <c r="T276" s="740">
        <v>2.6490510700000001</v>
      </c>
      <c r="U276" s="764"/>
      <c r="V276" s="1120">
        <v>250339406.31999999</v>
      </c>
      <c r="W276" s="764"/>
      <c r="X276" s="740">
        <v>0</v>
      </c>
      <c r="Y276" s="764"/>
      <c r="Z276" s="764"/>
      <c r="AA276" s="764"/>
      <c r="AB276" s="740" t="s">
        <v>1978</v>
      </c>
      <c r="AC276" s="1151"/>
      <c r="AD276" s="764"/>
    </row>
    <row r="277" spans="1:33" hidden="1">
      <c r="A277" s="548">
        <v>20</v>
      </c>
      <c r="B277" s="548" t="s">
        <v>969</v>
      </c>
      <c r="C277" s="764">
        <v>89</v>
      </c>
      <c r="D277" s="764" t="s">
        <v>1346</v>
      </c>
      <c r="E277" s="764" t="s">
        <v>1834</v>
      </c>
      <c r="F277" s="764">
        <v>28</v>
      </c>
      <c r="G277" s="764" t="s">
        <v>2429</v>
      </c>
      <c r="H277" s="1152" t="s">
        <v>811</v>
      </c>
      <c r="I277" s="1120">
        <v>1718825</v>
      </c>
      <c r="J277" s="1120">
        <v>20000</v>
      </c>
      <c r="K277" s="1120">
        <v>0</v>
      </c>
      <c r="L277" s="1120">
        <v>0</v>
      </c>
      <c r="M277" s="1120">
        <v>0</v>
      </c>
      <c r="N277" s="1120">
        <v>70800</v>
      </c>
      <c r="O277" s="1120">
        <v>1668025</v>
      </c>
      <c r="P277" s="1120">
        <v>19251.800922899998</v>
      </c>
      <c r="Q277" s="1120">
        <v>1459154.9095000001</v>
      </c>
      <c r="R277" s="740">
        <v>2.2949489299999999</v>
      </c>
      <c r="S277" s="740">
        <v>2.3248282160709577</v>
      </c>
      <c r="T277" s="740">
        <v>5.5256767900000003</v>
      </c>
      <c r="U277" s="764"/>
      <c r="V277" s="1120" t="e">
        <v>#N/A</v>
      </c>
      <c r="W277" s="764"/>
      <c r="X277" s="740">
        <v>0</v>
      </c>
      <c r="Y277" s="764"/>
      <c r="Z277" s="764"/>
      <c r="AA277" s="764"/>
      <c r="AB277" s="740" t="e">
        <v>#N/A</v>
      </c>
      <c r="AC277" s="1151"/>
      <c r="AD277" s="764"/>
    </row>
    <row r="278" spans="1:33" hidden="1">
      <c r="A278" s="548">
        <v>20</v>
      </c>
      <c r="B278" s="548" t="s">
        <v>969</v>
      </c>
      <c r="C278" s="764">
        <v>90</v>
      </c>
      <c r="D278" s="764" t="s">
        <v>972</v>
      </c>
      <c r="E278" s="764" t="s">
        <v>1596</v>
      </c>
      <c r="F278" s="764">
        <v>28</v>
      </c>
      <c r="G278" s="764" t="s">
        <v>2429</v>
      </c>
      <c r="H278" s="1152" t="s">
        <v>973</v>
      </c>
      <c r="I278" s="1120">
        <v>9697795</v>
      </c>
      <c r="J278" s="1120">
        <v>20000</v>
      </c>
      <c r="K278" s="1120">
        <v>0</v>
      </c>
      <c r="L278" s="1120">
        <v>0</v>
      </c>
      <c r="M278" s="1120">
        <v>0</v>
      </c>
      <c r="N278" s="1120">
        <v>237441</v>
      </c>
      <c r="O278" s="1120">
        <v>9480354</v>
      </c>
      <c r="P278" s="1120">
        <v>474209.22521069995</v>
      </c>
      <c r="Q278" s="1120">
        <v>2298322.7050799998</v>
      </c>
      <c r="R278" s="740">
        <v>3.6147863400000002</v>
      </c>
      <c r="S278" s="740">
        <v>3.6618493619964165</v>
      </c>
      <c r="T278" s="740">
        <v>2.9768698100000002</v>
      </c>
      <c r="U278" s="764"/>
      <c r="V278" s="1120">
        <v>421640026.69</v>
      </c>
      <c r="W278" s="764"/>
      <c r="X278" s="740">
        <v>0</v>
      </c>
      <c r="Y278" s="764"/>
      <c r="Z278" s="764"/>
      <c r="AA278" s="764"/>
      <c r="AB278" s="740" t="s">
        <v>1978</v>
      </c>
      <c r="AC278" s="1151"/>
      <c r="AD278" s="764"/>
      <c r="AG278" s="236"/>
    </row>
    <row r="279" spans="1:33" hidden="1">
      <c r="A279" s="548">
        <v>20</v>
      </c>
      <c r="B279" s="548" t="s">
        <v>969</v>
      </c>
      <c r="C279" s="764">
        <v>91</v>
      </c>
      <c r="D279" s="764" t="s">
        <v>974</v>
      </c>
      <c r="E279" s="764" t="s">
        <v>1597</v>
      </c>
      <c r="F279" s="764">
        <v>28</v>
      </c>
      <c r="G279" s="764" t="s">
        <v>2429</v>
      </c>
      <c r="H279" s="1152" t="s">
        <v>812</v>
      </c>
      <c r="I279" s="1120">
        <v>395010</v>
      </c>
      <c r="J279" s="1120">
        <v>0</v>
      </c>
      <c r="K279" s="1120">
        <v>0</v>
      </c>
      <c r="L279" s="1120">
        <v>0</v>
      </c>
      <c r="M279" s="1120">
        <v>0</v>
      </c>
      <c r="N279" s="1120">
        <v>10000</v>
      </c>
      <c r="O279" s="1120">
        <v>385010</v>
      </c>
      <c r="P279" s="1120">
        <v>4059.2468552</v>
      </c>
      <c r="Q279" s="1120">
        <v>203042.7237</v>
      </c>
      <c r="R279" s="740">
        <v>0.31934422000000001</v>
      </c>
      <c r="S279" s="740">
        <v>0.32350194626519152</v>
      </c>
      <c r="T279" s="740">
        <v>1.8908167600000001</v>
      </c>
      <c r="U279" s="764"/>
      <c r="V279" s="1120" t="e">
        <v>#N/A</v>
      </c>
      <c r="W279" s="764"/>
      <c r="X279" s="740">
        <v>0</v>
      </c>
      <c r="Y279" s="764"/>
      <c r="Z279" s="764"/>
      <c r="AA279" s="764"/>
      <c r="AB279" s="740" t="e">
        <v>#N/A</v>
      </c>
      <c r="AC279" s="1151"/>
      <c r="AD279" s="764"/>
      <c r="AG279" s="607"/>
    </row>
    <row r="280" spans="1:33" hidden="1">
      <c r="A280" s="548">
        <v>20</v>
      </c>
      <c r="B280" s="548" t="s">
        <v>969</v>
      </c>
      <c r="C280" s="764">
        <v>92</v>
      </c>
      <c r="D280" s="764" t="s">
        <v>1835</v>
      </c>
      <c r="E280" s="764" t="s">
        <v>1836</v>
      </c>
      <c r="F280" s="764">
        <v>28</v>
      </c>
      <c r="G280" s="764" t="s">
        <v>2429</v>
      </c>
      <c r="H280" s="1152" t="s">
        <v>813</v>
      </c>
      <c r="I280" s="1120">
        <v>229461</v>
      </c>
      <c r="J280" s="1120">
        <v>0</v>
      </c>
      <c r="K280" s="1120">
        <v>0</v>
      </c>
      <c r="L280" s="1120">
        <v>0</v>
      </c>
      <c r="M280" s="1120">
        <v>0</v>
      </c>
      <c r="N280" s="1120">
        <v>1000</v>
      </c>
      <c r="O280" s="1120">
        <v>228461</v>
      </c>
      <c r="P280" s="1120">
        <v>20964.6222041</v>
      </c>
      <c r="Q280" s="1120">
        <v>109661.28</v>
      </c>
      <c r="R280" s="740">
        <v>0.17247451999999999</v>
      </c>
      <c r="S280" s="740">
        <v>0.17472006316438179</v>
      </c>
      <c r="T280" s="740">
        <v>2.3687479300000001</v>
      </c>
      <c r="U280" s="764"/>
      <c r="V280" s="1120" t="e">
        <v>#N/A</v>
      </c>
      <c r="W280" s="764"/>
      <c r="X280" s="740">
        <v>0</v>
      </c>
      <c r="Y280" s="764"/>
      <c r="Z280" s="764"/>
      <c r="AA280" s="764"/>
      <c r="AB280" s="740" t="e">
        <v>#N/A</v>
      </c>
      <c r="AC280" s="1151"/>
      <c r="AD280" s="764"/>
      <c r="AG280" s="607"/>
    </row>
    <row r="281" spans="1:33" hidden="1">
      <c r="A281" s="548">
        <v>20</v>
      </c>
      <c r="B281" s="548" t="s">
        <v>969</v>
      </c>
      <c r="C281" s="764">
        <v>93</v>
      </c>
      <c r="D281" s="764" t="s">
        <v>1347</v>
      </c>
      <c r="E281" s="764" t="s">
        <v>1837</v>
      </c>
      <c r="F281" s="764">
        <v>28</v>
      </c>
      <c r="G281" s="764" t="s">
        <v>2429</v>
      </c>
      <c r="H281" s="1152" t="s">
        <v>814</v>
      </c>
      <c r="I281" s="1120">
        <v>2531108</v>
      </c>
      <c r="J281" s="1120">
        <v>0</v>
      </c>
      <c r="K281" s="1120">
        <v>736222</v>
      </c>
      <c r="L281" s="1120">
        <v>226570</v>
      </c>
      <c r="M281" s="1120">
        <v>0</v>
      </c>
      <c r="N281" s="1120">
        <v>391500</v>
      </c>
      <c r="O281" s="1120">
        <v>3102400</v>
      </c>
      <c r="P281" s="1120">
        <v>82731.602748799996</v>
      </c>
      <c r="Q281" s="1120">
        <v>1363473.7760000001</v>
      </c>
      <c r="R281" s="740">
        <v>2.1444622899999999</v>
      </c>
      <c r="S281" s="740">
        <v>2.1723823054563849</v>
      </c>
      <c r="T281" s="740">
        <v>3.6141364199999999</v>
      </c>
      <c r="U281" s="764"/>
      <c r="V281" s="1120">
        <v>138866</v>
      </c>
      <c r="W281" s="764"/>
      <c r="X281" s="740">
        <v>0</v>
      </c>
      <c r="Y281" s="764"/>
      <c r="Z281" s="764"/>
      <c r="AA281" s="764"/>
      <c r="AB281" s="740" t="s">
        <v>1978</v>
      </c>
      <c r="AC281" s="1151"/>
      <c r="AD281" s="764"/>
    </row>
    <row r="282" spans="1:33" hidden="1">
      <c r="A282" s="548">
        <v>20</v>
      </c>
      <c r="B282" s="548" t="s">
        <v>969</v>
      </c>
      <c r="C282" s="764">
        <v>94</v>
      </c>
      <c r="D282" s="1134" t="s">
        <v>2498</v>
      </c>
      <c r="E282" s="764" t="s">
        <v>2499</v>
      </c>
      <c r="F282" s="764">
        <v>28</v>
      </c>
      <c r="G282" s="764" t="s">
        <v>2429</v>
      </c>
      <c r="H282" s="1152" t="s">
        <v>1349</v>
      </c>
      <c r="I282" s="1120">
        <v>111574</v>
      </c>
      <c r="J282" s="1120">
        <v>0</v>
      </c>
      <c r="K282" s="1120">
        <v>0</v>
      </c>
      <c r="L282" s="1120">
        <v>0</v>
      </c>
      <c r="M282" s="1120">
        <v>0</v>
      </c>
      <c r="N282" s="1120">
        <v>0</v>
      </c>
      <c r="O282" s="1120">
        <v>111574</v>
      </c>
      <c r="P282" s="1120">
        <v>43913.235289999997</v>
      </c>
      <c r="Q282" s="1120">
        <v>188560.06</v>
      </c>
      <c r="R282" s="740">
        <v>0.29656598000000001</v>
      </c>
      <c r="S282" s="740">
        <v>0.30042714797310061</v>
      </c>
      <c r="T282" s="740">
        <v>7.8484253800000001</v>
      </c>
      <c r="U282" s="764"/>
      <c r="V282" s="1120"/>
      <c r="W282" s="764"/>
      <c r="X282" s="740"/>
      <c r="Y282" s="764"/>
      <c r="Z282" s="764"/>
      <c r="AA282" s="764"/>
      <c r="AB282" s="740"/>
      <c r="AC282" s="1151"/>
      <c r="AD282" s="764"/>
    </row>
    <row r="283" spans="1:33" hidden="1">
      <c r="A283" s="548">
        <v>20</v>
      </c>
      <c r="B283" s="548" t="s">
        <v>969</v>
      </c>
      <c r="C283" s="764">
        <v>94</v>
      </c>
      <c r="D283" s="764" t="s">
        <v>1348</v>
      </c>
      <c r="E283" s="764" t="s">
        <v>1838</v>
      </c>
      <c r="F283" s="764">
        <v>28</v>
      </c>
      <c r="G283" s="764" t="s">
        <v>2429</v>
      </c>
      <c r="H283" s="1150"/>
      <c r="I283" s="1122">
        <v>17276802</v>
      </c>
      <c r="J283" s="1122">
        <v>40400</v>
      </c>
      <c r="K283" s="1122">
        <v>736222</v>
      </c>
      <c r="L283" s="1122">
        <v>226570</v>
      </c>
      <c r="M283" s="1153">
        <v>0</v>
      </c>
      <c r="N283" s="1122">
        <v>710741</v>
      </c>
      <c r="O283" s="1122">
        <v>17569253</v>
      </c>
      <c r="P283" s="1122">
        <v>853356.06342669996</v>
      </c>
      <c r="Q283" s="1122">
        <v>7339454.4666299997</v>
      </c>
      <c r="R283" s="1123">
        <v>11.543444129999999</v>
      </c>
      <c r="S283" s="1123">
        <v>11.693734999278666</v>
      </c>
      <c r="T283" s="1124"/>
      <c r="U283" s="764"/>
      <c r="V283" s="1120" t="e">
        <v>#N/A</v>
      </c>
      <c r="W283" s="764"/>
      <c r="X283" s="740">
        <v>0</v>
      </c>
      <c r="Y283" s="764"/>
      <c r="Z283" s="764"/>
      <c r="AA283" s="764"/>
      <c r="AB283" s="740" t="e">
        <v>#N/A</v>
      </c>
      <c r="AC283" s="1151"/>
      <c r="AD283" s="764"/>
    </row>
    <row r="284" spans="1:33" hidden="1">
      <c r="C284" s="764"/>
      <c r="D284" s="764"/>
      <c r="E284" s="764"/>
      <c r="F284" s="764"/>
      <c r="G284" s="1126" t="s">
        <v>2431</v>
      </c>
      <c r="H284" s="1118" t="s">
        <v>2430</v>
      </c>
      <c r="I284" s="1125"/>
      <c r="J284" s="1125"/>
      <c r="K284" s="1125"/>
      <c r="L284" s="1125"/>
      <c r="M284" s="1120"/>
      <c r="N284" s="1125"/>
      <c r="O284" s="1125"/>
      <c r="P284" s="1125"/>
      <c r="Q284" s="1125"/>
      <c r="R284" s="1124"/>
      <c r="S284" s="1124"/>
      <c r="T284" s="1124"/>
      <c r="U284" s="764"/>
      <c r="V284" s="1120" t="e">
        <v>#N/A</v>
      </c>
      <c r="W284" s="764">
        <v>0</v>
      </c>
      <c r="X284" s="740">
        <v>0</v>
      </c>
      <c r="Y284" s="764">
        <v>0</v>
      </c>
      <c r="Z284" s="764">
        <v>0</v>
      </c>
      <c r="AA284" s="764">
        <v>0</v>
      </c>
      <c r="AB284" s="740" t="e">
        <v>#N/A</v>
      </c>
      <c r="AC284" s="1151">
        <v>0</v>
      </c>
      <c r="AD284" s="764">
        <v>0</v>
      </c>
    </row>
    <row r="285" spans="1:33" hidden="1">
      <c r="C285" s="764"/>
      <c r="D285" s="764"/>
      <c r="E285" s="764"/>
      <c r="F285" s="764"/>
      <c r="G285" s="1126"/>
      <c r="H285" s="1152" t="s">
        <v>629</v>
      </c>
      <c r="I285" s="1120">
        <v>5627667</v>
      </c>
      <c r="J285" s="1120">
        <v>0</v>
      </c>
      <c r="K285" s="1120">
        <v>0</v>
      </c>
      <c r="L285" s="1120">
        <v>0</v>
      </c>
      <c r="M285" s="1120">
        <v>0</v>
      </c>
      <c r="N285" s="1120">
        <v>2341500</v>
      </c>
      <c r="O285" s="1120">
        <v>3286167</v>
      </c>
      <c r="P285" s="1120">
        <v>24646.252515</v>
      </c>
      <c r="Q285" s="1120">
        <v>28523.929559999997</v>
      </c>
      <c r="R285" s="740">
        <v>4.4862239999999998E-2</v>
      </c>
      <c r="S285" s="740">
        <v>4.5446330504436722E-2</v>
      </c>
      <c r="T285" s="740">
        <v>0.83738933999999998</v>
      </c>
      <c r="U285" s="764"/>
      <c r="V285" s="1120"/>
      <c r="W285" s="764"/>
      <c r="X285" s="740"/>
      <c r="Y285" s="764"/>
      <c r="Z285" s="764"/>
      <c r="AA285" s="764"/>
      <c r="AB285" s="740"/>
      <c r="AC285" s="1151"/>
      <c r="AD285" s="764"/>
    </row>
    <row r="286" spans="1:33" hidden="1">
      <c r="A286" s="548">
        <v>3</v>
      </c>
      <c r="B286" s="548" t="s">
        <v>888</v>
      </c>
      <c r="C286" s="764">
        <v>95</v>
      </c>
      <c r="D286" s="764" t="s">
        <v>1038</v>
      </c>
      <c r="E286" s="764" t="s">
        <v>1632</v>
      </c>
      <c r="F286" s="764">
        <v>29</v>
      </c>
      <c r="G286" s="764" t="s">
        <v>2430</v>
      </c>
      <c r="H286" s="1152" t="s">
        <v>1037</v>
      </c>
      <c r="I286" s="1120">
        <v>774292</v>
      </c>
      <c r="J286" s="1120">
        <v>0</v>
      </c>
      <c r="K286" s="1120">
        <v>0</v>
      </c>
      <c r="L286" s="1120">
        <v>0</v>
      </c>
      <c r="M286" s="1120">
        <v>0</v>
      </c>
      <c r="N286" s="1120">
        <v>40000</v>
      </c>
      <c r="O286" s="1120">
        <v>734292</v>
      </c>
      <c r="P286" s="1120">
        <v>15104.579258099999</v>
      </c>
      <c r="Q286" s="1120">
        <v>29848.969799999999</v>
      </c>
      <c r="R286" s="740">
        <v>4.6946259999999997E-2</v>
      </c>
      <c r="S286" s="740">
        <v>4.7557477797520911E-2</v>
      </c>
      <c r="T286" s="740">
        <v>0.16182743999999999</v>
      </c>
      <c r="U286" s="764"/>
      <c r="V286" s="1120">
        <v>122800005.81999999</v>
      </c>
      <c r="W286" s="764"/>
      <c r="X286" s="740">
        <v>0</v>
      </c>
      <c r="Y286" s="764"/>
      <c r="Z286" s="764"/>
      <c r="AA286" s="764"/>
      <c r="AB286" s="740" t="s">
        <v>1978</v>
      </c>
      <c r="AC286" s="1151"/>
      <c r="AD286" s="764"/>
    </row>
    <row r="287" spans="1:33" hidden="1">
      <c r="A287" s="548">
        <v>3</v>
      </c>
      <c r="B287" s="548" t="s">
        <v>888</v>
      </c>
      <c r="C287" s="764">
        <v>96</v>
      </c>
      <c r="D287" s="1120" t="s">
        <v>1036</v>
      </c>
      <c r="E287" s="764" t="s">
        <v>1631</v>
      </c>
      <c r="F287" s="764">
        <v>29</v>
      </c>
      <c r="G287" s="764" t="s">
        <v>2430</v>
      </c>
      <c r="H287" s="1152" t="s">
        <v>1458</v>
      </c>
      <c r="I287" s="1120">
        <v>331882</v>
      </c>
      <c r="J287" s="1120">
        <v>0</v>
      </c>
      <c r="K287" s="1120">
        <v>0</v>
      </c>
      <c r="L287" s="1120">
        <v>0</v>
      </c>
      <c r="M287" s="1120">
        <v>0</v>
      </c>
      <c r="N287" s="1120">
        <v>11500</v>
      </c>
      <c r="O287" s="1120">
        <v>320382</v>
      </c>
      <c r="P287" s="1120">
        <v>19264.5696021</v>
      </c>
      <c r="Q287" s="1120">
        <v>61811.29926</v>
      </c>
      <c r="R287" s="740">
        <v>9.721639E-2</v>
      </c>
      <c r="S287" s="740">
        <v>9.8482108826193765E-2</v>
      </c>
      <c r="T287" s="740">
        <v>0.68983543999999997</v>
      </c>
      <c r="U287" s="764"/>
      <c r="V287" s="1120">
        <v>22353343.449999999</v>
      </c>
      <c r="W287" s="764"/>
      <c r="X287" s="740">
        <v>0</v>
      </c>
      <c r="Y287" s="764"/>
      <c r="Z287" s="764"/>
      <c r="AA287" s="764"/>
      <c r="AB287" s="740" t="s">
        <v>1978</v>
      </c>
      <c r="AC287" s="1151"/>
      <c r="AD287" s="764"/>
    </row>
    <row r="288" spans="1:33" hidden="1">
      <c r="A288" s="548">
        <v>3</v>
      </c>
      <c r="B288" s="548" t="s">
        <v>888</v>
      </c>
      <c r="C288" s="764">
        <v>97</v>
      </c>
      <c r="D288" s="1128" t="s">
        <v>1457</v>
      </c>
      <c r="E288" s="764" t="s">
        <v>1644</v>
      </c>
      <c r="F288" s="764">
        <v>29</v>
      </c>
      <c r="G288" s="764" t="s">
        <v>2430</v>
      </c>
      <c r="H288" s="1164" t="s">
        <v>1635</v>
      </c>
      <c r="I288" s="1120">
        <v>1759646</v>
      </c>
      <c r="J288" s="1120">
        <v>7500</v>
      </c>
      <c r="K288" s="1120">
        <v>0</v>
      </c>
      <c r="L288" s="1120">
        <v>0</v>
      </c>
      <c r="M288" s="1120">
        <v>0</v>
      </c>
      <c r="N288" s="1120">
        <v>10000</v>
      </c>
      <c r="O288" s="1120">
        <v>1757146</v>
      </c>
      <c r="P288" s="1120">
        <v>19854.698232799998</v>
      </c>
      <c r="Q288" s="1120">
        <v>759122.21491999994</v>
      </c>
      <c r="R288" s="740">
        <v>1.19394226</v>
      </c>
      <c r="S288" s="740">
        <v>1.2094868976571109</v>
      </c>
      <c r="T288" s="740">
        <v>5.1501720500000001</v>
      </c>
      <c r="U288" s="764"/>
      <c r="V288" s="1120">
        <v>30125521</v>
      </c>
      <c r="W288" s="764"/>
      <c r="X288" s="740">
        <v>0</v>
      </c>
      <c r="Y288" s="764"/>
      <c r="Z288" s="764"/>
      <c r="AA288" s="764"/>
      <c r="AB288" s="740"/>
      <c r="AC288" s="1151"/>
      <c r="AD288" s="764"/>
    </row>
    <row r="289" spans="1:30" hidden="1">
      <c r="A289" s="548">
        <v>3</v>
      </c>
      <c r="B289" s="548" t="s">
        <v>888</v>
      </c>
      <c r="C289" s="764">
        <v>98</v>
      </c>
      <c r="D289" s="1128" t="s">
        <v>1633</v>
      </c>
      <c r="E289" s="764" t="s">
        <v>1634</v>
      </c>
      <c r="F289" s="764">
        <v>29</v>
      </c>
      <c r="G289" s="764" t="s">
        <v>2430</v>
      </c>
      <c r="H289" s="1163" t="s">
        <v>643</v>
      </c>
      <c r="I289" s="1120">
        <v>407426</v>
      </c>
      <c r="J289" s="1120">
        <v>0</v>
      </c>
      <c r="K289" s="1120">
        <v>0</v>
      </c>
      <c r="L289" s="1120">
        <v>0</v>
      </c>
      <c r="M289" s="1120">
        <v>0</v>
      </c>
      <c r="N289" s="1120">
        <v>29000</v>
      </c>
      <c r="O289" s="1120">
        <v>378426</v>
      </c>
      <c r="P289" s="1120">
        <v>4541.1118959999994</v>
      </c>
      <c r="Q289" s="1120">
        <v>33978.870539999996</v>
      </c>
      <c r="R289" s="740">
        <v>5.3441740000000001E-2</v>
      </c>
      <c r="S289" s="740">
        <v>5.4137526089456101E-2</v>
      </c>
      <c r="T289" s="740">
        <v>2.08081863</v>
      </c>
      <c r="U289" s="764"/>
      <c r="V289" s="1120" t="e">
        <v>#N/A</v>
      </c>
      <c r="W289" s="764"/>
      <c r="X289" s="740">
        <v>0</v>
      </c>
      <c r="Y289" s="764"/>
      <c r="Z289" s="764"/>
      <c r="AA289" s="764"/>
      <c r="AB289" s="740" t="e">
        <v>#N/A</v>
      </c>
      <c r="AC289" s="1151"/>
      <c r="AD289" s="764"/>
    </row>
    <row r="290" spans="1:30" hidden="1">
      <c r="A290" s="548">
        <v>6</v>
      </c>
      <c r="B290" s="548" t="s">
        <v>909</v>
      </c>
      <c r="C290" s="764">
        <v>99</v>
      </c>
      <c r="D290" s="764" t="s">
        <v>1079</v>
      </c>
      <c r="E290" s="764" t="s">
        <v>1667</v>
      </c>
      <c r="F290" s="764">
        <v>29</v>
      </c>
      <c r="G290" s="764" t="s">
        <v>2430</v>
      </c>
      <c r="H290" s="1152" t="s">
        <v>644</v>
      </c>
      <c r="I290" s="1120">
        <v>135718</v>
      </c>
      <c r="J290" s="1120">
        <v>0</v>
      </c>
      <c r="K290" s="1120">
        <v>0</v>
      </c>
      <c r="L290" s="1120">
        <v>0</v>
      </c>
      <c r="M290" s="1120">
        <v>0</v>
      </c>
      <c r="N290" s="1120">
        <v>0</v>
      </c>
      <c r="O290" s="1120">
        <v>135718</v>
      </c>
      <c r="P290" s="1120">
        <v>761.37810380000008</v>
      </c>
      <c r="Q290" s="1120">
        <v>5026.9947199999997</v>
      </c>
      <c r="R290" s="740">
        <v>7.9064200000000008E-3</v>
      </c>
      <c r="S290" s="740">
        <v>8.0093615085052236E-3</v>
      </c>
      <c r="T290" s="740">
        <v>9.4248611100000002</v>
      </c>
      <c r="U290" s="764"/>
      <c r="V290" s="1120">
        <v>2338980</v>
      </c>
      <c r="W290" s="764"/>
      <c r="X290" s="740">
        <v>0</v>
      </c>
      <c r="Y290" s="764"/>
      <c r="Z290" s="764"/>
      <c r="AA290" s="764"/>
      <c r="AB290" s="740" t="s">
        <v>1978</v>
      </c>
      <c r="AC290" s="1151"/>
      <c r="AD290" s="764"/>
    </row>
    <row r="291" spans="1:30" hidden="1">
      <c r="A291" s="548">
        <v>6</v>
      </c>
      <c r="B291" s="548" t="s">
        <v>909</v>
      </c>
      <c r="C291" s="764">
        <v>100</v>
      </c>
      <c r="D291" s="764" t="s">
        <v>1080</v>
      </c>
      <c r="E291" s="764" t="s">
        <v>1671</v>
      </c>
      <c r="F291" s="764">
        <v>29</v>
      </c>
      <c r="G291" s="764" t="s">
        <v>2430</v>
      </c>
      <c r="H291" s="1152" t="s">
        <v>1041</v>
      </c>
      <c r="I291" s="1120">
        <v>468895</v>
      </c>
      <c r="J291" s="1120">
        <v>0</v>
      </c>
      <c r="K291" s="1120">
        <v>0</v>
      </c>
      <c r="L291" s="1120">
        <v>0</v>
      </c>
      <c r="M291" s="1120">
        <v>0</v>
      </c>
      <c r="N291" s="1120">
        <v>0</v>
      </c>
      <c r="O291" s="1120">
        <v>468895</v>
      </c>
      <c r="P291" s="1120">
        <v>0</v>
      </c>
      <c r="Q291" s="1120">
        <v>3085.3290999999999</v>
      </c>
      <c r="R291" s="740">
        <v>4.8525799999999996E-3</v>
      </c>
      <c r="S291" s="740">
        <v>4.915763296168941E-3</v>
      </c>
      <c r="T291" s="740">
        <v>0.23496701</v>
      </c>
      <c r="U291" s="764"/>
      <c r="V291" s="1120">
        <v>1542252.76</v>
      </c>
      <c r="W291" s="764"/>
      <c r="X291" s="740">
        <v>0</v>
      </c>
      <c r="Y291" s="764"/>
      <c r="Z291" s="764"/>
      <c r="AA291" s="764"/>
      <c r="AB291" s="740" t="s">
        <v>1978</v>
      </c>
      <c r="AC291" s="1151"/>
      <c r="AD291" s="764"/>
    </row>
    <row r="292" spans="1:30" hidden="1">
      <c r="A292" s="548">
        <v>3</v>
      </c>
      <c r="B292" s="548" t="s">
        <v>888</v>
      </c>
      <c r="C292" s="764">
        <v>101</v>
      </c>
      <c r="D292" s="764" t="s">
        <v>1040</v>
      </c>
      <c r="E292" s="764" t="s">
        <v>1636</v>
      </c>
      <c r="F292" s="764">
        <v>29</v>
      </c>
      <c r="G292" s="764" t="s">
        <v>2430</v>
      </c>
      <c r="H292" s="1152" t="s">
        <v>1043</v>
      </c>
      <c r="I292" s="1120">
        <v>1787610</v>
      </c>
      <c r="J292" s="1120">
        <v>0</v>
      </c>
      <c r="K292" s="1120">
        <v>0</v>
      </c>
      <c r="L292" s="1120">
        <v>0</v>
      </c>
      <c r="M292" s="1120">
        <v>0</v>
      </c>
      <c r="N292" s="1120">
        <v>1500</v>
      </c>
      <c r="O292" s="1120">
        <v>1786110</v>
      </c>
      <c r="P292" s="1120">
        <v>17606.934931400003</v>
      </c>
      <c r="Q292" s="1120">
        <v>68765.235000000001</v>
      </c>
      <c r="R292" s="740">
        <v>0.10815349</v>
      </c>
      <c r="S292" s="740">
        <v>0.10956160827881598</v>
      </c>
      <c r="T292" s="740">
        <v>9.4641381100000004</v>
      </c>
      <c r="U292" s="764"/>
      <c r="V292" s="1120">
        <v>6808735.9500000002</v>
      </c>
      <c r="W292" s="764"/>
      <c r="X292" s="740">
        <v>0</v>
      </c>
      <c r="Y292" s="764"/>
      <c r="Z292" s="764"/>
      <c r="AA292" s="764"/>
      <c r="AB292" s="740" t="s">
        <v>1978</v>
      </c>
      <c r="AC292" s="1151"/>
      <c r="AD292" s="764"/>
    </row>
    <row r="293" spans="1:30" hidden="1">
      <c r="A293" s="548">
        <v>3</v>
      </c>
      <c r="B293" s="548" t="s">
        <v>888</v>
      </c>
      <c r="C293" s="764">
        <v>102</v>
      </c>
      <c r="D293" s="764" t="s">
        <v>1042</v>
      </c>
      <c r="E293" s="764" t="s">
        <v>1637</v>
      </c>
      <c r="F293" s="764">
        <v>29</v>
      </c>
      <c r="G293" s="764" t="s">
        <v>2430</v>
      </c>
      <c r="H293" s="1152" t="s">
        <v>1039</v>
      </c>
      <c r="I293" s="1120">
        <v>900681</v>
      </c>
      <c r="J293" s="1120">
        <v>0</v>
      </c>
      <c r="K293" s="1120">
        <v>0</v>
      </c>
      <c r="L293" s="1120">
        <v>0</v>
      </c>
      <c r="M293" s="1120">
        <v>0</v>
      </c>
      <c r="N293" s="1120">
        <v>0</v>
      </c>
      <c r="O293" s="1120">
        <v>900681</v>
      </c>
      <c r="P293" s="1120">
        <v>70316.165670000002</v>
      </c>
      <c r="Q293" s="1120">
        <v>91977.543720000001</v>
      </c>
      <c r="R293" s="740">
        <v>0.14466166</v>
      </c>
      <c r="S293" s="740">
        <v>0.14654509092419027</v>
      </c>
      <c r="T293" s="740">
        <v>3.5971555999999998</v>
      </c>
      <c r="U293" s="764"/>
      <c r="V293" s="1120" t="e">
        <v>#N/A</v>
      </c>
      <c r="W293" s="764"/>
      <c r="X293" s="740">
        <v>0</v>
      </c>
      <c r="Y293" s="764"/>
      <c r="Z293" s="764"/>
      <c r="AA293" s="764"/>
      <c r="AB293" s="740" t="e">
        <v>#N/A</v>
      </c>
      <c r="AC293" s="1151"/>
      <c r="AD293" s="764"/>
    </row>
    <row r="294" spans="1:30" hidden="1">
      <c r="A294" s="548">
        <v>3</v>
      </c>
      <c r="B294" s="548" t="s">
        <v>888</v>
      </c>
      <c r="C294" s="764">
        <v>103</v>
      </c>
      <c r="D294" s="764" t="s">
        <v>889</v>
      </c>
      <c r="E294" s="764" t="s">
        <v>1565</v>
      </c>
      <c r="F294" s="764">
        <v>29</v>
      </c>
      <c r="G294" s="764" t="s">
        <v>2430</v>
      </c>
      <c r="H294" s="1152" t="s">
        <v>1647</v>
      </c>
      <c r="I294" s="1120">
        <v>1699572</v>
      </c>
      <c r="J294" s="1120">
        <v>0</v>
      </c>
      <c r="K294" s="1120">
        <v>0</v>
      </c>
      <c r="L294" s="1120">
        <v>0</v>
      </c>
      <c r="M294" s="1120">
        <v>0</v>
      </c>
      <c r="N294" s="1120">
        <v>755000</v>
      </c>
      <c r="O294" s="1120">
        <v>944572</v>
      </c>
      <c r="P294" s="1120">
        <v>5223.4830876000005</v>
      </c>
      <c r="Q294" s="1120">
        <v>5223.4831599999998</v>
      </c>
      <c r="R294" s="740">
        <v>8.2154600000000008E-3</v>
      </c>
      <c r="S294" s="740">
        <v>8.3224207090532281E-3</v>
      </c>
      <c r="T294" s="740">
        <v>6.2380629999999999E-2</v>
      </c>
      <c r="U294" s="764"/>
      <c r="V294" s="1120">
        <v>76134760.329999998</v>
      </c>
      <c r="W294" s="764"/>
      <c r="X294" s="740">
        <v>0</v>
      </c>
      <c r="Y294" s="764"/>
      <c r="Z294" s="764"/>
      <c r="AA294" s="764"/>
      <c r="AB294" s="740" t="s">
        <v>1978</v>
      </c>
      <c r="AC294" s="1151"/>
      <c r="AD294" s="764"/>
    </row>
    <row r="295" spans="1:30" hidden="1">
      <c r="A295" s="548">
        <v>3</v>
      </c>
      <c r="B295" s="548" t="s">
        <v>888</v>
      </c>
      <c r="C295" s="764">
        <v>104</v>
      </c>
      <c r="D295" s="1128" t="s">
        <v>1645</v>
      </c>
      <c r="E295" s="764" t="s">
        <v>1646</v>
      </c>
      <c r="F295" s="764">
        <v>29</v>
      </c>
      <c r="G295" s="764" t="s">
        <v>2430</v>
      </c>
      <c r="H295" s="1152" t="s">
        <v>1049</v>
      </c>
      <c r="I295" s="1120">
        <v>97057</v>
      </c>
      <c r="J295" s="1120">
        <v>0</v>
      </c>
      <c r="K295" s="1120">
        <v>0</v>
      </c>
      <c r="L295" s="1120">
        <v>0</v>
      </c>
      <c r="M295" s="1120">
        <v>0</v>
      </c>
      <c r="N295" s="1120">
        <v>0</v>
      </c>
      <c r="O295" s="1120">
        <v>97057</v>
      </c>
      <c r="P295" s="1120">
        <v>1449.0413500000002</v>
      </c>
      <c r="Q295" s="1120">
        <v>8856.4512500000001</v>
      </c>
      <c r="R295" s="740">
        <v>1.392937E-2</v>
      </c>
      <c r="S295" s="740">
        <v>1.4110720956496842E-2</v>
      </c>
      <c r="T295" s="740">
        <v>2.2844466400000001</v>
      </c>
      <c r="U295" s="764"/>
      <c r="V295" s="1120">
        <v>78269946.530000001</v>
      </c>
      <c r="W295" s="764"/>
      <c r="X295" s="740">
        <v>0</v>
      </c>
      <c r="Y295" s="764"/>
      <c r="Z295" s="764"/>
      <c r="AA295" s="764"/>
      <c r="AB295" s="740" t="s">
        <v>1978</v>
      </c>
      <c r="AC295" s="1151"/>
      <c r="AD295" s="764"/>
    </row>
    <row r="296" spans="1:30" hidden="1">
      <c r="A296" s="548">
        <v>3</v>
      </c>
      <c r="B296" s="548" t="s">
        <v>888</v>
      </c>
      <c r="C296" s="764">
        <v>105</v>
      </c>
      <c r="D296" s="764" t="s">
        <v>1048</v>
      </c>
      <c r="E296" s="764" t="s">
        <v>1648</v>
      </c>
      <c r="F296" s="764">
        <v>29</v>
      </c>
      <c r="G296" s="764" t="s">
        <v>2430</v>
      </c>
      <c r="H296" s="1152" t="s">
        <v>633</v>
      </c>
      <c r="I296" s="1120">
        <v>142800</v>
      </c>
      <c r="J296" s="1120">
        <v>0</v>
      </c>
      <c r="K296" s="1120">
        <v>0</v>
      </c>
      <c r="L296" s="1120">
        <v>0</v>
      </c>
      <c r="M296" s="1120">
        <v>0</v>
      </c>
      <c r="N296" s="1120">
        <v>0</v>
      </c>
      <c r="O296" s="1120">
        <v>142800</v>
      </c>
      <c r="P296" s="1120">
        <v>0</v>
      </c>
      <c r="Q296" s="1120">
        <v>871.08</v>
      </c>
      <c r="R296" s="740">
        <v>1.3700299999999999E-3</v>
      </c>
      <c r="S296" s="740">
        <v>1.3878659142153886E-3</v>
      </c>
      <c r="T296" s="740">
        <v>2.38</v>
      </c>
      <c r="U296" s="764"/>
      <c r="V296" s="1120" t="e">
        <v>#N/A</v>
      </c>
      <c r="W296" s="764"/>
      <c r="X296" s="740">
        <v>0</v>
      </c>
      <c r="Y296" s="764"/>
      <c r="Z296" s="764"/>
      <c r="AA296" s="764"/>
      <c r="AB296" s="740" t="e">
        <v>#N/A</v>
      </c>
      <c r="AC296" s="1151"/>
      <c r="AD296" s="764"/>
    </row>
    <row r="297" spans="1:30" hidden="1">
      <c r="A297" s="548">
        <v>3</v>
      </c>
      <c r="B297" s="548" t="s">
        <v>888</v>
      </c>
      <c r="C297" s="764">
        <v>106</v>
      </c>
      <c r="D297" s="764" t="s">
        <v>1052</v>
      </c>
      <c r="E297" s="764" t="s">
        <v>1649</v>
      </c>
      <c r="F297" s="764">
        <v>29</v>
      </c>
      <c r="G297" s="764" t="s">
        <v>2430</v>
      </c>
      <c r="H297" s="1152" t="s">
        <v>635</v>
      </c>
      <c r="I297" s="1120">
        <v>698152</v>
      </c>
      <c r="J297" s="1120">
        <v>0</v>
      </c>
      <c r="K297" s="1120">
        <v>0</v>
      </c>
      <c r="L297" s="1120">
        <v>0</v>
      </c>
      <c r="M297" s="1120">
        <v>0</v>
      </c>
      <c r="N297" s="1120">
        <v>31936</v>
      </c>
      <c r="O297" s="1120">
        <v>666216</v>
      </c>
      <c r="P297" s="1120">
        <v>48100.794932800003</v>
      </c>
      <c r="Q297" s="1120">
        <v>241176.85415999999</v>
      </c>
      <c r="R297" s="740">
        <v>0.37932132000000002</v>
      </c>
      <c r="S297" s="740">
        <v>0.384259924675529</v>
      </c>
      <c r="T297" s="740">
        <v>3.1088732800000001</v>
      </c>
      <c r="U297" s="764"/>
      <c r="V297" s="1120">
        <v>2955544.86</v>
      </c>
      <c r="W297" s="764"/>
      <c r="X297" s="740">
        <v>0</v>
      </c>
      <c r="Y297" s="764"/>
      <c r="Z297" s="764"/>
      <c r="AA297" s="764"/>
      <c r="AB297" s="740" t="s">
        <v>1978</v>
      </c>
      <c r="AC297" s="1151"/>
      <c r="AD297" s="764"/>
    </row>
    <row r="298" spans="1:30" hidden="1">
      <c r="A298" s="548">
        <v>3</v>
      </c>
      <c r="B298" s="548" t="s">
        <v>888</v>
      </c>
      <c r="C298" s="764">
        <v>107</v>
      </c>
      <c r="D298" s="764" t="s">
        <v>896</v>
      </c>
      <c r="E298" s="764" t="s">
        <v>1566</v>
      </c>
      <c r="F298" s="764">
        <v>29</v>
      </c>
      <c r="G298" s="764" t="s">
        <v>2430</v>
      </c>
      <c r="H298" s="1152" t="s">
        <v>1056</v>
      </c>
      <c r="I298" s="1120">
        <v>629124</v>
      </c>
      <c r="J298" s="1120">
        <v>0</v>
      </c>
      <c r="K298" s="1120">
        <v>0</v>
      </c>
      <c r="L298" s="1120">
        <v>0</v>
      </c>
      <c r="M298" s="1120">
        <v>0</v>
      </c>
      <c r="N298" s="1120">
        <v>18000</v>
      </c>
      <c r="O298" s="1120">
        <v>611124</v>
      </c>
      <c r="P298" s="1120">
        <v>9750.1820932999999</v>
      </c>
      <c r="Q298" s="1120">
        <v>27928.3668</v>
      </c>
      <c r="R298" s="740">
        <v>4.3925550000000001E-2</v>
      </c>
      <c r="S298" s="740">
        <v>4.4497438032585643E-2</v>
      </c>
      <c r="T298" s="740" t="e">
        <v>#N/A</v>
      </c>
      <c r="U298" s="764"/>
      <c r="V298" s="1120">
        <v>41501803.880000003</v>
      </c>
      <c r="W298" s="764"/>
      <c r="X298" s="740">
        <v>0</v>
      </c>
      <c r="Y298" s="764"/>
      <c r="Z298" s="764"/>
      <c r="AA298" s="764"/>
      <c r="AB298" s="740" t="s">
        <v>1978</v>
      </c>
      <c r="AC298" s="1151"/>
      <c r="AD298" s="764"/>
    </row>
    <row r="299" spans="1:30" hidden="1">
      <c r="A299" s="548">
        <v>3</v>
      </c>
      <c r="B299" s="548" t="s">
        <v>888</v>
      </c>
      <c r="C299" s="764">
        <v>108</v>
      </c>
      <c r="D299" s="764" t="s">
        <v>1651</v>
      </c>
      <c r="E299" s="764" t="s">
        <v>1652</v>
      </c>
      <c r="F299" s="764">
        <v>29</v>
      </c>
      <c r="G299" s="764" t="s">
        <v>2430</v>
      </c>
      <c r="H299" s="1150"/>
      <c r="I299" s="1122">
        <v>15460522</v>
      </c>
      <c r="J299" s="1122">
        <v>7500</v>
      </c>
      <c r="K299" s="1122">
        <v>0</v>
      </c>
      <c r="L299" s="1122">
        <v>0</v>
      </c>
      <c r="M299" s="1153">
        <v>0</v>
      </c>
      <c r="N299" s="1122">
        <v>3238436</v>
      </c>
      <c r="O299" s="1122">
        <v>12229586</v>
      </c>
      <c r="P299" s="1122">
        <v>236619.19167290005</v>
      </c>
      <c r="Q299" s="1122">
        <v>1366196.6219899999</v>
      </c>
      <c r="R299" s="1123">
        <v>2.14874477</v>
      </c>
      <c r="S299" s="1123">
        <v>2.1767205351702792</v>
      </c>
      <c r="T299" s="1124"/>
      <c r="U299" s="764"/>
      <c r="V299" s="1120" t="e">
        <v>#N/A</v>
      </c>
      <c r="W299" s="764"/>
      <c r="X299" s="740">
        <v>0</v>
      </c>
      <c r="Y299" s="764"/>
      <c r="Z299" s="764"/>
      <c r="AA299" s="764"/>
      <c r="AB299" s="740" t="e">
        <v>#N/A</v>
      </c>
      <c r="AC299" s="1151"/>
      <c r="AD299" s="764"/>
    </row>
    <row r="300" spans="1:30" hidden="1">
      <c r="C300" s="764"/>
      <c r="D300" s="764"/>
      <c r="E300" s="764"/>
      <c r="F300" s="764"/>
      <c r="G300" s="1126" t="s">
        <v>2433</v>
      </c>
      <c r="H300" s="1118" t="s">
        <v>2434</v>
      </c>
      <c r="I300" s="1125"/>
      <c r="J300" s="1125"/>
      <c r="K300" s="1125"/>
      <c r="L300" s="1125"/>
      <c r="M300" s="1120"/>
      <c r="N300" s="1125"/>
      <c r="O300" s="1125"/>
      <c r="P300" s="1125"/>
      <c r="Q300" s="1125"/>
      <c r="R300" s="1124"/>
      <c r="S300" s="1124"/>
      <c r="T300" s="1124"/>
      <c r="U300" s="764"/>
      <c r="V300" s="1120" t="e">
        <v>#N/A</v>
      </c>
      <c r="W300" s="764">
        <v>0</v>
      </c>
      <c r="X300" s="740">
        <v>0</v>
      </c>
      <c r="Y300" s="764">
        <v>0</v>
      </c>
      <c r="Z300" s="764">
        <v>0</v>
      </c>
      <c r="AA300" s="764">
        <v>0</v>
      </c>
      <c r="AB300" s="740" t="e">
        <v>#N/A</v>
      </c>
      <c r="AC300" s="1151">
        <v>0</v>
      </c>
      <c r="AD300" s="764">
        <v>0</v>
      </c>
    </row>
    <row r="301" spans="1:30" hidden="1">
      <c r="C301" s="764"/>
      <c r="D301" s="764"/>
      <c r="E301" s="764"/>
      <c r="F301" s="764"/>
      <c r="G301" s="1126"/>
      <c r="H301" s="1152" t="s">
        <v>1095</v>
      </c>
      <c r="I301" s="1120">
        <v>563630</v>
      </c>
      <c r="J301" s="1120">
        <v>0</v>
      </c>
      <c r="K301" s="1120">
        <v>0</v>
      </c>
      <c r="L301" s="1120">
        <v>0</v>
      </c>
      <c r="M301" s="1120">
        <v>0</v>
      </c>
      <c r="N301" s="1120">
        <v>30000</v>
      </c>
      <c r="O301" s="1120">
        <v>533630</v>
      </c>
      <c r="P301" s="1120">
        <v>0</v>
      </c>
      <c r="Q301" s="1120">
        <v>1921.068</v>
      </c>
      <c r="R301" s="740">
        <v>3.0214399999999998E-3</v>
      </c>
      <c r="S301" s="740">
        <v>3.0607806356361387E-3</v>
      </c>
      <c r="T301" s="740">
        <v>8.8938333299999996</v>
      </c>
      <c r="U301" s="764"/>
      <c r="V301" s="1120"/>
      <c r="W301" s="764"/>
      <c r="X301" s="740"/>
      <c r="Y301" s="764"/>
      <c r="Z301" s="764"/>
      <c r="AA301" s="764"/>
      <c r="AB301" s="740"/>
      <c r="AC301" s="1151"/>
      <c r="AD301" s="764"/>
    </row>
    <row r="302" spans="1:30" hidden="1">
      <c r="A302" s="548">
        <v>7</v>
      </c>
      <c r="B302" s="548" t="s">
        <v>916</v>
      </c>
      <c r="C302" s="764">
        <v>109</v>
      </c>
      <c r="D302" s="764" t="s">
        <v>1094</v>
      </c>
      <c r="E302" s="764" t="s">
        <v>1686</v>
      </c>
      <c r="F302" s="764">
        <v>30</v>
      </c>
      <c r="G302" s="764" t="s">
        <v>2434</v>
      </c>
      <c r="H302" s="1152" t="s">
        <v>1459</v>
      </c>
      <c r="I302" s="1120">
        <v>8118731</v>
      </c>
      <c r="J302" s="1120">
        <v>0</v>
      </c>
      <c r="K302" s="1120">
        <v>0</v>
      </c>
      <c r="L302" s="1120">
        <v>0</v>
      </c>
      <c r="M302" s="1120">
        <v>0</v>
      </c>
      <c r="N302" s="1120">
        <v>1049500</v>
      </c>
      <c r="O302" s="1120">
        <v>7069231</v>
      </c>
      <c r="P302" s="1120">
        <v>77863.010571999999</v>
      </c>
      <c r="Q302" s="1120">
        <v>391494.01277999999</v>
      </c>
      <c r="R302" s="740">
        <v>0.61573911999999997</v>
      </c>
      <c r="S302" s="740">
        <v>0.62375579275929383</v>
      </c>
      <c r="T302" s="740" t="e">
        <v>#N/A</v>
      </c>
      <c r="U302" s="764"/>
      <c r="V302" s="1120">
        <v>5759746.6100000003</v>
      </c>
      <c r="W302" s="764"/>
      <c r="X302" s="740">
        <v>0</v>
      </c>
      <c r="Y302" s="764"/>
      <c r="Z302" s="764"/>
      <c r="AA302" s="764"/>
      <c r="AB302" s="740" t="s">
        <v>1978</v>
      </c>
      <c r="AC302" s="1151"/>
      <c r="AD302" s="764"/>
    </row>
    <row r="303" spans="1:30" hidden="1">
      <c r="A303" s="548">
        <v>4</v>
      </c>
      <c r="B303" s="548" t="s">
        <v>899</v>
      </c>
      <c r="C303" s="764">
        <v>110</v>
      </c>
      <c r="D303" s="764" t="s">
        <v>900</v>
      </c>
      <c r="E303" s="764" t="s">
        <v>1653</v>
      </c>
      <c r="F303" s="764">
        <v>30</v>
      </c>
      <c r="G303" s="764" t="s">
        <v>2434</v>
      </c>
      <c r="H303" s="1152" t="s">
        <v>658</v>
      </c>
      <c r="I303" s="1120">
        <v>49259</v>
      </c>
      <c r="J303" s="1120">
        <v>0</v>
      </c>
      <c r="K303" s="1120">
        <v>0</v>
      </c>
      <c r="L303" s="1120">
        <v>0</v>
      </c>
      <c r="M303" s="1120">
        <v>0</v>
      </c>
      <c r="N303" s="1120">
        <v>0</v>
      </c>
      <c r="O303" s="1120">
        <v>49259</v>
      </c>
      <c r="P303" s="1120">
        <v>0</v>
      </c>
      <c r="Q303" s="1120">
        <v>0</v>
      </c>
      <c r="R303" s="740">
        <v>0</v>
      </c>
      <c r="S303" s="740">
        <v>0</v>
      </c>
      <c r="T303" s="740">
        <v>1.2314750000000001</v>
      </c>
      <c r="U303" s="764"/>
      <c r="V303" s="1120">
        <v>230610215.25</v>
      </c>
      <c r="W303" s="764"/>
      <c r="X303" s="740">
        <v>0</v>
      </c>
      <c r="Y303" s="764"/>
      <c r="Z303" s="764"/>
      <c r="AA303" s="764"/>
      <c r="AB303" s="740" t="s">
        <v>1978</v>
      </c>
      <c r="AC303" s="1151"/>
      <c r="AD303" s="764"/>
    </row>
    <row r="304" spans="1:30" hidden="1">
      <c r="A304" s="548">
        <v>7</v>
      </c>
      <c r="B304" s="548" t="s">
        <v>916</v>
      </c>
      <c r="C304" s="764">
        <v>111</v>
      </c>
      <c r="D304" s="764" t="s">
        <v>1096</v>
      </c>
      <c r="E304" s="764" t="s">
        <v>1687</v>
      </c>
      <c r="F304" s="764">
        <v>30</v>
      </c>
      <c r="G304" s="764" t="s">
        <v>2434</v>
      </c>
      <c r="H304" s="1152" t="s">
        <v>661</v>
      </c>
      <c r="I304" s="1120">
        <v>4843232</v>
      </c>
      <c r="J304" s="1120">
        <v>0</v>
      </c>
      <c r="K304" s="1120">
        <v>0</v>
      </c>
      <c r="L304" s="1120">
        <v>0</v>
      </c>
      <c r="M304" s="1120">
        <v>0</v>
      </c>
      <c r="N304" s="1120">
        <v>631500</v>
      </c>
      <c r="O304" s="1120">
        <v>4211732</v>
      </c>
      <c r="P304" s="1120">
        <v>39457.1804586</v>
      </c>
      <c r="Q304" s="1120">
        <v>62417.868240000003</v>
      </c>
      <c r="R304" s="740">
        <v>9.8170400000000005E-2</v>
      </c>
      <c r="S304" s="740">
        <v>9.9448537181755128E-2</v>
      </c>
      <c r="T304" s="740">
        <v>10.44726672</v>
      </c>
      <c r="U304" s="764"/>
      <c r="V304" s="1120">
        <v>492590.81</v>
      </c>
      <c r="W304" s="764"/>
      <c r="X304" s="740">
        <v>0</v>
      </c>
      <c r="Y304" s="764"/>
      <c r="Z304" s="764"/>
      <c r="AA304" s="764"/>
      <c r="AB304" s="740" t="s">
        <v>1978</v>
      </c>
      <c r="AC304" s="1151" t="s">
        <v>2458</v>
      </c>
      <c r="AD304" s="764"/>
    </row>
    <row r="305" spans="1:30" hidden="1">
      <c r="A305" s="548">
        <v>7</v>
      </c>
      <c r="B305" s="548" t="s">
        <v>916</v>
      </c>
      <c r="C305" s="764">
        <v>112</v>
      </c>
      <c r="D305" s="764" t="s">
        <v>1098</v>
      </c>
      <c r="E305" s="764" t="s">
        <v>1689</v>
      </c>
      <c r="F305" s="764">
        <v>30</v>
      </c>
      <c r="G305" s="764" t="s">
        <v>2434</v>
      </c>
      <c r="H305" s="1152" t="s">
        <v>662</v>
      </c>
      <c r="I305" s="1120">
        <v>4338528</v>
      </c>
      <c r="J305" s="1120">
        <v>10000</v>
      </c>
      <c r="K305" s="1120">
        <v>0</v>
      </c>
      <c r="L305" s="1120">
        <v>0</v>
      </c>
      <c r="M305" s="1120">
        <v>0</v>
      </c>
      <c r="N305" s="1120">
        <v>98450</v>
      </c>
      <c r="O305" s="1120">
        <v>4250078</v>
      </c>
      <c r="P305" s="1120">
        <v>349478.47285180003</v>
      </c>
      <c r="Q305" s="1120">
        <v>2218583.2167800004</v>
      </c>
      <c r="R305" s="740">
        <v>3.4893726100000002</v>
      </c>
      <c r="S305" s="740">
        <v>3.5348028016017961</v>
      </c>
      <c r="T305" s="740">
        <v>5.0368608500000001</v>
      </c>
      <c r="U305" s="764"/>
      <c r="V305" s="1120" t="e">
        <v>#N/A</v>
      </c>
      <c r="W305" s="764"/>
      <c r="X305" s="740">
        <v>0</v>
      </c>
      <c r="Y305" s="764"/>
      <c r="Z305" s="764"/>
      <c r="AA305" s="764"/>
      <c r="AB305" s="740" t="e">
        <v>#N/A</v>
      </c>
      <c r="AC305" s="1151"/>
      <c r="AD305" s="764"/>
    </row>
    <row r="306" spans="1:30" hidden="1">
      <c r="A306" s="548">
        <v>7</v>
      </c>
      <c r="B306" s="548" t="s">
        <v>916</v>
      </c>
      <c r="C306" s="764">
        <v>113</v>
      </c>
      <c r="D306" s="764" t="s">
        <v>918</v>
      </c>
      <c r="E306" s="764" t="s">
        <v>1690</v>
      </c>
      <c r="F306" s="764">
        <v>30</v>
      </c>
      <c r="G306" s="764" t="s">
        <v>2434</v>
      </c>
      <c r="H306" s="1152" t="s">
        <v>636</v>
      </c>
      <c r="I306" s="1120">
        <v>464326</v>
      </c>
      <c r="J306" s="1120">
        <v>0</v>
      </c>
      <c r="K306" s="1120">
        <v>0</v>
      </c>
      <c r="L306" s="1120">
        <v>0</v>
      </c>
      <c r="M306" s="1120">
        <v>0</v>
      </c>
      <c r="N306" s="1120">
        <v>0</v>
      </c>
      <c r="O306" s="1120">
        <v>464326</v>
      </c>
      <c r="P306" s="1120">
        <v>567.56952999999999</v>
      </c>
      <c r="Q306" s="1120">
        <v>22914.488100000002</v>
      </c>
      <c r="R306" s="740">
        <v>3.6039750000000002E-2</v>
      </c>
      <c r="S306" s="740">
        <v>3.6508973889521214E-2</v>
      </c>
      <c r="T306" s="740" t="e">
        <v>#N/A</v>
      </c>
      <c r="U306" s="764"/>
      <c r="V306" s="1120">
        <v>764379907.23000002</v>
      </c>
      <c r="W306" s="764"/>
      <c r="X306" s="740">
        <v>0</v>
      </c>
      <c r="Y306" s="764"/>
      <c r="Z306" s="764"/>
      <c r="AA306" s="764"/>
      <c r="AB306" s="740" t="s">
        <v>1978</v>
      </c>
      <c r="AC306" s="1151"/>
      <c r="AD306" s="764"/>
    </row>
    <row r="307" spans="1:30" hidden="1">
      <c r="A307" s="548">
        <v>4</v>
      </c>
      <c r="B307" s="548" t="s">
        <v>899</v>
      </c>
      <c r="C307" s="764">
        <v>114</v>
      </c>
      <c r="D307" s="764" t="s">
        <v>1063</v>
      </c>
      <c r="E307" s="764" t="s">
        <v>1654</v>
      </c>
      <c r="F307" s="764">
        <v>30</v>
      </c>
      <c r="G307" s="764" t="s">
        <v>2434</v>
      </c>
      <c r="H307" s="1152" t="s">
        <v>637</v>
      </c>
      <c r="I307" s="1120">
        <v>2592000</v>
      </c>
      <c r="J307" s="1120">
        <v>0</v>
      </c>
      <c r="K307" s="1120">
        <v>0</v>
      </c>
      <c r="L307" s="1120">
        <v>0</v>
      </c>
      <c r="M307" s="1120">
        <v>0</v>
      </c>
      <c r="N307" s="1120">
        <v>0</v>
      </c>
      <c r="O307" s="1120">
        <v>2592000</v>
      </c>
      <c r="P307" s="1120">
        <v>61920.36</v>
      </c>
      <c r="Q307" s="1120">
        <v>228096</v>
      </c>
      <c r="R307" s="740">
        <v>0.35874783999999998</v>
      </c>
      <c r="S307" s="740">
        <v>0.36341858792404053</v>
      </c>
      <c r="T307" s="740" t="e">
        <v>#N/A</v>
      </c>
      <c r="U307" s="764"/>
      <c r="V307" s="1120" t="e">
        <v>#N/A</v>
      </c>
      <c r="W307" s="764"/>
      <c r="X307" s="740">
        <v>0</v>
      </c>
      <c r="Y307" s="764"/>
      <c r="Z307" s="764"/>
      <c r="AA307" s="764"/>
      <c r="AB307" s="740" t="e">
        <v>#N/A</v>
      </c>
      <c r="AC307" s="1151"/>
      <c r="AD307" s="764"/>
    </row>
    <row r="308" spans="1:30" hidden="1">
      <c r="A308" s="548">
        <v>4</v>
      </c>
      <c r="B308" s="548" t="s">
        <v>899</v>
      </c>
      <c r="C308" s="764">
        <v>115</v>
      </c>
      <c r="D308" s="764" t="s">
        <v>901</v>
      </c>
      <c r="E308" s="764" t="s">
        <v>1567</v>
      </c>
      <c r="F308" s="764">
        <v>30</v>
      </c>
      <c r="G308" s="764" t="s">
        <v>2434</v>
      </c>
      <c r="H308" s="1150"/>
      <c r="I308" s="1122">
        <v>20969706</v>
      </c>
      <c r="J308" s="1122">
        <v>10000</v>
      </c>
      <c r="K308" s="1122">
        <v>0</v>
      </c>
      <c r="L308" s="1122">
        <v>0</v>
      </c>
      <c r="M308" s="1153">
        <v>0</v>
      </c>
      <c r="N308" s="1122">
        <v>1809450</v>
      </c>
      <c r="O308" s="1122">
        <v>19170256</v>
      </c>
      <c r="P308" s="1122">
        <v>529286.59341239999</v>
      </c>
      <c r="Q308" s="1122">
        <v>2925426.6539000007</v>
      </c>
      <c r="R308" s="1123">
        <v>4.6010911600000002</v>
      </c>
      <c r="S308" s="1123">
        <v>4.6609954739920427</v>
      </c>
      <c r="T308" s="1124"/>
      <c r="U308" s="764"/>
      <c r="V308" s="1120">
        <v>75154125</v>
      </c>
      <c r="W308" s="764"/>
      <c r="X308" s="740">
        <v>0</v>
      </c>
      <c r="Y308" s="764"/>
      <c r="Z308" s="764"/>
      <c r="AA308" s="764"/>
      <c r="AB308" s="740" t="s">
        <v>1978</v>
      </c>
      <c r="AC308" s="1151"/>
      <c r="AD308" s="764"/>
    </row>
    <row r="309" spans="1:30" hidden="1">
      <c r="C309" s="764"/>
      <c r="D309" s="764"/>
      <c r="E309" s="764"/>
      <c r="F309" s="764"/>
      <c r="G309" s="1126" t="s">
        <v>2432</v>
      </c>
      <c r="H309" s="1118" t="s">
        <v>2500</v>
      </c>
      <c r="I309" s="1125"/>
      <c r="J309" s="1125"/>
      <c r="K309" s="1125"/>
      <c r="L309" s="1125"/>
      <c r="M309" s="1120"/>
      <c r="N309" s="1125"/>
      <c r="O309" s="1125"/>
      <c r="P309" s="1125"/>
      <c r="Q309" s="1125"/>
      <c r="R309" s="1124"/>
      <c r="S309" s="1124"/>
      <c r="T309" s="1124"/>
      <c r="U309" s="764"/>
      <c r="V309" s="1120" t="e">
        <v>#N/A</v>
      </c>
      <c r="W309" s="764">
        <v>0</v>
      </c>
      <c r="X309" s="740">
        <v>0</v>
      </c>
      <c r="Y309" s="764">
        <v>0</v>
      </c>
      <c r="Z309" s="764">
        <v>0</v>
      </c>
      <c r="AA309" s="764">
        <v>0</v>
      </c>
      <c r="AB309" s="740" t="e">
        <v>#N/A</v>
      </c>
      <c r="AC309" s="1151">
        <v>0</v>
      </c>
      <c r="AD309" s="764">
        <v>0</v>
      </c>
    </row>
    <row r="310" spans="1:30" hidden="1">
      <c r="C310" s="764"/>
      <c r="D310" s="764"/>
      <c r="E310" s="764"/>
      <c r="F310" s="764"/>
      <c r="G310" s="1126"/>
      <c r="H310" s="1152" t="s">
        <v>694</v>
      </c>
      <c r="I310" s="1120">
        <v>57409</v>
      </c>
      <c r="J310" s="1120">
        <v>0</v>
      </c>
      <c r="K310" s="1120">
        <v>0</v>
      </c>
      <c r="L310" s="1120">
        <v>0</v>
      </c>
      <c r="M310" s="1120">
        <v>0</v>
      </c>
      <c r="N310" s="1120">
        <v>0</v>
      </c>
      <c r="O310" s="1120">
        <v>57409</v>
      </c>
      <c r="P310" s="1120">
        <v>0</v>
      </c>
      <c r="Q310" s="1120">
        <v>0</v>
      </c>
      <c r="R310" s="740">
        <v>0</v>
      </c>
      <c r="S310" s="740">
        <v>0</v>
      </c>
      <c r="T310" s="740">
        <v>10.101882809999999</v>
      </c>
      <c r="U310" s="764"/>
      <c r="V310" s="1120"/>
      <c r="W310" s="764"/>
      <c r="X310" s="740"/>
      <c r="Y310" s="764"/>
      <c r="Z310" s="764"/>
      <c r="AA310" s="764"/>
      <c r="AB310" s="740"/>
      <c r="AC310" s="1151"/>
      <c r="AD310" s="764"/>
    </row>
    <row r="311" spans="1:30" hidden="1">
      <c r="A311" s="548">
        <v>14</v>
      </c>
      <c r="B311" s="548" t="s">
        <v>934</v>
      </c>
      <c r="C311" s="764">
        <v>116</v>
      </c>
      <c r="D311" s="764" t="s">
        <v>1152</v>
      </c>
      <c r="E311" s="764" t="s">
        <v>1727</v>
      </c>
      <c r="F311" s="764">
        <v>31</v>
      </c>
      <c r="G311" s="764" t="s">
        <v>2500</v>
      </c>
      <c r="H311" s="1152" t="s">
        <v>698</v>
      </c>
      <c r="I311" s="1120">
        <v>527151</v>
      </c>
      <c r="J311" s="1120">
        <v>0</v>
      </c>
      <c r="K311" s="1120">
        <v>0</v>
      </c>
      <c r="L311" s="1120">
        <v>0</v>
      </c>
      <c r="M311" s="1120">
        <v>0</v>
      </c>
      <c r="N311" s="1120">
        <v>9500</v>
      </c>
      <c r="O311" s="1120">
        <v>517651</v>
      </c>
      <c r="P311" s="1120">
        <v>6460.6628068999999</v>
      </c>
      <c r="Q311" s="1120">
        <v>137172.33849000002</v>
      </c>
      <c r="R311" s="740">
        <v>0.21574372</v>
      </c>
      <c r="S311" s="740">
        <v>0.21855261625050121</v>
      </c>
      <c r="T311" s="740">
        <v>9.6028456900000005</v>
      </c>
      <c r="U311" s="764"/>
      <c r="V311" s="1120">
        <v>433788.27</v>
      </c>
      <c r="W311" s="764"/>
      <c r="X311" s="740">
        <v>0</v>
      </c>
      <c r="Y311" s="764"/>
      <c r="Z311" s="764"/>
      <c r="AA311" s="764"/>
      <c r="AB311" s="740" t="s">
        <v>1978</v>
      </c>
      <c r="AC311" s="1151" t="s">
        <v>2458</v>
      </c>
      <c r="AD311" s="764"/>
    </row>
    <row r="312" spans="1:30" hidden="1">
      <c r="A312" s="548">
        <v>14</v>
      </c>
      <c r="B312" s="548" t="s">
        <v>934</v>
      </c>
      <c r="C312" s="764">
        <v>117</v>
      </c>
      <c r="D312" s="764" t="s">
        <v>1157</v>
      </c>
      <c r="E312" s="764" t="s">
        <v>1730</v>
      </c>
      <c r="F312" s="764">
        <v>31</v>
      </c>
      <c r="G312" s="764" t="s">
        <v>2500</v>
      </c>
      <c r="H312" s="1152" t="s">
        <v>798</v>
      </c>
      <c r="I312" s="1120">
        <v>54324</v>
      </c>
      <c r="J312" s="1120">
        <v>0</v>
      </c>
      <c r="K312" s="1120">
        <v>0</v>
      </c>
      <c r="L312" s="1120">
        <v>0</v>
      </c>
      <c r="M312" s="1120">
        <v>0</v>
      </c>
      <c r="N312" s="1120">
        <v>0</v>
      </c>
      <c r="O312" s="1120">
        <v>54324</v>
      </c>
      <c r="P312" s="1120">
        <v>0</v>
      </c>
      <c r="Q312" s="1120">
        <v>0</v>
      </c>
      <c r="R312" s="740">
        <v>0</v>
      </c>
      <c r="S312" s="740">
        <v>0</v>
      </c>
      <c r="T312" s="740">
        <v>5.6699718199999998</v>
      </c>
      <c r="U312" s="764"/>
      <c r="V312" s="1120" t="e">
        <v>#N/A</v>
      </c>
      <c r="W312" s="764"/>
      <c r="X312" s="740">
        <v>0</v>
      </c>
      <c r="Y312" s="764"/>
      <c r="Z312" s="764"/>
      <c r="AA312" s="764"/>
      <c r="AB312" s="740" t="e">
        <v>#N/A</v>
      </c>
      <c r="AC312" s="1151"/>
      <c r="AD312" s="764"/>
    </row>
    <row r="313" spans="1:30" hidden="1">
      <c r="A313" s="548">
        <v>17</v>
      </c>
      <c r="B313" s="548" t="s">
        <v>941</v>
      </c>
      <c r="C313" s="764">
        <v>118</v>
      </c>
      <c r="D313" s="764" t="s">
        <v>1329</v>
      </c>
      <c r="E313" s="764" t="s">
        <v>1824</v>
      </c>
      <c r="F313" s="764">
        <v>31</v>
      </c>
      <c r="G313" s="764" t="s">
        <v>2500</v>
      </c>
      <c r="H313" s="1150"/>
      <c r="I313" s="1122">
        <v>638884</v>
      </c>
      <c r="J313" s="1122">
        <v>0</v>
      </c>
      <c r="K313" s="1122">
        <v>0</v>
      </c>
      <c r="L313" s="1122">
        <v>0</v>
      </c>
      <c r="M313" s="1153">
        <v>0</v>
      </c>
      <c r="N313" s="1122">
        <v>9500</v>
      </c>
      <c r="O313" s="1122">
        <v>629384</v>
      </c>
      <c r="P313" s="1122">
        <v>6460.6628068999999</v>
      </c>
      <c r="Q313" s="1122">
        <v>137172.33849000002</v>
      </c>
      <c r="R313" s="1123">
        <v>0.21574372</v>
      </c>
      <c r="S313" s="1123">
        <v>0.21855261625050121</v>
      </c>
      <c r="T313" s="1124"/>
      <c r="U313" s="764"/>
      <c r="V313" s="1120">
        <v>923276.26</v>
      </c>
      <c r="W313" s="764"/>
      <c r="X313" s="740">
        <v>0</v>
      </c>
      <c r="Y313" s="764"/>
      <c r="Z313" s="764"/>
      <c r="AA313" s="764"/>
      <c r="AB313" s="740" t="s">
        <v>1978</v>
      </c>
      <c r="AC313" s="1151" t="s">
        <v>2458</v>
      </c>
      <c r="AD313" s="764"/>
    </row>
    <row r="314" spans="1:30" hidden="1">
      <c r="C314" s="764"/>
      <c r="D314" s="764"/>
      <c r="E314" s="764"/>
      <c r="F314" s="764"/>
      <c r="G314" s="1126" t="s">
        <v>2501</v>
      </c>
      <c r="H314" s="1118" t="s">
        <v>2436</v>
      </c>
      <c r="I314" s="1125"/>
      <c r="J314" s="1125"/>
      <c r="K314" s="1125"/>
      <c r="L314" s="1125"/>
      <c r="M314" s="1120"/>
      <c r="N314" s="1125"/>
      <c r="O314" s="1125"/>
      <c r="P314" s="1125"/>
      <c r="Q314" s="1125"/>
      <c r="R314" s="1124"/>
      <c r="S314" s="1124"/>
      <c r="T314" s="1124"/>
      <c r="U314" s="764"/>
      <c r="V314" s="1120" t="e">
        <v>#N/A</v>
      </c>
      <c r="W314" s="764">
        <v>0</v>
      </c>
      <c r="X314" s="740">
        <v>0</v>
      </c>
      <c r="Y314" s="764">
        <v>0</v>
      </c>
      <c r="Z314" s="764">
        <v>0</v>
      </c>
      <c r="AA314" s="764">
        <v>0</v>
      </c>
      <c r="AB314" s="740" t="e">
        <v>#N/A</v>
      </c>
      <c r="AC314" s="1151">
        <v>0</v>
      </c>
      <c r="AD314" s="764">
        <v>0</v>
      </c>
    </row>
    <row r="315" spans="1:30" hidden="1">
      <c r="C315" s="764"/>
      <c r="D315" s="764"/>
      <c r="E315" s="764"/>
      <c r="F315" s="764"/>
      <c r="G315" s="1126"/>
      <c r="H315" s="1152" t="s">
        <v>726</v>
      </c>
      <c r="I315" s="1120">
        <v>1090234</v>
      </c>
      <c r="J315" s="1120">
        <v>0</v>
      </c>
      <c r="K315" s="1120">
        <v>0</v>
      </c>
      <c r="L315" s="1120">
        <v>0</v>
      </c>
      <c r="M315" s="1120">
        <v>0</v>
      </c>
      <c r="N315" s="1120">
        <v>0</v>
      </c>
      <c r="O315" s="1120">
        <v>1090234</v>
      </c>
      <c r="P315" s="1120">
        <v>58346.699380000005</v>
      </c>
      <c r="Q315" s="1120">
        <v>3814009.2115599997</v>
      </c>
      <c r="R315" s="740">
        <v>5.9986477799999998</v>
      </c>
      <c r="S315" s="740">
        <v>6.0767476939289526</v>
      </c>
      <c r="T315" s="740">
        <v>14.42108466</v>
      </c>
      <c r="U315" s="764"/>
      <c r="V315" s="1120"/>
      <c r="W315" s="764"/>
      <c r="X315" s="740"/>
      <c r="Y315" s="764"/>
      <c r="Z315" s="764"/>
      <c r="AA315" s="764"/>
      <c r="AB315" s="740"/>
      <c r="AC315" s="1151"/>
      <c r="AD315" s="764"/>
    </row>
    <row r="316" spans="1:30" hidden="1">
      <c r="A316" s="548">
        <v>17</v>
      </c>
      <c r="B316" s="548" t="s">
        <v>941</v>
      </c>
      <c r="C316" s="764">
        <v>119</v>
      </c>
      <c r="D316" s="764" t="s">
        <v>1197</v>
      </c>
      <c r="E316" s="764" t="s">
        <v>1754</v>
      </c>
      <c r="F316" s="764">
        <v>32</v>
      </c>
      <c r="G316" s="764" t="s">
        <v>2436</v>
      </c>
      <c r="H316" s="1152" t="s">
        <v>1222</v>
      </c>
      <c r="I316" s="1120">
        <v>23118</v>
      </c>
      <c r="J316" s="1120">
        <v>0</v>
      </c>
      <c r="K316" s="1120">
        <v>0</v>
      </c>
      <c r="L316" s="1120">
        <v>0</v>
      </c>
      <c r="M316" s="1120">
        <v>0</v>
      </c>
      <c r="N316" s="1120">
        <v>0</v>
      </c>
      <c r="O316" s="1120">
        <v>23118</v>
      </c>
      <c r="P316" s="1120">
        <v>0</v>
      </c>
      <c r="Q316" s="1120">
        <v>4082.40762</v>
      </c>
      <c r="R316" s="740">
        <v>6.4207800000000001E-3</v>
      </c>
      <c r="S316" s="740">
        <v>6.5043789132240067E-3</v>
      </c>
      <c r="T316" s="740">
        <v>1.1558999999999999</v>
      </c>
      <c r="U316" s="764"/>
      <c r="V316" s="1120">
        <v>7118928</v>
      </c>
      <c r="W316" s="764"/>
      <c r="X316" s="740">
        <v>0</v>
      </c>
      <c r="Y316" s="764"/>
      <c r="Z316" s="764"/>
      <c r="AA316" s="764"/>
      <c r="AB316" s="740" t="s">
        <v>1978</v>
      </c>
      <c r="AC316" s="1151"/>
      <c r="AD316" s="764"/>
    </row>
    <row r="317" spans="1:30" hidden="1">
      <c r="A317" s="548">
        <v>17</v>
      </c>
      <c r="B317" s="548" t="s">
        <v>941</v>
      </c>
      <c r="C317" s="764">
        <v>120</v>
      </c>
      <c r="D317" s="764" t="s">
        <v>1221</v>
      </c>
      <c r="E317" s="764" t="s">
        <v>1771</v>
      </c>
      <c r="F317" s="764">
        <v>32</v>
      </c>
      <c r="G317" s="764" t="s">
        <v>2436</v>
      </c>
      <c r="H317" s="1150"/>
      <c r="I317" s="1122">
        <v>1113352</v>
      </c>
      <c r="J317" s="1122">
        <v>0</v>
      </c>
      <c r="K317" s="1122">
        <v>0</v>
      </c>
      <c r="L317" s="1122">
        <v>0</v>
      </c>
      <c r="M317" s="1153">
        <v>0</v>
      </c>
      <c r="N317" s="1122">
        <v>0</v>
      </c>
      <c r="O317" s="1122">
        <v>1113352</v>
      </c>
      <c r="P317" s="1122">
        <v>58346.699380000005</v>
      </c>
      <c r="Q317" s="1122">
        <v>3818091.6191799999</v>
      </c>
      <c r="R317" s="1123">
        <v>6.0050685599999998</v>
      </c>
      <c r="S317" s="1123">
        <v>6.0832520728421766</v>
      </c>
      <c r="T317" s="1124"/>
      <c r="U317" s="764"/>
      <c r="V317" s="1120" t="e">
        <v>#N/A</v>
      </c>
      <c r="W317" s="764"/>
      <c r="X317" s="740">
        <v>0</v>
      </c>
      <c r="Y317" s="764"/>
      <c r="Z317" s="764"/>
      <c r="AA317" s="764"/>
      <c r="AB317" s="740" t="e">
        <v>#N/A</v>
      </c>
      <c r="AC317" s="1151"/>
      <c r="AD317" s="764"/>
    </row>
    <row r="318" spans="1:30" hidden="1">
      <c r="C318" s="764"/>
      <c r="D318" s="764"/>
      <c r="E318" s="764"/>
      <c r="F318" s="764"/>
      <c r="G318" s="1126" t="s">
        <v>2435</v>
      </c>
      <c r="H318" s="1118" t="s">
        <v>2441</v>
      </c>
      <c r="I318" s="1125"/>
      <c r="J318" s="1125"/>
      <c r="K318" s="1125"/>
      <c r="L318" s="1125"/>
      <c r="M318" s="1120"/>
      <c r="N318" s="1125"/>
      <c r="O318" s="1125"/>
      <c r="P318" s="1125"/>
      <c r="Q318" s="1125"/>
      <c r="R318" s="1124"/>
      <c r="S318" s="1124"/>
      <c r="T318" s="1124"/>
      <c r="U318" s="764"/>
      <c r="V318" s="1120" t="e">
        <v>#N/A</v>
      </c>
      <c r="W318" s="764">
        <v>0</v>
      </c>
      <c r="X318" s="740">
        <v>0</v>
      </c>
      <c r="Y318" s="764">
        <v>0</v>
      </c>
      <c r="Z318" s="764">
        <v>0</v>
      </c>
      <c r="AA318" s="764">
        <v>0</v>
      </c>
      <c r="AB318" s="740" t="e">
        <v>#N/A</v>
      </c>
      <c r="AC318" s="1151">
        <v>0</v>
      </c>
      <c r="AD318" s="764">
        <v>0</v>
      </c>
    </row>
    <row r="319" spans="1:30" hidden="1">
      <c r="C319" s="764"/>
      <c r="D319" s="764"/>
      <c r="E319" s="764"/>
      <c r="F319" s="764"/>
      <c r="G319" s="1126"/>
      <c r="H319" s="1152" t="s">
        <v>2064</v>
      </c>
      <c r="I319" s="1120">
        <v>772766</v>
      </c>
      <c r="J319" s="1120">
        <v>0</v>
      </c>
      <c r="K319" s="1120">
        <v>0</v>
      </c>
      <c r="L319" s="1120">
        <v>0</v>
      </c>
      <c r="M319" s="1120">
        <v>0</v>
      </c>
      <c r="N319" s="1120">
        <v>5100</v>
      </c>
      <c r="O319" s="1120">
        <v>767666</v>
      </c>
      <c r="P319" s="1120">
        <v>27415.4826952</v>
      </c>
      <c r="Q319" s="1120">
        <v>243480.62521999999</v>
      </c>
      <c r="R319" s="740">
        <v>0.38294466999999999</v>
      </c>
      <c r="S319" s="740">
        <v>0.38793045473973647</v>
      </c>
      <c r="T319" s="740">
        <v>9.7481396799999995</v>
      </c>
      <c r="U319" s="764"/>
      <c r="V319" s="1120"/>
      <c r="W319" s="764"/>
      <c r="X319" s="740"/>
      <c r="Y319" s="764"/>
      <c r="Z319" s="764"/>
      <c r="AA319" s="764"/>
      <c r="AB319" s="740"/>
      <c r="AC319" s="1151"/>
      <c r="AD319" s="764"/>
    </row>
    <row r="320" spans="1:30" hidden="1">
      <c r="A320" s="548">
        <v>14</v>
      </c>
      <c r="B320" s="548" t="s">
        <v>934</v>
      </c>
      <c r="C320" s="764">
        <v>121</v>
      </c>
      <c r="D320" s="764" t="s">
        <v>1150</v>
      </c>
      <c r="E320" s="764" t="s">
        <v>1726</v>
      </c>
      <c r="F320" s="764">
        <v>33</v>
      </c>
      <c r="G320" s="764" t="s">
        <v>2441</v>
      </c>
      <c r="H320" s="1152" t="s">
        <v>695</v>
      </c>
      <c r="I320" s="1120">
        <v>98000</v>
      </c>
      <c r="J320" s="1120">
        <v>0</v>
      </c>
      <c r="K320" s="1120">
        <v>0</v>
      </c>
      <c r="L320" s="1120">
        <v>0</v>
      </c>
      <c r="M320" s="1120">
        <v>0</v>
      </c>
      <c r="N320" s="1120">
        <v>0</v>
      </c>
      <c r="O320" s="1120">
        <v>98000</v>
      </c>
      <c r="P320" s="1120">
        <v>107014.04</v>
      </c>
      <c r="Q320" s="1120">
        <v>685436.5</v>
      </c>
      <c r="R320" s="740">
        <v>1.0780498700000001</v>
      </c>
      <c r="S320" s="740">
        <v>1.0920856347397438</v>
      </c>
      <c r="T320" s="740">
        <v>0.21609916000000001</v>
      </c>
      <c r="U320" s="764"/>
      <c r="V320" s="1120" t="e">
        <v>#N/A</v>
      </c>
      <c r="W320" s="764"/>
      <c r="X320" s="740">
        <v>0</v>
      </c>
      <c r="Y320" s="764"/>
      <c r="Z320" s="764"/>
      <c r="AA320" s="764"/>
      <c r="AB320" s="740" t="e">
        <v>#N/A</v>
      </c>
      <c r="AC320" s="1151"/>
      <c r="AD320" s="764"/>
    </row>
    <row r="321" spans="1:34" hidden="1" outlineLevel="2">
      <c r="A321" s="548">
        <v>14</v>
      </c>
      <c r="B321" s="548" t="s">
        <v>934</v>
      </c>
      <c r="C321" s="764">
        <v>122</v>
      </c>
      <c r="D321" s="764" t="s">
        <v>935</v>
      </c>
      <c r="E321" s="764" t="s">
        <v>1576</v>
      </c>
      <c r="F321" s="764">
        <v>33</v>
      </c>
      <c r="G321" s="764" t="s">
        <v>2441</v>
      </c>
      <c r="H321" s="1152" t="s">
        <v>2438</v>
      </c>
      <c r="I321" s="1120">
        <v>0</v>
      </c>
      <c r="J321" s="1120">
        <v>62000</v>
      </c>
      <c r="K321" s="1120">
        <v>0</v>
      </c>
      <c r="L321" s="1120">
        <v>0</v>
      </c>
      <c r="M321" s="1120">
        <v>0</v>
      </c>
      <c r="N321" s="1120">
        <v>40000</v>
      </c>
      <c r="O321" s="1120">
        <v>22000</v>
      </c>
      <c r="P321" s="1120">
        <v>2819.2916406999998</v>
      </c>
      <c r="Q321" s="1120">
        <v>3503.28</v>
      </c>
      <c r="R321" s="740">
        <v>5.5099299999999997E-3</v>
      </c>
      <c r="S321" s="740">
        <v>5.5816720622129841E-3</v>
      </c>
      <c r="T321" s="740">
        <v>2.8698299999999999E-3</v>
      </c>
      <c r="U321" s="764"/>
      <c r="V321" s="1120">
        <v>40015360</v>
      </c>
      <c r="W321" s="764"/>
      <c r="X321" s="740">
        <v>0</v>
      </c>
      <c r="Y321" s="764"/>
      <c r="Z321" s="764"/>
      <c r="AA321" s="764"/>
      <c r="AB321" s="740" t="s">
        <v>1978</v>
      </c>
      <c r="AC321" s="1151"/>
      <c r="AD321" s="764"/>
    </row>
    <row r="322" spans="1:34" hidden="1" outlineLevel="2">
      <c r="A322" s="548">
        <v>13</v>
      </c>
      <c r="B322" s="548" t="s">
        <v>1138</v>
      </c>
      <c r="C322" s="764">
        <v>123</v>
      </c>
      <c r="D322" s="764" t="s">
        <v>1139</v>
      </c>
      <c r="E322" s="764" t="s">
        <v>1713</v>
      </c>
      <c r="F322" s="764">
        <v>33</v>
      </c>
      <c r="G322" s="764" t="s">
        <v>2441</v>
      </c>
      <c r="H322" s="1152" t="s">
        <v>686</v>
      </c>
      <c r="I322" s="1120">
        <v>1496205</v>
      </c>
      <c r="J322" s="1120">
        <v>0</v>
      </c>
      <c r="K322" s="1120">
        <v>0</v>
      </c>
      <c r="L322" s="1120">
        <v>0</v>
      </c>
      <c r="M322" s="1120">
        <v>0</v>
      </c>
      <c r="N322" s="1120">
        <v>950</v>
      </c>
      <c r="O322" s="1120">
        <v>1495255</v>
      </c>
      <c r="P322" s="1120">
        <v>75725.984187000009</v>
      </c>
      <c r="Q322" s="1120">
        <v>734484.20854999998</v>
      </c>
      <c r="R322" s="740">
        <v>1.1551917700000001</v>
      </c>
      <c r="S322" s="740">
        <v>1.1702318932543643</v>
      </c>
      <c r="T322" s="740">
        <v>18.723453540000001</v>
      </c>
      <c r="U322" s="764"/>
      <c r="V322" s="1120" t="e">
        <v>#N/A</v>
      </c>
      <c r="W322" s="764"/>
      <c r="X322" s="740">
        <v>0</v>
      </c>
      <c r="Y322" s="764"/>
      <c r="Z322" s="764"/>
      <c r="AA322" s="764"/>
      <c r="AB322" s="740" t="e">
        <v>#N/A</v>
      </c>
      <c r="AC322" s="1151"/>
      <c r="AD322" s="764"/>
    </row>
    <row r="323" spans="1:34" hidden="1" outlineLevel="2">
      <c r="A323" s="548">
        <v>17</v>
      </c>
      <c r="B323" s="548" t="s">
        <v>941</v>
      </c>
      <c r="C323" s="764">
        <v>124</v>
      </c>
      <c r="D323" s="764" t="s">
        <v>1335</v>
      </c>
      <c r="E323" s="764" t="s">
        <v>1827</v>
      </c>
      <c r="F323" s="764">
        <v>33</v>
      </c>
      <c r="G323" s="764" t="s">
        <v>2441</v>
      </c>
      <c r="H323" s="1152" t="s">
        <v>804</v>
      </c>
      <c r="I323" s="1120">
        <v>3332523</v>
      </c>
      <c r="J323" s="1120">
        <v>0</v>
      </c>
      <c r="K323" s="1120">
        <v>248544</v>
      </c>
      <c r="L323" s="1120">
        <v>7185786</v>
      </c>
      <c r="M323" s="1120">
        <v>0</v>
      </c>
      <c r="N323" s="1120">
        <v>500000</v>
      </c>
      <c r="O323" s="1120">
        <v>10266853</v>
      </c>
      <c r="P323" s="1120">
        <v>417756.50711119996</v>
      </c>
      <c r="Q323" s="1120">
        <v>487572.89600000001</v>
      </c>
      <c r="R323" s="740">
        <v>0.74828709999999998</v>
      </c>
      <c r="S323" s="740">
        <v>0.77683542619929802</v>
      </c>
      <c r="T323" s="740">
        <v>7.4277543899999996</v>
      </c>
      <c r="U323" s="764"/>
      <c r="V323" s="1120" t="e">
        <v>#N/A</v>
      </c>
      <c r="W323" s="764"/>
      <c r="X323" s="740">
        <v>0</v>
      </c>
      <c r="Y323" s="764"/>
      <c r="Z323" s="764"/>
      <c r="AA323" s="764"/>
      <c r="AB323" s="740" t="e">
        <v>#N/A</v>
      </c>
      <c r="AC323" s="1151"/>
      <c r="AD323" s="764"/>
      <c r="AH323" s="107">
        <v>-3</v>
      </c>
    </row>
    <row r="324" spans="1:34" hidden="1" outlineLevel="2">
      <c r="A324" s="548">
        <v>17</v>
      </c>
      <c r="B324" s="548" t="s">
        <v>941</v>
      </c>
      <c r="C324" s="764">
        <v>125</v>
      </c>
      <c r="D324" s="1128" t="s">
        <v>1828</v>
      </c>
      <c r="E324" s="764" t="s">
        <v>1829</v>
      </c>
      <c r="F324" s="764">
        <v>33</v>
      </c>
      <c r="G324" s="764" t="s">
        <v>2441</v>
      </c>
      <c r="H324" s="1152" t="s">
        <v>1466</v>
      </c>
      <c r="I324" s="1120">
        <v>3550640</v>
      </c>
      <c r="J324" s="1120">
        <v>0</v>
      </c>
      <c r="K324" s="1120">
        <v>0</v>
      </c>
      <c r="L324" s="1120">
        <v>0</v>
      </c>
      <c r="M324" s="1120">
        <v>0</v>
      </c>
      <c r="N324" s="1120">
        <v>0</v>
      </c>
      <c r="O324" s="1120">
        <v>3550640</v>
      </c>
      <c r="P324" s="1120">
        <v>60822.463200000006</v>
      </c>
      <c r="Q324" s="1120">
        <v>124272.4</v>
      </c>
      <c r="R324" s="740">
        <v>0.19545478999999999</v>
      </c>
      <c r="S324" s="740">
        <v>0.19799952706725035</v>
      </c>
      <c r="T324" s="740">
        <v>6.7894943699999999</v>
      </c>
      <c r="U324" s="764"/>
      <c r="V324" s="1120" t="e">
        <v>#N/A</v>
      </c>
      <c r="W324" s="764"/>
      <c r="X324" s="740">
        <v>0</v>
      </c>
      <c r="Y324" s="764"/>
      <c r="Z324" s="764"/>
      <c r="AA324" s="764"/>
      <c r="AB324" s="740" t="e">
        <v>#N/A</v>
      </c>
      <c r="AC324" s="1151"/>
      <c r="AD324" s="764"/>
      <c r="AE324" s="107"/>
    </row>
    <row r="325" spans="1:34" hidden="1" outlineLevel="2">
      <c r="A325" s="548">
        <v>17</v>
      </c>
      <c r="B325" s="548" t="s">
        <v>941</v>
      </c>
      <c r="C325" s="764">
        <v>126</v>
      </c>
      <c r="D325" s="764" t="s">
        <v>1341</v>
      </c>
      <c r="E325" s="764" t="s">
        <v>1832</v>
      </c>
      <c r="F325" s="764">
        <v>33</v>
      </c>
      <c r="G325" s="764" t="s">
        <v>2441</v>
      </c>
      <c r="H325" s="1152" t="s">
        <v>808</v>
      </c>
      <c r="I325" s="1120">
        <v>391987</v>
      </c>
      <c r="J325" s="1120">
        <v>0</v>
      </c>
      <c r="K325" s="1120">
        <v>0</v>
      </c>
      <c r="L325" s="1120">
        <v>0</v>
      </c>
      <c r="M325" s="1120">
        <v>0</v>
      </c>
      <c r="N325" s="1120">
        <v>0</v>
      </c>
      <c r="O325" s="1120">
        <v>391987</v>
      </c>
      <c r="P325" s="1120">
        <v>4865.3544000000002</v>
      </c>
      <c r="Q325" s="1120">
        <v>32534.920999999998</v>
      </c>
      <c r="R325" s="740">
        <v>5.11707E-2</v>
      </c>
      <c r="S325" s="740">
        <v>5.1836924137381682E-2</v>
      </c>
      <c r="T325" s="740">
        <v>6.4022964099999999</v>
      </c>
      <c r="U325" s="764"/>
      <c r="V325" s="1120" t="e">
        <v>#N/A</v>
      </c>
      <c r="W325" s="764"/>
      <c r="X325" s="740">
        <v>0</v>
      </c>
      <c r="Y325" s="764"/>
      <c r="Z325" s="764"/>
      <c r="AA325" s="764"/>
      <c r="AB325" s="740" t="e">
        <v>#N/A</v>
      </c>
      <c r="AC325" s="1151"/>
      <c r="AD325" s="764"/>
      <c r="AE325" s="607"/>
    </row>
    <row r="326" spans="1:34" hidden="1" outlineLevel="1">
      <c r="C326" s="764"/>
      <c r="D326" s="764"/>
      <c r="E326" s="764"/>
      <c r="F326" s="764"/>
      <c r="G326" s="1126" t="s">
        <v>2437</v>
      </c>
      <c r="H326" s="1150"/>
      <c r="I326" s="1122">
        <v>9642121</v>
      </c>
      <c r="J326" s="1122">
        <v>62000</v>
      </c>
      <c r="K326" s="1122">
        <v>248544</v>
      </c>
      <c r="L326" s="1122">
        <v>7185786</v>
      </c>
      <c r="M326" s="1153">
        <v>0</v>
      </c>
      <c r="N326" s="1122">
        <v>546050</v>
      </c>
      <c r="O326" s="1122">
        <v>16592401</v>
      </c>
      <c r="P326" s="1122">
        <v>696419.12323409994</v>
      </c>
      <c r="Q326" s="1122">
        <v>2311284.8307700003</v>
      </c>
      <c r="R326" s="1123">
        <v>3.6166088300000001</v>
      </c>
      <c r="S326" s="1123">
        <v>3.6825015321999874</v>
      </c>
      <c r="T326" s="1124"/>
      <c r="U326" s="764"/>
      <c r="V326" s="1120" t="e">
        <v>#N/A</v>
      </c>
      <c r="W326" s="764">
        <v>0</v>
      </c>
      <c r="X326" s="740">
        <v>0</v>
      </c>
      <c r="Y326" s="764">
        <v>0</v>
      </c>
      <c r="Z326" s="764">
        <v>0</v>
      </c>
      <c r="AA326" s="764">
        <v>0</v>
      </c>
      <c r="AB326" s="740" t="e">
        <v>#N/A</v>
      </c>
      <c r="AC326" s="1151">
        <v>0</v>
      </c>
      <c r="AD326" s="764">
        <v>0</v>
      </c>
    </row>
    <row r="327" spans="1:34" hidden="1" outlineLevel="1">
      <c r="C327" s="764"/>
      <c r="D327" s="764"/>
      <c r="E327" s="764"/>
      <c r="F327" s="764"/>
      <c r="G327" s="1126"/>
      <c r="H327" s="1118" t="s">
        <v>2443</v>
      </c>
      <c r="I327" s="1125"/>
      <c r="J327" s="1125"/>
      <c r="K327" s="1125"/>
      <c r="L327" s="1125"/>
      <c r="M327" s="1120"/>
      <c r="N327" s="1125"/>
      <c r="O327" s="1125"/>
      <c r="P327" s="1125"/>
      <c r="Q327" s="1125"/>
      <c r="R327" s="1124"/>
      <c r="S327" s="1124"/>
      <c r="T327" s="1124"/>
      <c r="U327" s="764"/>
      <c r="V327" s="1120"/>
      <c r="W327" s="764"/>
      <c r="X327" s="740"/>
      <c r="Y327" s="764"/>
      <c r="Z327" s="764"/>
      <c r="AA327" s="764"/>
      <c r="AB327" s="740"/>
      <c r="AC327" s="1151"/>
      <c r="AD327" s="764"/>
    </row>
    <row r="328" spans="1:34" hidden="1" outlineLevel="2">
      <c r="A328" s="548">
        <v>7</v>
      </c>
      <c r="B328" s="548" t="s">
        <v>916</v>
      </c>
      <c r="C328" s="764">
        <v>127</v>
      </c>
      <c r="D328" s="764" t="s">
        <v>917</v>
      </c>
      <c r="E328" s="764" t="s">
        <v>1572</v>
      </c>
      <c r="F328" s="764">
        <v>35</v>
      </c>
      <c r="G328" s="764" t="s">
        <v>2443</v>
      </c>
      <c r="H328" s="1152" t="s">
        <v>659</v>
      </c>
      <c r="I328" s="1120">
        <v>914286</v>
      </c>
      <c r="J328" s="1120">
        <v>0</v>
      </c>
      <c r="K328" s="1120">
        <v>0</v>
      </c>
      <c r="L328" s="1120">
        <v>640000</v>
      </c>
      <c r="M328" s="1120">
        <v>0</v>
      </c>
      <c r="N328" s="1120">
        <v>0</v>
      </c>
      <c r="O328" s="1120">
        <v>1554286</v>
      </c>
      <c r="P328" s="1120">
        <v>39155.994279999999</v>
      </c>
      <c r="Q328" s="1120">
        <v>147688.25571999999</v>
      </c>
      <c r="R328" s="740">
        <v>0.23228309</v>
      </c>
      <c r="S328" s="740">
        <v>0.23530731510735392</v>
      </c>
      <c r="T328" s="740">
        <v>1.2614012400000001</v>
      </c>
      <c r="U328" s="764"/>
      <c r="V328" s="1120">
        <v>8806924.7200000007</v>
      </c>
      <c r="W328" s="764"/>
      <c r="X328" s="740">
        <v>0</v>
      </c>
      <c r="Y328" s="764"/>
      <c r="Z328" s="764"/>
      <c r="AA328" s="764"/>
      <c r="AB328" s="740" t="s">
        <v>1978</v>
      </c>
      <c r="AC328" s="1151"/>
      <c r="AD328" s="764"/>
    </row>
    <row r="329" spans="1:34" hidden="1" outlineLevel="2">
      <c r="A329" s="548">
        <v>7</v>
      </c>
      <c r="B329" s="548" t="s">
        <v>916</v>
      </c>
      <c r="C329" s="764">
        <v>128</v>
      </c>
      <c r="D329" s="1134" t="s">
        <v>2452</v>
      </c>
      <c r="E329" s="764" t="s">
        <v>2453</v>
      </c>
      <c r="F329" s="764">
        <v>35</v>
      </c>
      <c r="G329" s="764" t="s">
        <v>2443</v>
      </c>
      <c r="H329" s="1152" t="s">
        <v>810</v>
      </c>
      <c r="I329" s="1120">
        <v>295554</v>
      </c>
      <c r="J329" s="1120">
        <v>0</v>
      </c>
      <c r="K329" s="1120">
        <v>0</v>
      </c>
      <c r="L329" s="1120">
        <v>0</v>
      </c>
      <c r="M329" s="1120">
        <v>0</v>
      </c>
      <c r="N329" s="1120">
        <v>0</v>
      </c>
      <c r="O329" s="1120">
        <v>295554</v>
      </c>
      <c r="P329" s="1120">
        <v>0</v>
      </c>
      <c r="Q329" s="1120">
        <v>0</v>
      </c>
      <c r="R329" s="740">
        <v>0</v>
      </c>
      <c r="S329" s="740">
        <v>0</v>
      </c>
      <c r="T329" s="740">
        <v>3.8920435100000002</v>
      </c>
      <c r="U329" s="764"/>
      <c r="V329" s="1120"/>
      <c r="W329" s="764"/>
      <c r="X329" s="740"/>
      <c r="Y329" s="764"/>
      <c r="Z329" s="764"/>
      <c r="AA329" s="764"/>
      <c r="AB329" s="740"/>
      <c r="AC329" s="1151"/>
      <c r="AD329" s="764"/>
    </row>
    <row r="330" spans="1:34" hidden="1" outlineLevel="2">
      <c r="A330" s="548">
        <v>19</v>
      </c>
      <c r="B330" s="548" t="s">
        <v>1342</v>
      </c>
      <c r="C330" s="764">
        <v>129</v>
      </c>
      <c r="D330" s="764" t="s">
        <v>1344</v>
      </c>
      <c r="E330" s="764" t="s">
        <v>1833</v>
      </c>
      <c r="F330" s="764">
        <v>35</v>
      </c>
      <c r="G330" s="764" t="s">
        <v>2443</v>
      </c>
      <c r="H330" s="1152" t="s">
        <v>654</v>
      </c>
      <c r="I330" s="1120">
        <v>89947</v>
      </c>
      <c r="J330" s="1120">
        <v>0</v>
      </c>
      <c r="K330" s="1120">
        <v>0</v>
      </c>
      <c r="L330" s="1120">
        <v>0</v>
      </c>
      <c r="M330" s="1120">
        <v>0</v>
      </c>
      <c r="N330" s="1120">
        <v>0</v>
      </c>
      <c r="O330" s="1120">
        <v>89947</v>
      </c>
      <c r="P330" s="1120">
        <v>0</v>
      </c>
      <c r="Q330" s="1120">
        <v>0</v>
      </c>
      <c r="R330" s="740">
        <v>0</v>
      </c>
      <c r="S330" s="740">
        <v>0</v>
      </c>
      <c r="T330" s="740">
        <v>1.2321506799999999</v>
      </c>
      <c r="U330" s="764"/>
      <c r="V330" s="1120">
        <v>2955544.86</v>
      </c>
      <c r="W330" s="764"/>
      <c r="X330" s="740">
        <v>0</v>
      </c>
      <c r="Y330" s="764"/>
      <c r="Z330" s="764"/>
      <c r="AA330" s="764"/>
      <c r="AB330" s="740" t="s">
        <v>1978</v>
      </c>
      <c r="AC330" s="1151" t="s">
        <v>2458</v>
      </c>
      <c r="AD330" s="764"/>
    </row>
    <row r="331" spans="1:34" hidden="1" outlineLevel="2">
      <c r="A331" s="548">
        <v>6</v>
      </c>
      <c r="B331" s="548" t="s">
        <v>909</v>
      </c>
      <c r="C331" s="764">
        <v>130</v>
      </c>
      <c r="D331" s="764" t="s">
        <v>1089</v>
      </c>
      <c r="E331" s="764" t="s">
        <v>1682</v>
      </c>
      <c r="F331" s="764">
        <v>35</v>
      </c>
      <c r="G331" s="764" t="s">
        <v>2443</v>
      </c>
      <c r="H331" s="1152" t="s">
        <v>1091</v>
      </c>
      <c r="I331" s="1120">
        <v>5364471</v>
      </c>
      <c r="J331" s="1120">
        <v>0</v>
      </c>
      <c r="K331" s="1120">
        <v>0</v>
      </c>
      <c r="L331" s="1120">
        <v>0</v>
      </c>
      <c r="M331" s="1120">
        <v>0</v>
      </c>
      <c r="N331" s="1120">
        <v>55000</v>
      </c>
      <c r="O331" s="1120">
        <v>5309471</v>
      </c>
      <c r="P331" s="1120">
        <v>30579.870176600001</v>
      </c>
      <c r="Q331" s="1120">
        <v>39396.274819999999</v>
      </c>
      <c r="R331" s="740">
        <v>6.196219E-2</v>
      </c>
      <c r="S331" s="740">
        <v>6.2768915564287986E-2</v>
      </c>
      <c r="T331" s="740">
        <v>3.5053232099999998</v>
      </c>
      <c r="U331" s="764"/>
      <c r="V331" s="1120">
        <v>902469.22</v>
      </c>
      <c r="W331" s="764"/>
      <c r="X331" s="740">
        <v>0</v>
      </c>
      <c r="Y331" s="764"/>
      <c r="Z331" s="764"/>
      <c r="AA331" s="764"/>
      <c r="AB331" s="740" t="s">
        <v>1978</v>
      </c>
      <c r="AC331" s="1151" t="s">
        <v>2458</v>
      </c>
      <c r="AD331" s="764"/>
    </row>
    <row r="332" spans="1:34" hidden="1" outlineLevel="2">
      <c r="A332" s="548">
        <v>6</v>
      </c>
      <c r="B332" s="548" t="s">
        <v>909</v>
      </c>
      <c r="C332" s="764">
        <v>131</v>
      </c>
      <c r="D332" s="764" t="s">
        <v>1090</v>
      </c>
      <c r="E332" s="764" t="s">
        <v>1683</v>
      </c>
      <c r="F332" s="764">
        <v>35</v>
      </c>
      <c r="G332" s="764" t="s">
        <v>2443</v>
      </c>
      <c r="H332" s="1150"/>
      <c r="I332" s="1122">
        <v>6664258</v>
      </c>
      <c r="J332" s="1122">
        <v>0</v>
      </c>
      <c r="K332" s="1122">
        <v>0</v>
      </c>
      <c r="L332" s="1122">
        <v>640000</v>
      </c>
      <c r="M332" s="1153">
        <v>0</v>
      </c>
      <c r="N332" s="1122">
        <v>55000</v>
      </c>
      <c r="O332" s="1122">
        <v>7249258</v>
      </c>
      <c r="P332" s="1122">
        <v>69735.8644566</v>
      </c>
      <c r="Q332" s="1122">
        <v>187084.53053999998</v>
      </c>
      <c r="R332" s="1123">
        <v>0.29424528</v>
      </c>
      <c r="S332" s="1123">
        <v>0.29807623067164191</v>
      </c>
      <c r="T332" s="1124"/>
      <c r="U332" s="764"/>
      <c r="V332" s="1120">
        <v>8822422.25</v>
      </c>
      <c r="W332" s="764"/>
      <c r="X332" s="740">
        <v>0</v>
      </c>
      <c r="Y332" s="764"/>
      <c r="Z332" s="764"/>
      <c r="AA332" s="764"/>
      <c r="AB332" s="740" t="s">
        <v>1978</v>
      </c>
      <c r="AC332" s="1151"/>
      <c r="AD332" s="764"/>
    </row>
    <row r="333" spans="1:34" hidden="1" outlineLevel="1">
      <c r="C333" s="764"/>
      <c r="D333" s="764"/>
      <c r="E333" s="764"/>
      <c r="F333" s="764"/>
      <c r="G333" s="1126" t="s">
        <v>2442</v>
      </c>
      <c r="H333" s="1118" t="s">
        <v>2444</v>
      </c>
      <c r="I333" s="1125"/>
      <c r="J333" s="1125"/>
      <c r="K333" s="1125"/>
      <c r="L333" s="1125"/>
      <c r="M333" s="1120"/>
      <c r="N333" s="1125"/>
      <c r="O333" s="1125"/>
      <c r="P333" s="1125"/>
      <c r="Q333" s="1125"/>
      <c r="R333" s="1124"/>
      <c r="S333" s="1124"/>
      <c r="T333" s="1124"/>
      <c r="U333" s="764"/>
      <c r="V333" s="1120">
        <v>21487361.050000001</v>
      </c>
      <c r="W333" s="764">
        <v>0</v>
      </c>
      <c r="X333" s="740">
        <v>0</v>
      </c>
      <c r="Y333" s="764">
        <v>0</v>
      </c>
      <c r="Z333" s="764">
        <v>0</v>
      </c>
      <c r="AA333" s="764">
        <v>0</v>
      </c>
      <c r="AB333" s="740">
        <v>0</v>
      </c>
      <c r="AC333" s="1151">
        <v>0</v>
      </c>
      <c r="AD333" s="764">
        <v>0</v>
      </c>
    </row>
    <row r="334" spans="1:34" hidden="1" outlineLevel="1">
      <c r="C334" s="764"/>
      <c r="D334" s="764"/>
      <c r="E334" s="764"/>
      <c r="F334" s="764"/>
      <c r="G334" s="1126"/>
      <c r="H334" s="1152" t="s">
        <v>2502</v>
      </c>
      <c r="I334" s="1120">
        <v>69085</v>
      </c>
      <c r="J334" s="1120">
        <v>0</v>
      </c>
      <c r="K334" s="1120">
        <v>0</v>
      </c>
      <c r="L334" s="1120">
        <v>0</v>
      </c>
      <c r="M334" s="1120">
        <v>0</v>
      </c>
      <c r="N334" s="1120">
        <v>0</v>
      </c>
      <c r="O334" s="1120">
        <v>69085</v>
      </c>
      <c r="P334" s="1120">
        <v>0</v>
      </c>
      <c r="Q334" s="1120">
        <v>0</v>
      </c>
      <c r="R334" s="740">
        <v>0</v>
      </c>
      <c r="S334" s="740">
        <v>0</v>
      </c>
      <c r="T334" s="740">
        <v>2.97421216</v>
      </c>
      <c r="U334" s="764"/>
      <c r="V334" s="1120"/>
      <c r="W334" s="764"/>
      <c r="X334" s="740"/>
      <c r="Y334" s="764"/>
      <c r="Z334" s="764"/>
      <c r="AA334" s="764"/>
      <c r="AB334" s="740"/>
      <c r="AC334" s="1151"/>
      <c r="AD334" s="764"/>
    </row>
    <row r="335" spans="1:34" hidden="1" outlineLevel="2">
      <c r="A335" s="548">
        <v>6</v>
      </c>
      <c r="B335" s="548" t="s">
        <v>909</v>
      </c>
      <c r="C335" s="764">
        <v>132</v>
      </c>
      <c r="D335" s="764" t="s">
        <v>1081</v>
      </c>
      <c r="E335" s="764" t="s">
        <v>1676</v>
      </c>
      <c r="F335" s="764">
        <v>36</v>
      </c>
      <c r="G335" s="764" t="s">
        <v>2444</v>
      </c>
      <c r="H335" s="1163" t="s">
        <v>709</v>
      </c>
      <c r="I335" s="1120">
        <v>315909</v>
      </c>
      <c r="J335" s="1120">
        <v>0</v>
      </c>
      <c r="K335" s="1120">
        <v>0</v>
      </c>
      <c r="L335" s="1120">
        <v>0</v>
      </c>
      <c r="M335" s="1120">
        <v>0</v>
      </c>
      <c r="N335" s="1120">
        <v>0</v>
      </c>
      <c r="O335" s="1120">
        <v>315909</v>
      </c>
      <c r="P335" s="1120">
        <v>4071.7158599999998</v>
      </c>
      <c r="Q335" s="1120">
        <v>20846.834910000001</v>
      </c>
      <c r="R335" s="740">
        <v>3.2787759999999999E-2</v>
      </c>
      <c r="S335" s="740">
        <v>3.3214643420655311E-2</v>
      </c>
      <c r="T335" s="740">
        <v>4.2984910100000002</v>
      </c>
      <c r="U335" s="764"/>
      <c r="V335" s="1120">
        <v>628053.28</v>
      </c>
      <c r="W335" s="764"/>
      <c r="X335" s="740">
        <v>0</v>
      </c>
      <c r="Y335" s="764"/>
      <c r="Z335" s="764"/>
      <c r="AA335" s="764"/>
      <c r="AB335" s="740" t="s">
        <v>1978</v>
      </c>
      <c r="AC335" s="1151" t="s">
        <v>2458</v>
      </c>
      <c r="AD335" s="764"/>
    </row>
    <row r="336" spans="1:34" ht="15" hidden="1" customHeight="1" outlineLevel="2">
      <c r="A336" s="548">
        <v>16</v>
      </c>
      <c r="B336" s="548" t="s">
        <v>1170</v>
      </c>
      <c r="C336" s="764">
        <v>133</v>
      </c>
      <c r="D336" s="764" t="s">
        <v>1171</v>
      </c>
      <c r="E336" s="764" t="s">
        <v>1742</v>
      </c>
      <c r="F336" s="764">
        <v>36</v>
      </c>
      <c r="G336" s="764" t="s">
        <v>2444</v>
      </c>
      <c r="H336" s="1152" t="s">
        <v>660</v>
      </c>
      <c r="I336" s="1120">
        <v>160986</v>
      </c>
      <c r="J336" s="1120">
        <v>0</v>
      </c>
      <c r="K336" s="1120">
        <v>0</v>
      </c>
      <c r="L336" s="1120">
        <v>0</v>
      </c>
      <c r="M336" s="1120">
        <v>0</v>
      </c>
      <c r="N336" s="1120">
        <v>0</v>
      </c>
      <c r="O336" s="1120">
        <v>160986</v>
      </c>
      <c r="P336" s="1120">
        <v>0</v>
      </c>
      <c r="Q336" s="1120">
        <v>0</v>
      </c>
      <c r="R336" s="740">
        <v>0</v>
      </c>
      <c r="S336" s="740">
        <v>0</v>
      </c>
      <c r="T336" s="740">
        <v>9.8552800699999992</v>
      </c>
      <c r="U336" s="764"/>
      <c r="V336" s="1120">
        <v>5176384</v>
      </c>
      <c r="W336" s="764"/>
      <c r="X336" s="740">
        <v>0</v>
      </c>
      <c r="Y336" s="764"/>
      <c r="Z336" s="764"/>
      <c r="AA336" s="764"/>
      <c r="AB336" s="740" t="s">
        <v>1978</v>
      </c>
      <c r="AC336" s="1151"/>
      <c r="AD336" s="764"/>
    </row>
    <row r="337" spans="1:34" hidden="1" outlineLevel="2">
      <c r="A337" s="548">
        <v>7</v>
      </c>
      <c r="B337" s="548" t="s">
        <v>916</v>
      </c>
      <c r="C337" s="764">
        <v>134</v>
      </c>
      <c r="D337" s="764" t="s">
        <v>1097</v>
      </c>
      <c r="E337" s="764" t="s">
        <v>1688</v>
      </c>
      <c r="F337" s="764">
        <v>36</v>
      </c>
      <c r="G337" s="764" t="s">
        <v>2444</v>
      </c>
      <c r="H337" s="1152" t="s">
        <v>844</v>
      </c>
      <c r="I337" s="1120">
        <v>525716</v>
      </c>
      <c r="J337" s="1120">
        <v>0</v>
      </c>
      <c r="K337" s="1120">
        <v>0</v>
      </c>
      <c r="L337" s="1120">
        <v>0</v>
      </c>
      <c r="M337" s="1120">
        <v>0</v>
      </c>
      <c r="N337" s="1120">
        <v>0</v>
      </c>
      <c r="O337" s="1120">
        <v>525716</v>
      </c>
      <c r="P337" s="1120">
        <v>683.43088</v>
      </c>
      <c r="Q337" s="1120">
        <v>3180.5817999999999</v>
      </c>
      <c r="R337" s="740">
        <v>5.0023999999999997E-3</v>
      </c>
      <c r="S337" s="740">
        <v>5.067526596401967E-3</v>
      </c>
      <c r="T337" s="740">
        <v>0.18851204999999999</v>
      </c>
      <c r="U337" s="764"/>
      <c r="V337" s="1120">
        <v>2920131.52</v>
      </c>
      <c r="W337" s="764"/>
      <c r="X337" s="740">
        <v>0</v>
      </c>
      <c r="Y337" s="764"/>
      <c r="Z337" s="764"/>
      <c r="AA337" s="764"/>
      <c r="AB337" s="740" t="s">
        <v>1978</v>
      </c>
      <c r="AC337" s="1151" t="s">
        <v>2458</v>
      </c>
      <c r="AD337" s="764"/>
    </row>
    <row r="338" spans="1:34" hidden="1" outlineLevel="2">
      <c r="A338" s="548">
        <v>29</v>
      </c>
      <c r="B338" s="548" t="s">
        <v>1363</v>
      </c>
      <c r="C338" s="764">
        <v>135</v>
      </c>
      <c r="D338" s="764" t="s">
        <v>1365</v>
      </c>
      <c r="E338" s="764" t="s">
        <v>1868</v>
      </c>
      <c r="F338" s="764">
        <v>36</v>
      </c>
      <c r="G338" s="764" t="s">
        <v>2444</v>
      </c>
      <c r="H338" s="1152" t="s">
        <v>816</v>
      </c>
      <c r="I338" s="1120">
        <v>893795</v>
      </c>
      <c r="J338" s="1120">
        <v>0</v>
      </c>
      <c r="K338" s="1120">
        <v>0</v>
      </c>
      <c r="L338" s="1120">
        <v>0</v>
      </c>
      <c r="M338" s="1120">
        <v>0</v>
      </c>
      <c r="N338" s="1120">
        <v>0</v>
      </c>
      <c r="O338" s="1120">
        <v>893795</v>
      </c>
      <c r="P338" s="1120">
        <v>101043.52499999999</v>
      </c>
      <c r="Q338" s="1120">
        <v>455835.45</v>
      </c>
      <c r="R338" s="740">
        <v>0.71693490000000004</v>
      </c>
      <c r="S338" s="740">
        <v>0.72626909531390116</v>
      </c>
      <c r="T338" s="740">
        <v>2.7480879699999998</v>
      </c>
      <c r="U338" s="764"/>
      <c r="V338" s="1120">
        <v>4946992.12</v>
      </c>
      <c r="W338" s="764"/>
      <c r="X338" s="740">
        <v>0</v>
      </c>
      <c r="Y338" s="764"/>
      <c r="Z338" s="764"/>
      <c r="AA338" s="764"/>
      <c r="AB338" s="740" t="s">
        <v>1978</v>
      </c>
      <c r="AC338" s="1151"/>
      <c r="AD338" s="764"/>
    </row>
    <row r="339" spans="1:34" hidden="1" outlineLevel="2">
      <c r="A339" s="548">
        <v>22</v>
      </c>
      <c r="B339" s="548" t="s">
        <v>976</v>
      </c>
      <c r="C339" s="764">
        <v>136</v>
      </c>
      <c r="D339" s="764" t="s">
        <v>978</v>
      </c>
      <c r="E339" s="764" t="s">
        <v>1599</v>
      </c>
      <c r="F339" s="764">
        <v>36</v>
      </c>
      <c r="G339" s="764" t="s">
        <v>2444</v>
      </c>
      <c r="H339" s="1151" t="s">
        <v>2071</v>
      </c>
      <c r="I339" s="1120">
        <v>255000</v>
      </c>
      <c r="J339" s="1120">
        <v>0</v>
      </c>
      <c r="K339" s="1120">
        <v>0</v>
      </c>
      <c r="L339" s="1120">
        <v>0</v>
      </c>
      <c r="M339" s="1120">
        <v>0</v>
      </c>
      <c r="N339" s="1120">
        <v>32000</v>
      </c>
      <c r="O339" s="1120">
        <v>223000</v>
      </c>
      <c r="P339" s="1120">
        <v>6690</v>
      </c>
      <c r="Q339" s="1120">
        <v>9593.4599999999991</v>
      </c>
      <c r="R339" s="740">
        <v>1.5088529999999999E-2</v>
      </c>
      <c r="S339" s="740">
        <v>1.5284975126726316E-2</v>
      </c>
      <c r="T339" s="740">
        <v>0.28829993999999998</v>
      </c>
      <c r="U339" s="764"/>
      <c r="V339" s="1120">
        <v>259384606</v>
      </c>
      <c r="W339" s="764"/>
      <c r="X339" s="740">
        <v>0</v>
      </c>
      <c r="Y339" s="764"/>
      <c r="Z339" s="764"/>
      <c r="AA339" s="764"/>
      <c r="AB339" s="740" t="s">
        <v>1978</v>
      </c>
      <c r="AC339" s="1151"/>
      <c r="AD339" s="764"/>
    </row>
    <row r="340" spans="1:34" hidden="1" outlineLevel="2">
      <c r="A340" s="548">
        <v>17</v>
      </c>
      <c r="B340" s="548" t="s">
        <v>941</v>
      </c>
      <c r="C340" s="764">
        <v>137</v>
      </c>
      <c r="D340" s="1128" t="s">
        <v>2503</v>
      </c>
      <c r="E340" s="764" t="s">
        <v>2504</v>
      </c>
      <c r="F340" s="764">
        <v>36</v>
      </c>
      <c r="G340" s="764" t="s">
        <v>2444</v>
      </c>
      <c r="H340" s="1152" t="s">
        <v>663</v>
      </c>
      <c r="I340" s="1120">
        <v>395391</v>
      </c>
      <c r="J340" s="1120">
        <v>0</v>
      </c>
      <c r="K340" s="1120">
        <v>0</v>
      </c>
      <c r="L340" s="1120">
        <v>115234</v>
      </c>
      <c r="M340" s="1120">
        <v>0</v>
      </c>
      <c r="N340" s="1120">
        <v>2500</v>
      </c>
      <c r="O340" s="1120">
        <v>508125</v>
      </c>
      <c r="P340" s="1120">
        <v>54233.352401199998</v>
      </c>
      <c r="Q340" s="1120">
        <v>96167.737500000003</v>
      </c>
      <c r="R340" s="740">
        <v>0.15125195999999999</v>
      </c>
      <c r="S340" s="740">
        <v>0.15322120232752789</v>
      </c>
      <c r="T340" s="740">
        <v>1.6937500000000001</v>
      </c>
      <c r="U340" s="764"/>
      <c r="V340" s="1120" t="e">
        <v>#N/A</v>
      </c>
      <c r="W340" s="764"/>
      <c r="X340" s="740">
        <v>0</v>
      </c>
      <c r="Y340" s="764"/>
      <c r="Z340" s="764"/>
      <c r="AA340" s="764"/>
      <c r="AB340" s="740"/>
      <c r="AC340" s="1151"/>
      <c r="AD340" s="764"/>
    </row>
    <row r="341" spans="1:34" hidden="1" outlineLevel="2">
      <c r="A341" s="548">
        <v>7</v>
      </c>
      <c r="B341" s="548" t="s">
        <v>916</v>
      </c>
      <c r="C341" s="764">
        <v>138</v>
      </c>
      <c r="D341" s="764" t="s">
        <v>1531</v>
      </c>
      <c r="E341" s="764" t="s">
        <v>1574</v>
      </c>
      <c r="F341" s="764">
        <v>36</v>
      </c>
      <c r="G341" s="764" t="s">
        <v>2444</v>
      </c>
      <c r="H341" s="1152" t="s">
        <v>1055</v>
      </c>
      <c r="I341" s="1120">
        <v>904776</v>
      </c>
      <c r="J341" s="1120">
        <v>0</v>
      </c>
      <c r="K341" s="1120">
        <v>90427</v>
      </c>
      <c r="L341" s="1120">
        <v>0</v>
      </c>
      <c r="M341" s="1120">
        <v>0</v>
      </c>
      <c r="N341" s="1120">
        <v>500</v>
      </c>
      <c r="O341" s="1120">
        <v>994703</v>
      </c>
      <c r="P341" s="1120">
        <v>4666.0632000000005</v>
      </c>
      <c r="Q341" s="1120">
        <v>24857.627969999998</v>
      </c>
      <c r="R341" s="740">
        <v>3.9095909999999998E-2</v>
      </c>
      <c r="S341" s="740">
        <v>3.9604920980633299E-2</v>
      </c>
      <c r="T341" s="740">
        <v>5.4154716399999998</v>
      </c>
      <c r="U341" s="764"/>
      <c r="V341" s="1120">
        <v>30880290.77</v>
      </c>
      <c r="W341" s="764"/>
      <c r="X341" s="740">
        <v>0</v>
      </c>
      <c r="Y341" s="764"/>
      <c r="Z341" s="764"/>
      <c r="AA341" s="764"/>
      <c r="AB341" s="740" t="s">
        <v>1978</v>
      </c>
      <c r="AC341" s="1151"/>
      <c r="AD341" s="764"/>
    </row>
    <row r="342" spans="1:34" hidden="1" outlineLevel="2">
      <c r="A342" s="548">
        <v>3</v>
      </c>
      <c r="B342" s="548" t="s">
        <v>888</v>
      </c>
      <c r="C342" s="764">
        <v>139</v>
      </c>
      <c r="D342" s="764" t="s">
        <v>1054</v>
      </c>
      <c r="E342" s="764" t="s">
        <v>1650</v>
      </c>
      <c r="F342" s="764">
        <v>36</v>
      </c>
      <c r="G342" s="764" t="s">
        <v>2444</v>
      </c>
      <c r="H342" s="1150"/>
      <c r="I342" s="1122">
        <v>3520658</v>
      </c>
      <c r="J342" s="1122">
        <v>0</v>
      </c>
      <c r="K342" s="1122">
        <v>90427</v>
      </c>
      <c r="L342" s="1122">
        <v>115234</v>
      </c>
      <c r="M342" s="1153">
        <v>0</v>
      </c>
      <c r="N342" s="1122">
        <v>35000</v>
      </c>
      <c r="O342" s="1122">
        <v>3691319</v>
      </c>
      <c r="P342" s="1122">
        <v>171388.08734120001</v>
      </c>
      <c r="Q342" s="1122">
        <v>610481.69218000013</v>
      </c>
      <c r="R342" s="1123">
        <v>0.96016146000000002</v>
      </c>
      <c r="S342" s="1123">
        <v>0.97266236376584592</v>
      </c>
      <c r="T342" s="1124"/>
      <c r="U342" s="764"/>
      <c r="V342" s="1120">
        <v>6120485.4199999999</v>
      </c>
      <c r="W342" s="764"/>
      <c r="X342" s="740">
        <v>0</v>
      </c>
      <c r="Y342" s="764"/>
      <c r="Z342" s="764"/>
      <c r="AA342" s="764"/>
      <c r="AB342" s="740" t="s">
        <v>1978</v>
      </c>
      <c r="AC342" s="1151"/>
      <c r="AD342" s="764"/>
    </row>
    <row r="343" spans="1:34" hidden="1" outlineLevel="1">
      <c r="C343" s="764"/>
      <c r="D343" s="764"/>
      <c r="E343" s="764"/>
      <c r="F343" s="764"/>
      <c r="G343" s="1126" t="s">
        <v>2446</v>
      </c>
      <c r="H343" s="1118" t="s">
        <v>2445</v>
      </c>
      <c r="I343" s="1125"/>
      <c r="J343" s="1125"/>
      <c r="K343" s="1125"/>
      <c r="L343" s="1125"/>
      <c r="M343" s="1120"/>
      <c r="N343" s="1125"/>
      <c r="O343" s="1125"/>
      <c r="P343" s="1125"/>
      <c r="Q343" s="1125"/>
      <c r="R343" s="1124"/>
      <c r="S343" s="1124"/>
      <c r="T343" s="1124"/>
      <c r="U343" s="764"/>
      <c r="V343" s="1120" t="e">
        <v>#N/A</v>
      </c>
      <c r="W343" s="764">
        <v>0</v>
      </c>
      <c r="X343" s="740">
        <v>0</v>
      </c>
      <c r="Y343" s="764">
        <v>0</v>
      </c>
      <c r="Z343" s="764">
        <v>0</v>
      </c>
      <c r="AA343" s="764">
        <v>0</v>
      </c>
      <c r="AB343" s="740">
        <v>0</v>
      </c>
      <c r="AC343" s="1151">
        <v>0</v>
      </c>
      <c r="AD343" s="764">
        <v>0</v>
      </c>
    </row>
    <row r="344" spans="1:34" hidden="1" outlineLevel="1">
      <c r="C344" s="764"/>
      <c r="D344" s="764"/>
      <c r="E344" s="764"/>
      <c r="F344" s="764"/>
      <c r="G344" s="1126"/>
      <c r="H344" s="1152" t="s">
        <v>711</v>
      </c>
      <c r="I344" s="1120">
        <v>458109</v>
      </c>
      <c r="J344" s="1120">
        <v>0</v>
      </c>
      <c r="K344" s="1120">
        <v>0</v>
      </c>
      <c r="L344" s="1120">
        <v>0</v>
      </c>
      <c r="M344" s="1120">
        <v>0</v>
      </c>
      <c r="N344" s="1120">
        <v>0</v>
      </c>
      <c r="O344" s="1120">
        <v>458109</v>
      </c>
      <c r="P344" s="1120">
        <v>0</v>
      </c>
      <c r="Q344" s="1120">
        <v>0</v>
      </c>
      <c r="R344" s="740">
        <v>0</v>
      </c>
      <c r="S344" s="740">
        <v>0</v>
      </c>
      <c r="T344" s="740">
        <v>4.9259032300000003</v>
      </c>
      <c r="U344" s="764"/>
      <c r="V344" s="1120"/>
      <c r="W344" s="764"/>
      <c r="X344" s="740"/>
      <c r="Y344" s="764"/>
      <c r="Z344" s="764"/>
      <c r="AA344" s="764"/>
      <c r="AB344" s="740"/>
      <c r="AC344" s="1151"/>
      <c r="AD344" s="764"/>
    </row>
    <row r="345" spans="1:34" hidden="1" outlineLevel="2">
      <c r="A345" s="548">
        <v>17</v>
      </c>
      <c r="B345" s="548" t="s">
        <v>941</v>
      </c>
      <c r="C345" s="764">
        <v>140</v>
      </c>
      <c r="D345" s="764" t="s">
        <v>1175</v>
      </c>
      <c r="E345" s="764" t="s">
        <v>1743</v>
      </c>
      <c r="F345" s="764">
        <v>37</v>
      </c>
      <c r="G345" s="764" t="s">
        <v>2445</v>
      </c>
      <c r="H345" s="1152" t="s">
        <v>1177</v>
      </c>
      <c r="I345" s="1120">
        <v>59110</v>
      </c>
      <c r="J345" s="1120">
        <v>0</v>
      </c>
      <c r="K345" s="1120">
        <v>0</v>
      </c>
      <c r="L345" s="1120">
        <v>0</v>
      </c>
      <c r="M345" s="1120">
        <v>0</v>
      </c>
      <c r="N345" s="1120">
        <v>0</v>
      </c>
      <c r="O345" s="1120">
        <v>59110</v>
      </c>
      <c r="P345" s="1120">
        <v>0</v>
      </c>
      <c r="Q345" s="1120">
        <v>0</v>
      </c>
      <c r="R345" s="740">
        <v>0</v>
      </c>
      <c r="S345" s="740">
        <v>0</v>
      </c>
      <c r="T345" s="740">
        <v>2.4629166699999998</v>
      </c>
      <c r="U345" s="764"/>
      <c r="V345" s="1120"/>
      <c r="W345" s="764"/>
      <c r="X345" s="740"/>
      <c r="Y345" s="764"/>
      <c r="Z345" s="764"/>
      <c r="AA345" s="764"/>
      <c r="AB345" s="740"/>
      <c r="AC345" s="1151"/>
      <c r="AD345" s="764"/>
      <c r="AH345" s="548" t="s">
        <v>2505</v>
      </c>
    </row>
    <row r="346" spans="1:34" hidden="1" outlineLevel="2">
      <c r="C346" s="764">
        <v>141</v>
      </c>
      <c r="D346" s="764" t="s">
        <v>1176</v>
      </c>
      <c r="E346" s="764" t="s">
        <v>1889</v>
      </c>
      <c r="F346" s="764">
        <v>37</v>
      </c>
      <c r="G346" s="764" t="s">
        <v>2445</v>
      </c>
      <c r="H346" s="1152" t="s">
        <v>1179</v>
      </c>
      <c r="I346" s="1120">
        <v>121</v>
      </c>
      <c r="J346" s="1120">
        <v>0</v>
      </c>
      <c r="K346" s="1120">
        <v>0</v>
      </c>
      <c r="L346" s="1120">
        <v>0</v>
      </c>
      <c r="M346" s="1120">
        <v>0</v>
      </c>
      <c r="N346" s="1120">
        <v>0</v>
      </c>
      <c r="O346" s="1120">
        <v>121</v>
      </c>
      <c r="P346" s="1120">
        <v>0</v>
      </c>
      <c r="Q346" s="1120">
        <v>0</v>
      </c>
      <c r="R346" s="740">
        <v>0</v>
      </c>
      <c r="S346" s="740">
        <v>0</v>
      </c>
      <c r="T346" s="740">
        <v>2.94261E-3</v>
      </c>
      <c r="U346" s="764"/>
      <c r="V346" s="1120">
        <v>591108.97</v>
      </c>
      <c r="W346" s="764"/>
      <c r="X346" s="740">
        <v>0</v>
      </c>
      <c r="Y346" s="764"/>
      <c r="Z346" s="764"/>
      <c r="AA346" s="764"/>
      <c r="AB346" s="740" t="s">
        <v>1978</v>
      </c>
      <c r="AC346" s="1151"/>
      <c r="AD346" s="764"/>
    </row>
    <row r="347" spans="1:34" hidden="1" outlineLevel="2">
      <c r="C347" s="764">
        <v>142</v>
      </c>
      <c r="D347" s="764" t="s">
        <v>1178</v>
      </c>
      <c r="E347" s="764" t="s">
        <v>1890</v>
      </c>
      <c r="F347" s="764">
        <v>37</v>
      </c>
      <c r="G347" s="764" t="s">
        <v>2445</v>
      </c>
      <c r="H347" s="1152" t="s">
        <v>1058</v>
      </c>
      <c r="I347" s="1120">
        <v>269806</v>
      </c>
      <c r="J347" s="1120">
        <v>0</v>
      </c>
      <c r="K347" s="1120">
        <v>0</v>
      </c>
      <c r="L347" s="1120">
        <v>0</v>
      </c>
      <c r="M347" s="1120">
        <v>0</v>
      </c>
      <c r="N347" s="1120">
        <v>0</v>
      </c>
      <c r="O347" s="1120">
        <v>269806</v>
      </c>
      <c r="P347" s="1120">
        <v>0</v>
      </c>
      <c r="Q347" s="1120">
        <v>0</v>
      </c>
      <c r="R347" s="740">
        <v>0</v>
      </c>
      <c r="S347" s="740">
        <v>0</v>
      </c>
      <c r="T347" s="740">
        <v>6.4511393300000002</v>
      </c>
      <c r="U347" s="764"/>
      <c r="V347" s="1120">
        <v>1534.91</v>
      </c>
      <c r="W347" s="764"/>
      <c r="X347" s="740">
        <v>0</v>
      </c>
      <c r="Y347" s="764"/>
      <c r="Z347" s="764"/>
      <c r="AA347" s="764"/>
      <c r="AB347" s="740" t="s">
        <v>1978</v>
      </c>
      <c r="AC347" s="1151"/>
      <c r="AD347" s="764"/>
    </row>
    <row r="348" spans="1:34" hidden="1" outlineLevel="2">
      <c r="C348" s="764">
        <v>143</v>
      </c>
      <c r="D348" s="764" t="s">
        <v>1057</v>
      </c>
      <c r="E348" s="764" t="s">
        <v>1891</v>
      </c>
      <c r="F348" s="764">
        <v>37</v>
      </c>
      <c r="G348" s="764" t="s">
        <v>2445</v>
      </c>
      <c r="H348" s="1152" t="s">
        <v>628</v>
      </c>
      <c r="I348" s="1120">
        <v>136201</v>
      </c>
      <c r="J348" s="1120">
        <v>0</v>
      </c>
      <c r="K348" s="1120">
        <v>0</v>
      </c>
      <c r="L348" s="1120">
        <v>0</v>
      </c>
      <c r="M348" s="1120">
        <v>0</v>
      </c>
      <c r="N348" s="1120">
        <v>0</v>
      </c>
      <c r="O348" s="1120">
        <v>136201</v>
      </c>
      <c r="P348" s="1120">
        <v>0</v>
      </c>
      <c r="Q348" s="1120">
        <v>0</v>
      </c>
      <c r="R348" s="740">
        <v>0</v>
      </c>
      <c r="S348" s="740">
        <v>0</v>
      </c>
      <c r="T348" s="740">
        <v>2.4629475599999999</v>
      </c>
      <c r="U348" s="764"/>
      <c r="V348" s="1120">
        <v>2570602.88</v>
      </c>
      <c r="W348" s="764"/>
      <c r="X348" s="740">
        <v>0</v>
      </c>
      <c r="Y348" s="764"/>
      <c r="Z348" s="764"/>
      <c r="AA348" s="764"/>
      <c r="AB348" s="740" t="s">
        <v>1978</v>
      </c>
      <c r="AC348" s="1151"/>
      <c r="AD348" s="764"/>
    </row>
    <row r="349" spans="1:34" hidden="1" outlineLevel="2">
      <c r="C349" s="764">
        <v>144</v>
      </c>
      <c r="D349" s="764" t="s">
        <v>1035</v>
      </c>
      <c r="E349" s="764" t="s">
        <v>1892</v>
      </c>
      <c r="F349" s="764">
        <v>37</v>
      </c>
      <c r="G349" s="764" t="s">
        <v>2445</v>
      </c>
      <c r="H349" s="1152" t="s">
        <v>1182</v>
      </c>
      <c r="I349" s="1120">
        <v>64184</v>
      </c>
      <c r="J349" s="1120">
        <v>0</v>
      </c>
      <c r="K349" s="1120">
        <v>0</v>
      </c>
      <c r="L349" s="1120">
        <v>0</v>
      </c>
      <c r="M349" s="1120">
        <v>0</v>
      </c>
      <c r="N349" s="1120">
        <v>0</v>
      </c>
      <c r="O349" s="1120">
        <v>64184</v>
      </c>
      <c r="P349" s="1120">
        <v>0</v>
      </c>
      <c r="Q349" s="1120">
        <v>0</v>
      </c>
      <c r="R349" s="740">
        <v>0</v>
      </c>
      <c r="S349" s="740">
        <v>0</v>
      </c>
      <c r="T349" s="740">
        <v>3.8456560799999999</v>
      </c>
      <c r="U349" s="764"/>
      <c r="V349" s="1120">
        <v>1362013.59</v>
      </c>
      <c r="W349" s="764"/>
      <c r="X349" s="740">
        <v>0</v>
      </c>
      <c r="Y349" s="764"/>
      <c r="Z349" s="764"/>
      <c r="AA349" s="764"/>
      <c r="AB349" s="740" t="s">
        <v>1978</v>
      </c>
      <c r="AC349" s="1151"/>
      <c r="AD349" s="764"/>
    </row>
    <row r="350" spans="1:34" hidden="1" outlineLevel="2">
      <c r="C350" s="764">
        <v>145</v>
      </c>
      <c r="D350" s="764" t="s">
        <v>1181</v>
      </c>
      <c r="E350" s="764" t="s">
        <v>1893</v>
      </c>
      <c r="F350" s="764">
        <v>37</v>
      </c>
      <c r="G350" s="764" t="s">
        <v>2445</v>
      </c>
      <c r="H350" s="1152" t="s">
        <v>714</v>
      </c>
      <c r="I350" s="1120">
        <v>61573</v>
      </c>
      <c r="J350" s="1120">
        <v>0</v>
      </c>
      <c r="K350" s="1120">
        <v>0</v>
      </c>
      <c r="L350" s="1120">
        <v>0</v>
      </c>
      <c r="M350" s="1120">
        <v>0</v>
      </c>
      <c r="N350" s="1120">
        <v>0</v>
      </c>
      <c r="O350" s="1120">
        <v>61573</v>
      </c>
      <c r="P350" s="1120">
        <v>0</v>
      </c>
      <c r="Q350" s="1120">
        <v>0</v>
      </c>
      <c r="R350" s="740">
        <v>0</v>
      </c>
      <c r="S350" s="740">
        <v>0</v>
      </c>
      <c r="T350" s="740">
        <v>2.46292</v>
      </c>
      <c r="U350" s="764"/>
      <c r="V350" s="1120">
        <v>557969.43000000005</v>
      </c>
      <c r="W350" s="764"/>
      <c r="X350" s="740">
        <v>0</v>
      </c>
      <c r="Y350" s="764"/>
      <c r="Z350" s="764"/>
      <c r="AA350" s="764"/>
      <c r="AB350" s="740" t="s">
        <v>1978</v>
      </c>
      <c r="AC350" s="1151"/>
      <c r="AD350" s="764"/>
    </row>
    <row r="351" spans="1:34" hidden="1" outlineLevel="2">
      <c r="C351" s="764">
        <v>146</v>
      </c>
      <c r="D351" s="764" t="s">
        <v>1894</v>
      </c>
      <c r="E351" s="764" t="s">
        <v>1895</v>
      </c>
      <c r="F351" s="764">
        <v>37</v>
      </c>
      <c r="G351" s="764" t="s">
        <v>2445</v>
      </c>
      <c r="H351" s="1152" t="s">
        <v>715</v>
      </c>
      <c r="I351" s="1120">
        <v>320085</v>
      </c>
      <c r="J351" s="1120">
        <v>0</v>
      </c>
      <c r="K351" s="1120">
        <v>0</v>
      </c>
      <c r="L351" s="1120">
        <v>0</v>
      </c>
      <c r="M351" s="1120">
        <v>0</v>
      </c>
      <c r="N351" s="1120">
        <v>0</v>
      </c>
      <c r="O351" s="1120">
        <v>320085</v>
      </c>
      <c r="P351" s="1120">
        <v>0</v>
      </c>
      <c r="Q351" s="1120">
        <v>0</v>
      </c>
      <c r="R351" s="740">
        <v>0</v>
      </c>
      <c r="S351" s="740">
        <v>0</v>
      </c>
      <c r="T351" s="740">
        <v>8.2073076900000004</v>
      </c>
      <c r="U351" s="764"/>
      <c r="V351" s="1120">
        <v>615738.51</v>
      </c>
      <c r="W351" s="764"/>
      <c r="X351" s="740">
        <v>0</v>
      </c>
      <c r="Y351" s="764"/>
      <c r="Z351" s="764"/>
      <c r="AA351" s="764"/>
      <c r="AB351" s="740" t="s">
        <v>1978</v>
      </c>
      <c r="AC351" s="1151"/>
      <c r="AD351" s="764"/>
    </row>
    <row r="352" spans="1:34" hidden="1" outlineLevel="2">
      <c r="C352" s="764">
        <v>147</v>
      </c>
      <c r="D352" s="764" t="s">
        <v>1185</v>
      </c>
      <c r="E352" s="764" t="s">
        <v>1896</v>
      </c>
      <c r="F352" s="764">
        <v>37</v>
      </c>
      <c r="G352" s="764" t="s">
        <v>2445</v>
      </c>
      <c r="H352" s="548" t="s">
        <v>2507</v>
      </c>
      <c r="I352" s="1120">
        <v>107510</v>
      </c>
      <c r="J352" s="1120">
        <v>0</v>
      </c>
      <c r="K352" s="1120">
        <v>0</v>
      </c>
      <c r="L352" s="1120">
        <v>0</v>
      </c>
      <c r="M352" s="1120">
        <v>0</v>
      </c>
      <c r="N352" s="1120">
        <v>0</v>
      </c>
      <c r="O352" s="1120">
        <v>107510</v>
      </c>
      <c r="P352" s="1120">
        <v>0</v>
      </c>
      <c r="Q352" s="1120">
        <v>0</v>
      </c>
      <c r="R352" s="740">
        <v>0</v>
      </c>
      <c r="S352" s="740">
        <v>0</v>
      </c>
      <c r="T352" s="740">
        <v>5.5048643100000003</v>
      </c>
      <c r="U352" s="764"/>
      <c r="V352" s="1120">
        <v>3917257.48</v>
      </c>
      <c r="W352" s="764"/>
      <c r="X352" s="740">
        <v>0</v>
      </c>
      <c r="Y352" s="764"/>
      <c r="Z352" s="764"/>
      <c r="AA352" s="764"/>
      <c r="AB352" s="740" t="s">
        <v>1978</v>
      </c>
      <c r="AC352" s="1151"/>
      <c r="AD352" s="764"/>
    </row>
    <row r="353" spans="1:30" hidden="1">
      <c r="C353" s="764">
        <v>148</v>
      </c>
      <c r="D353" s="1134" t="s">
        <v>2506</v>
      </c>
      <c r="E353" s="764"/>
      <c r="F353" s="764">
        <v>37</v>
      </c>
      <c r="G353" s="764" t="s">
        <v>2445</v>
      </c>
      <c r="H353" s="1152" t="s">
        <v>716</v>
      </c>
      <c r="I353" s="1120">
        <v>299</v>
      </c>
      <c r="J353" s="1120">
        <v>0</v>
      </c>
      <c r="K353" s="1120">
        <v>0</v>
      </c>
      <c r="L353" s="1120">
        <v>0</v>
      </c>
      <c r="M353" s="1120">
        <v>0</v>
      </c>
      <c r="N353" s="1120">
        <v>0</v>
      </c>
      <c r="O353" s="1120">
        <v>299</v>
      </c>
      <c r="P353" s="1120">
        <v>0</v>
      </c>
      <c r="Q353" s="1120">
        <v>0</v>
      </c>
      <c r="R353" s="740">
        <v>0</v>
      </c>
      <c r="S353" s="740">
        <v>0</v>
      </c>
      <c r="T353" s="740">
        <v>7.0836299999999996E-3</v>
      </c>
      <c r="U353" s="764"/>
      <c r="V353" s="1120"/>
      <c r="W353" s="764"/>
      <c r="X353" s="740"/>
      <c r="Y353" s="764"/>
      <c r="Z353" s="764"/>
      <c r="AA353" s="764"/>
      <c r="AB353" s="740"/>
      <c r="AC353" s="1151"/>
      <c r="AD353" s="764"/>
    </row>
    <row r="354" spans="1:30" hidden="1">
      <c r="C354" s="764">
        <v>149</v>
      </c>
      <c r="D354" s="764" t="s">
        <v>1186</v>
      </c>
      <c r="E354" s="764" t="s">
        <v>1897</v>
      </c>
      <c r="F354" s="764">
        <v>37</v>
      </c>
      <c r="G354" s="764" t="s">
        <v>2445</v>
      </c>
      <c r="H354" s="1152" t="s">
        <v>718</v>
      </c>
      <c r="I354" s="1120">
        <v>284101</v>
      </c>
      <c r="J354" s="1120">
        <v>0</v>
      </c>
      <c r="K354" s="1120">
        <v>0</v>
      </c>
      <c r="L354" s="1120">
        <v>0</v>
      </c>
      <c r="M354" s="1120">
        <v>0</v>
      </c>
      <c r="N354" s="1120">
        <v>0</v>
      </c>
      <c r="O354" s="1120">
        <v>284101</v>
      </c>
      <c r="P354" s="1120">
        <v>0</v>
      </c>
      <c r="Q354" s="1120">
        <v>0</v>
      </c>
      <c r="R354" s="740">
        <v>0</v>
      </c>
      <c r="S354" s="740">
        <v>0</v>
      </c>
      <c r="T354" s="740">
        <v>4.9250411700000001</v>
      </c>
      <c r="U354" s="764"/>
      <c r="V354" s="1120">
        <v>202996.67</v>
      </c>
      <c r="W354" s="764"/>
      <c r="X354" s="740">
        <v>0</v>
      </c>
      <c r="Y354" s="764"/>
      <c r="Z354" s="764"/>
      <c r="AA354" s="764"/>
      <c r="AB354" s="740" t="s">
        <v>1978</v>
      </c>
      <c r="AC354" s="1151"/>
      <c r="AD354" s="764"/>
    </row>
    <row r="355" spans="1:30" hidden="1">
      <c r="C355" s="764">
        <v>150</v>
      </c>
      <c r="D355" s="764" t="s">
        <v>1188</v>
      </c>
      <c r="E355" s="764" t="s">
        <v>1898</v>
      </c>
      <c r="F355" s="764">
        <v>37</v>
      </c>
      <c r="G355" s="764" t="s">
        <v>2445</v>
      </c>
      <c r="H355" s="1152" t="s">
        <v>719</v>
      </c>
      <c r="I355" s="1120">
        <v>189220</v>
      </c>
      <c r="J355" s="1120">
        <v>0</v>
      </c>
      <c r="K355" s="1120">
        <v>0</v>
      </c>
      <c r="L355" s="1120">
        <v>0</v>
      </c>
      <c r="M355" s="1120">
        <v>0</v>
      </c>
      <c r="N355" s="1120">
        <v>0</v>
      </c>
      <c r="O355" s="1120">
        <v>189220</v>
      </c>
      <c r="P355" s="1120">
        <v>0</v>
      </c>
      <c r="Q355" s="1120">
        <v>0</v>
      </c>
      <c r="R355" s="740">
        <v>0</v>
      </c>
      <c r="S355" s="740">
        <v>0</v>
      </c>
      <c r="T355" s="740">
        <v>0</v>
      </c>
      <c r="U355" s="764"/>
      <c r="V355" s="1120">
        <v>2841017.5</v>
      </c>
      <c r="W355" s="764"/>
      <c r="X355" s="740">
        <v>0</v>
      </c>
      <c r="Y355" s="764"/>
      <c r="Z355" s="764"/>
      <c r="AA355" s="764"/>
      <c r="AB355" s="740" t="s">
        <v>1978</v>
      </c>
      <c r="AC355" s="1151"/>
      <c r="AD355" s="764"/>
    </row>
    <row r="356" spans="1:30" hidden="1">
      <c r="C356" s="764">
        <v>151</v>
      </c>
      <c r="D356" s="764" t="s">
        <v>1189</v>
      </c>
      <c r="E356" s="764" t="s">
        <v>1899</v>
      </c>
      <c r="F356" s="764">
        <v>37</v>
      </c>
      <c r="G356" s="764" t="s">
        <v>2445</v>
      </c>
      <c r="H356" s="1152" t="s">
        <v>1102</v>
      </c>
      <c r="I356" s="1120">
        <v>39407</v>
      </c>
      <c r="J356" s="1120">
        <v>0</v>
      </c>
      <c r="K356" s="1120">
        <v>0</v>
      </c>
      <c r="L356" s="1120">
        <v>0</v>
      </c>
      <c r="M356" s="1120">
        <v>0</v>
      </c>
      <c r="N356" s="1120">
        <v>0</v>
      </c>
      <c r="O356" s="1120">
        <v>39407</v>
      </c>
      <c r="P356" s="1120">
        <v>0</v>
      </c>
      <c r="Q356" s="1120">
        <v>0</v>
      </c>
      <c r="R356" s="740">
        <v>0</v>
      </c>
      <c r="S356" s="740">
        <v>0</v>
      </c>
      <c r="T356" s="740">
        <v>1.97035</v>
      </c>
      <c r="U356" s="764"/>
      <c r="V356" s="1120">
        <v>1141201.3899999999</v>
      </c>
      <c r="W356" s="764"/>
      <c r="X356" s="740">
        <v>0</v>
      </c>
      <c r="Y356" s="764"/>
      <c r="Z356" s="764"/>
      <c r="AA356" s="764"/>
      <c r="AB356" s="740" t="s">
        <v>1978</v>
      </c>
      <c r="AC356" s="1151"/>
      <c r="AD356" s="764"/>
    </row>
    <row r="357" spans="1:30" hidden="1">
      <c r="C357" s="764">
        <v>152</v>
      </c>
      <c r="D357" s="764" t="s">
        <v>1101</v>
      </c>
      <c r="E357" s="764" t="s">
        <v>1900</v>
      </c>
      <c r="F357" s="764">
        <v>37</v>
      </c>
      <c r="G357" s="764" t="s">
        <v>2445</v>
      </c>
      <c r="H357" s="1152" t="s">
        <v>721</v>
      </c>
      <c r="I357" s="1120">
        <v>168712</v>
      </c>
      <c r="J357" s="1120">
        <v>0</v>
      </c>
      <c r="K357" s="1120">
        <v>0</v>
      </c>
      <c r="L357" s="1120">
        <v>0</v>
      </c>
      <c r="M357" s="1120">
        <v>0</v>
      </c>
      <c r="N357" s="1120">
        <v>0</v>
      </c>
      <c r="O357" s="1120">
        <v>168712</v>
      </c>
      <c r="P357" s="1120">
        <v>0</v>
      </c>
      <c r="Q357" s="1120">
        <v>0</v>
      </c>
      <c r="R357" s="740">
        <v>0</v>
      </c>
      <c r="S357" s="740">
        <v>0</v>
      </c>
      <c r="T357" s="740">
        <v>2.609944</v>
      </c>
      <c r="U357" s="764"/>
      <c r="V357" s="1120">
        <v>394072.65</v>
      </c>
      <c r="W357" s="764"/>
      <c r="X357" s="740">
        <v>0</v>
      </c>
      <c r="Y357" s="764"/>
      <c r="Z357" s="764"/>
      <c r="AA357" s="764"/>
      <c r="AB357" s="740" t="s">
        <v>1978</v>
      </c>
      <c r="AC357" s="1151"/>
      <c r="AD357" s="764"/>
    </row>
    <row r="358" spans="1:30" ht="24" hidden="1">
      <c r="C358" s="764">
        <v>153</v>
      </c>
      <c r="D358" s="764" t="s">
        <v>1191</v>
      </c>
      <c r="E358" s="764" t="s">
        <v>1901</v>
      </c>
      <c r="F358" s="764">
        <v>37</v>
      </c>
      <c r="G358" s="764" t="s">
        <v>2445</v>
      </c>
      <c r="H358" s="1165" t="s">
        <v>2509</v>
      </c>
      <c r="I358" s="641">
        <v>37750</v>
      </c>
      <c r="J358" s="641">
        <v>0</v>
      </c>
      <c r="K358" s="641">
        <v>0</v>
      </c>
      <c r="L358" s="641">
        <v>0</v>
      </c>
      <c r="M358" s="641">
        <v>0</v>
      </c>
      <c r="N358" s="641">
        <v>0</v>
      </c>
      <c r="O358" s="641">
        <v>37750</v>
      </c>
      <c r="P358" s="641">
        <v>0</v>
      </c>
      <c r="Q358" s="641">
        <v>0</v>
      </c>
      <c r="R358" s="1161">
        <v>0</v>
      </c>
      <c r="S358" s="1161">
        <v>0</v>
      </c>
      <c r="T358" s="1161">
        <v>9.4375</v>
      </c>
      <c r="U358" s="764"/>
      <c r="V358" s="1120">
        <v>1678719.93</v>
      </c>
      <c r="W358" s="764"/>
      <c r="X358" s="740">
        <v>0</v>
      </c>
      <c r="Y358" s="764"/>
      <c r="Z358" s="764"/>
      <c r="AA358" s="764"/>
      <c r="AB358" s="740" t="s">
        <v>1978</v>
      </c>
      <c r="AC358" s="1151"/>
      <c r="AD358" s="764"/>
    </row>
    <row r="359" spans="1:30" hidden="1">
      <c r="C359" s="1166">
        <v>154</v>
      </c>
      <c r="D359" s="1167" t="s">
        <v>2508</v>
      </c>
      <c r="E359" s="1166"/>
      <c r="F359" s="1166">
        <v>37</v>
      </c>
      <c r="G359" s="1166" t="s">
        <v>2445</v>
      </c>
      <c r="H359" s="1152" t="s">
        <v>722</v>
      </c>
      <c r="I359" s="1120">
        <v>213390</v>
      </c>
      <c r="J359" s="1120">
        <v>0</v>
      </c>
      <c r="K359" s="1120">
        <v>0</v>
      </c>
      <c r="L359" s="1120">
        <v>0</v>
      </c>
      <c r="M359" s="1120">
        <v>0</v>
      </c>
      <c r="N359" s="1120">
        <v>0</v>
      </c>
      <c r="O359" s="1120">
        <v>213390</v>
      </c>
      <c r="P359" s="1120">
        <v>0</v>
      </c>
      <c r="Q359" s="1120">
        <v>0</v>
      </c>
      <c r="R359" s="740">
        <v>0</v>
      </c>
      <c r="S359" s="740">
        <v>0</v>
      </c>
      <c r="T359" s="740">
        <v>2.4629501399999998</v>
      </c>
      <c r="U359" s="764"/>
      <c r="V359" s="1120"/>
      <c r="W359" s="764"/>
      <c r="X359" s="740"/>
      <c r="Y359" s="764"/>
      <c r="Z359" s="764"/>
      <c r="AA359" s="764"/>
      <c r="AB359" s="740"/>
      <c r="AC359" s="1151"/>
      <c r="AD359" s="764"/>
    </row>
    <row r="360" spans="1:30" hidden="1">
      <c r="A360" s="548">
        <v>3</v>
      </c>
      <c r="B360" s="548" t="s">
        <v>941</v>
      </c>
      <c r="C360" s="764">
        <v>155</v>
      </c>
      <c r="D360" s="764" t="s">
        <v>1192</v>
      </c>
      <c r="E360" s="764" t="s">
        <v>1902</v>
      </c>
      <c r="F360" s="764">
        <v>37</v>
      </c>
      <c r="G360" s="764" t="s">
        <v>2445</v>
      </c>
      <c r="H360" s="1152" t="s">
        <v>725</v>
      </c>
      <c r="I360" s="1120">
        <v>64250</v>
      </c>
      <c r="J360" s="1120">
        <v>0</v>
      </c>
      <c r="K360" s="1120">
        <v>0</v>
      </c>
      <c r="L360" s="1120">
        <v>0</v>
      </c>
      <c r="M360" s="1120">
        <v>0</v>
      </c>
      <c r="N360" s="1120">
        <v>0</v>
      </c>
      <c r="O360" s="1120">
        <v>64250</v>
      </c>
      <c r="P360" s="1120">
        <v>0</v>
      </c>
      <c r="Q360" s="1120">
        <v>0</v>
      </c>
      <c r="R360" s="740">
        <v>0</v>
      </c>
      <c r="S360" s="740">
        <v>0</v>
      </c>
      <c r="T360" s="740">
        <v>6.4249999999999998</v>
      </c>
      <c r="U360" s="764"/>
      <c r="V360" s="1120">
        <v>2133903.39</v>
      </c>
      <c r="W360" s="764"/>
      <c r="X360" s="740">
        <v>0</v>
      </c>
      <c r="Y360" s="764"/>
      <c r="Z360" s="764"/>
      <c r="AA360" s="764"/>
      <c r="AB360" s="740" t="s">
        <v>1978</v>
      </c>
      <c r="AC360" s="1151"/>
      <c r="AD360" s="764"/>
    </row>
    <row r="361" spans="1:30" hidden="1">
      <c r="A361" s="548">
        <v>3</v>
      </c>
      <c r="B361" s="548" t="s">
        <v>941</v>
      </c>
      <c r="C361" s="764">
        <v>156</v>
      </c>
      <c r="D361" s="764" t="s">
        <v>1196</v>
      </c>
      <c r="E361" s="764" t="s">
        <v>1753</v>
      </c>
      <c r="F361" s="764">
        <v>37</v>
      </c>
      <c r="G361" s="764" t="s">
        <v>2445</v>
      </c>
      <c r="H361" s="1152" t="s">
        <v>1067</v>
      </c>
      <c r="I361" s="1120">
        <v>74114</v>
      </c>
      <c r="J361" s="1120">
        <v>0</v>
      </c>
      <c r="K361" s="1120">
        <v>0</v>
      </c>
      <c r="L361" s="1120">
        <v>0</v>
      </c>
      <c r="M361" s="1120">
        <v>0</v>
      </c>
      <c r="N361" s="1120">
        <v>0</v>
      </c>
      <c r="O361" s="1120">
        <v>74114</v>
      </c>
      <c r="P361" s="1120">
        <v>0</v>
      </c>
      <c r="Q361" s="1120">
        <v>0</v>
      </c>
      <c r="R361" s="740">
        <v>0</v>
      </c>
      <c r="S361" s="740">
        <v>0</v>
      </c>
      <c r="T361" s="740">
        <v>1.49098737</v>
      </c>
      <c r="U361" s="764"/>
      <c r="V361" s="1120"/>
      <c r="W361" s="764"/>
      <c r="X361" s="740"/>
      <c r="Y361" s="764"/>
      <c r="Z361" s="764"/>
      <c r="AA361" s="764"/>
      <c r="AB361" s="740"/>
      <c r="AC361" s="1151"/>
      <c r="AD361" s="764"/>
    </row>
    <row r="362" spans="1:30" hidden="1">
      <c r="A362" s="548">
        <v>3</v>
      </c>
      <c r="B362" s="548" t="s">
        <v>899</v>
      </c>
      <c r="C362" s="764">
        <v>157</v>
      </c>
      <c r="D362" s="764" t="s">
        <v>1066</v>
      </c>
      <c r="E362" s="764" t="s">
        <v>1903</v>
      </c>
      <c r="F362" s="764">
        <v>37</v>
      </c>
      <c r="G362" s="764" t="s">
        <v>2445</v>
      </c>
      <c r="H362" s="548" t="s">
        <v>2511</v>
      </c>
      <c r="I362" s="1120">
        <v>200000</v>
      </c>
      <c r="J362" s="1120">
        <v>0</v>
      </c>
      <c r="K362" s="1120">
        <v>0</v>
      </c>
      <c r="L362" s="1120">
        <v>0</v>
      </c>
      <c r="M362" s="1120">
        <v>0</v>
      </c>
      <c r="N362" s="1120">
        <v>0</v>
      </c>
      <c r="O362" s="1120">
        <v>200000</v>
      </c>
      <c r="P362" s="1120">
        <v>0</v>
      </c>
      <c r="Q362" s="1120">
        <v>0</v>
      </c>
      <c r="R362" s="740">
        <v>0</v>
      </c>
      <c r="S362" s="740">
        <v>0</v>
      </c>
      <c r="T362" s="740">
        <v>10</v>
      </c>
      <c r="U362" s="764"/>
      <c r="V362" s="1120">
        <v>307757.93</v>
      </c>
      <c r="W362" s="764"/>
      <c r="X362" s="740">
        <v>0</v>
      </c>
      <c r="Y362" s="764"/>
      <c r="Z362" s="764"/>
      <c r="AA362" s="764"/>
      <c r="AB362" s="740" t="s">
        <v>1978</v>
      </c>
      <c r="AC362" s="1151"/>
      <c r="AD362" s="764"/>
    </row>
    <row r="363" spans="1:30" hidden="1">
      <c r="A363" s="548">
        <v>4</v>
      </c>
      <c r="B363" s="548" t="s">
        <v>888</v>
      </c>
      <c r="C363" s="764">
        <v>158</v>
      </c>
      <c r="D363" s="1134" t="s">
        <v>2510</v>
      </c>
      <c r="E363" s="764"/>
      <c r="F363" s="764">
        <v>37</v>
      </c>
      <c r="G363" s="764" t="s">
        <v>2445</v>
      </c>
      <c r="H363" s="548" t="s">
        <v>2513</v>
      </c>
      <c r="I363" s="1120">
        <v>2690</v>
      </c>
      <c r="J363" s="1120">
        <v>0</v>
      </c>
      <c r="K363" s="1120">
        <v>0</v>
      </c>
      <c r="L363" s="1120">
        <v>0</v>
      </c>
      <c r="M363" s="1120">
        <v>0</v>
      </c>
      <c r="N363" s="1120">
        <v>0</v>
      </c>
      <c r="O363" s="1120">
        <v>2690</v>
      </c>
      <c r="P363" s="1120">
        <v>0</v>
      </c>
      <c r="Q363" s="1120">
        <v>0</v>
      </c>
      <c r="R363" s="740">
        <v>0</v>
      </c>
      <c r="S363" s="740">
        <v>0</v>
      </c>
      <c r="T363" s="1124">
        <v>0.53800000000000003</v>
      </c>
      <c r="U363" s="764"/>
      <c r="V363" s="1120"/>
      <c r="W363" s="764"/>
      <c r="X363" s="740"/>
      <c r="Y363" s="764"/>
      <c r="Z363" s="764"/>
      <c r="AA363" s="764"/>
      <c r="AB363" s="740"/>
      <c r="AC363" s="1151"/>
      <c r="AD363" s="764"/>
    </row>
    <row r="364" spans="1:30" hidden="1">
      <c r="A364" s="548">
        <v>4</v>
      </c>
      <c r="B364" s="548" t="s">
        <v>941</v>
      </c>
      <c r="C364" s="764">
        <v>159</v>
      </c>
      <c r="D364" s="1134" t="s">
        <v>2512</v>
      </c>
      <c r="E364" s="764"/>
      <c r="F364" s="764">
        <v>37</v>
      </c>
      <c r="G364" s="764" t="s">
        <v>2445</v>
      </c>
      <c r="H364" s="1152" t="s">
        <v>1905</v>
      </c>
      <c r="I364" s="1120">
        <v>3408091</v>
      </c>
      <c r="J364" s="1120">
        <v>0</v>
      </c>
      <c r="K364" s="1120">
        <v>0</v>
      </c>
      <c r="L364" s="1120">
        <v>0</v>
      </c>
      <c r="M364" s="1120">
        <v>0</v>
      </c>
      <c r="N364" s="1120">
        <v>0</v>
      </c>
      <c r="O364" s="1120">
        <v>3408091</v>
      </c>
      <c r="P364" s="1120">
        <v>0</v>
      </c>
      <c r="Q364" s="1120">
        <v>0</v>
      </c>
      <c r="R364" s="740">
        <v>0</v>
      </c>
      <c r="S364" s="740">
        <v>0</v>
      </c>
      <c r="T364" s="740">
        <v>5.1969243199999999</v>
      </c>
      <c r="U364" s="764"/>
      <c r="V364" s="1120"/>
      <c r="W364" s="764"/>
      <c r="X364" s="740"/>
      <c r="Y364" s="764"/>
      <c r="Z364" s="764"/>
      <c r="AA364" s="764"/>
      <c r="AB364" s="740"/>
      <c r="AC364" s="1151"/>
      <c r="AD364" s="764"/>
    </row>
    <row r="365" spans="1:30" hidden="1">
      <c r="A365" s="548">
        <v>4</v>
      </c>
      <c r="B365" s="548" t="s">
        <v>941</v>
      </c>
      <c r="C365" s="764">
        <v>160</v>
      </c>
      <c r="D365" s="764" t="s">
        <v>1367</v>
      </c>
      <c r="E365" s="764" t="s">
        <v>1904</v>
      </c>
      <c r="F365" s="764">
        <v>37</v>
      </c>
      <c r="G365" s="764" t="s">
        <v>2445</v>
      </c>
      <c r="H365" s="1152" t="s">
        <v>1199</v>
      </c>
      <c r="I365" s="1120">
        <v>84233</v>
      </c>
      <c r="J365" s="1120">
        <v>0</v>
      </c>
      <c r="K365" s="1120">
        <v>0</v>
      </c>
      <c r="L365" s="1120">
        <v>0</v>
      </c>
      <c r="M365" s="1120">
        <v>0</v>
      </c>
      <c r="N365" s="1120">
        <v>0</v>
      </c>
      <c r="O365" s="1120">
        <v>84233</v>
      </c>
      <c r="P365" s="1120">
        <v>0</v>
      </c>
      <c r="Q365" s="1120">
        <v>0</v>
      </c>
      <c r="R365" s="740">
        <v>0</v>
      </c>
      <c r="S365" s="740">
        <v>0</v>
      </c>
      <c r="T365" s="740">
        <v>4.8133142900000001</v>
      </c>
      <c r="U365" s="764"/>
      <c r="V365" s="1120">
        <v>65420900.75</v>
      </c>
      <c r="W365" s="764"/>
      <c r="X365" s="740">
        <v>0</v>
      </c>
      <c r="Y365" s="764"/>
      <c r="Z365" s="764"/>
      <c r="AA365" s="764"/>
      <c r="AB365" s="740" t="s">
        <v>1978</v>
      </c>
      <c r="AC365" s="1151"/>
      <c r="AD365" s="764"/>
    </row>
    <row r="366" spans="1:30" hidden="1">
      <c r="A366" s="548">
        <v>5</v>
      </c>
      <c r="B366" s="548" t="s">
        <v>941</v>
      </c>
      <c r="C366" s="764">
        <v>161</v>
      </c>
      <c r="D366" s="764" t="s">
        <v>1198</v>
      </c>
      <c r="E366" s="764" t="s">
        <v>1906</v>
      </c>
      <c r="F366" s="764">
        <v>37</v>
      </c>
      <c r="G366" s="764" t="s">
        <v>2445</v>
      </c>
      <c r="H366" s="1152" t="s">
        <v>677</v>
      </c>
      <c r="I366" s="1120">
        <v>266145</v>
      </c>
      <c r="J366" s="1120">
        <v>0</v>
      </c>
      <c r="K366" s="1120">
        <v>0</v>
      </c>
      <c r="L366" s="1120">
        <v>0</v>
      </c>
      <c r="M366" s="1120">
        <v>0</v>
      </c>
      <c r="N366" s="1120">
        <v>0</v>
      </c>
      <c r="O366" s="1120">
        <v>266145</v>
      </c>
      <c r="P366" s="1120">
        <v>0</v>
      </c>
      <c r="Q366" s="1120">
        <v>0</v>
      </c>
      <c r="R366" s="740">
        <v>0</v>
      </c>
      <c r="S366" s="740">
        <v>0</v>
      </c>
      <c r="T366" s="740">
        <v>7.8277941200000001</v>
      </c>
      <c r="U366" s="764"/>
      <c r="V366" s="1120">
        <v>1452916.3</v>
      </c>
      <c r="W366" s="764"/>
      <c r="X366" s="740">
        <v>0</v>
      </c>
      <c r="Y366" s="764"/>
      <c r="Z366" s="764"/>
      <c r="AA366" s="764"/>
      <c r="AB366" s="740" t="s">
        <v>1978</v>
      </c>
      <c r="AC366" s="1151"/>
      <c r="AD366" s="764"/>
    </row>
    <row r="367" spans="1:30" hidden="1">
      <c r="A367" s="548">
        <v>4</v>
      </c>
      <c r="B367" s="548" t="s">
        <v>941</v>
      </c>
      <c r="C367" s="764">
        <v>162</v>
      </c>
      <c r="D367" s="764" t="s">
        <v>1129</v>
      </c>
      <c r="E367" s="764" t="s">
        <v>1907</v>
      </c>
      <c r="F367" s="764">
        <v>37</v>
      </c>
      <c r="G367" s="764" t="s">
        <v>2445</v>
      </c>
      <c r="H367" s="1152" t="s">
        <v>1202</v>
      </c>
      <c r="I367" s="1120">
        <v>34948</v>
      </c>
      <c r="J367" s="1120">
        <v>0</v>
      </c>
      <c r="K367" s="1120">
        <v>0</v>
      </c>
      <c r="L367" s="1120">
        <v>0</v>
      </c>
      <c r="M367" s="1120">
        <v>0</v>
      </c>
      <c r="N367" s="1120">
        <v>0</v>
      </c>
      <c r="O367" s="1120">
        <v>34948</v>
      </c>
      <c r="P367" s="1120">
        <v>0</v>
      </c>
      <c r="Q367" s="1120">
        <v>0</v>
      </c>
      <c r="R367" s="740">
        <v>0</v>
      </c>
      <c r="S367" s="740">
        <v>0</v>
      </c>
      <c r="T367" s="740">
        <v>0.45438942999999998</v>
      </c>
      <c r="U367" s="764"/>
      <c r="V367" s="1120">
        <v>2663394.67</v>
      </c>
      <c r="W367" s="764"/>
      <c r="X367" s="740">
        <v>0</v>
      </c>
      <c r="Y367" s="764"/>
      <c r="Z367" s="764"/>
      <c r="AA367" s="764"/>
      <c r="AB367" s="740" t="s">
        <v>1978</v>
      </c>
      <c r="AC367" s="1151"/>
      <c r="AD367" s="764"/>
    </row>
    <row r="368" spans="1:30" hidden="1">
      <c r="A368" s="548">
        <v>5</v>
      </c>
      <c r="B368" s="548" t="s">
        <v>941</v>
      </c>
      <c r="C368" s="764">
        <v>163</v>
      </c>
      <c r="D368" s="764" t="s">
        <v>1201</v>
      </c>
      <c r="E368" s="764" t="s">
        <v>1908</v>
      </c>
      <c r="F368" s="764">
        <v>37</v>
      </c>
      <c r="G368" s="764" t="s">
        <v>2445</v>
      </c>
      <c r="H368" s="548" t="s">
        <v>2515</v>
      </c>
      <c r="I368" s="1120">
        <v>40000</v>
      </c>
      <c r="J368" s="1120">
        <v>0</v>
      </c>
      <c r="K368" s="1120">
        <v>0</v>
      </c>
      <c r="L368" s="1120">
        <v>0</v>
      </c>
      <c r="M368" s="1120">
        <v>0</v>
      </c>
      <c r="N368" s="1120">
        <v>0</v>
      </c>
      <c r="O368" s="1120">
        <v>40000</v>
      </c>
      <c r="P368" s="1120">
        <v>0</v>
      </c>
      <c r="Q368" s="1120">
        <v>0</v>
      </c>
      <c r="R368" s="740">
        <v>0</v>
      </c>
      <c r="S368" s="740">
        <v>0</v>
      </c>
      <c r="T368" s="740">
        <v>5.0750000000000002</v>
      </c>
      <c r="U368" s="764"/>
      <c r="V368" s="1120">
        <v>2713182.79</v>
      </c>
      <c r="W368" s="764"/>
      <c r="X368" s="740">
        <v>0</v>
      </c>
      <c r="Y368" s="764"/>
      <c r="Z368" s="764"/>
      <c r="AA368" s="764"/>
      <c r="AB368" s="740" t="s">
        <v>1978</v>
      </c>
      <c r="AC368" s="1151"/>
      <c r="AD368" s="764"/>
    </row>
    <row r="369" spans="1:30" hidden="1">
      <c r="A369" s="548">
        <v>5</v>
      </c>
      <c r="B369" s="548" t="s">
        <v>941</v>
      </c>
      <c r="C369" s="764">
        <v>164</v>
      </c>
      <c r="D369" s="1134" t="s">
        <v>2514</v>
      </c>
      <c r="E369" s="764"/>
      <c r="F369" s="764">
        <v>37</v>
      </c>
      <c r="G369" s="764" t="s">
        <v>2445</v>
      </c>
      <c r="H369" s="548" t="s">
        <v>2517</v>
      </c>
      <c r="I369" s="1120">
        <v>17972</v>
      </c>
      <c r="J369" s="1120">
        <v>0</v>
      </c>
      <c r="K369" s="1120">
        <v>0</v>
      </c>
      <c r="L369" s="1120">
        <v>0</v>
      </c>
      <c r="M369" s="1120">
        <v>0</v>
      </c>
      <c r="N369" s="1120">
        <v>0</v>
      </c>
      <c r="O369" s="1120">
        <v>17972</v>
      </c>
      <c r="P369" s="1120">
        <v>0</v>
      </c>
      <c r="Q369" s="1120">
        <v>0</v>
      </c>
      <c r="R369" s="740">
        <v>0</v>
      </c>
      <c r="S369" s="740">
        <v>0</v>
      </c>
      <c r="T369" s="740">
        <v>1.7971999999999999</v>
      </c>
      <c r="U369" s="764"/>
      <c r="V369" s="1120"/>
      <c r="W369" s="764"/>
      <c r="X369" s="740"/>
      <c r="Y369" s="764"/>
      <c r="Z369" s="764"/>
      <c r="AA369" s="764"/>
      <c r="AB369" s="740"/>
      <c r="AC369" s="1151"/>
      <c r="AD369" s="764"/>
    </row>
    <row r="370" spans="1:30" hidden="1">
      <c r="A370" s="548">
        <v>5</v>
      </c>
      <c r="B370" s="548" t="s">
        <v>1099</v>
      </c>
      <c r="C370" s="764">
        <v>165</v>
      </c>
      <c r="D370" s="1134" t="s">
        <v>2516</v>
      </c>
      <c r="E370" s="764"/>
      <c r="F370" s="764">
        <v>37</v>
      </c>
      <c r="G370" s="764" t="s">
        <v>2445</v>
      </c>
      <c r="H370" s="1152" t="s">
        <v>1060</v>
      </c>
      <c r="I370" s="1120">
        <v>43200</v>
      </c>
      <c r="J370" s="1120">
        <v>0</v>
      </c>
      <c r="K370" s="1120">
        <v>0</v>
      </c>
      <c r="L370" s="1120">
        <v>0</v>
      </c>
      <c r="M370" s="1120">
        <v>0</v>
      </c>
      <c r="N370" s="1120">
        <v>0</v>
      </c>
      <c r="O370" s="1120">
        <v>43200</v>
      </c>
      <c r="P370" s="1120">
        <v>0</v>
      </c>
      <c r="Q370" s="1120">
        <v>0</v>
      </c>
      <c r="R370" s="740">
        <v>0</v>
      </c>
      <c r="S370" s="740">
        <v>0</v>
      </c>
      <c r="T370" s="740">
        <v>6.1714285699999998</v>
      </c>
      <c r="U370" s="764"/>
      <c r="V370" s="1120"/>
      <c r="W370" s="764"/>
      <c r="X370" s="740"/>
      <c r="Y370" s="764"/>
      <c r="Z370" s="764"/>
      <c r="AA370" s="764"/>
      <c r="AB370" s="740"/>
      <c r="AC370" s="1151"/>
      <c r="AD370" s="764"/>
    </row>
    <row r="371" spans="1:30" hidden="1">
      <c r="A371" s="548">
        <v>6</v>
      </c>
      <c r="B371" s="548" t="s">
        <v>941</v>
      </c>
      <c r="C371" s="764">
        <v>166</v>
      </c>
      <c r="D371" s="764" t="s">
        <v>1059</v>
      </c>
      <c r="E371" s="764" t="s">
        <v>1909</v>
      </c>
      <c r="F371" s="764">
        <v>37</v>
      </c>
      <c r="G371" s="764" t="s">
        <v>2445</v>
      </c>
      <c r="H371" s="1152" t="s">
        <v>1208</v>
      </c>
      <c r="I371" s="1120">
        <v>81277</v>
      </c>
      <c r="J371" s="1120">
        <v>0</v>
      </c>
      <c r="K371" s="1120">
        <v>0</v>
      </c>
      <c r="L371" s="1120">
        <v>0</v>
      </c>
      <c r="M371" s="1120">
        <v>0</v>
      </c>
      <c r="N371" s="1120">
        <v>0</v>
      </c>
      <c r="O371" s="1120">
        <v>81277</v>
      </c>
      <c r="P371" s="1120">
        <v>0</v>
      </c>
      <c r="Q371" s="1120">
        <v>0</v>
      </c>
      <c r="R371" s="740">
        <v>0</v>
      </c>
      <c r="S371" s="740">
        <v>0</v>
      </c>
      <c r="T371" s="740">
        <v>0</v>
      </c>
      <c r="U371" s="764"/>
      <c r="V371" s="1120">
        <v>314757.65000000002</v>
      </c>
      <c r="W371" s="764"/>
      <c r="X371" s="740">
        <v>0</v>
      </c>
      <c r="Y371" s="764"/>
      <c r="Z371" s="764"/>
      <c r="AA371" s="764"/>
      <c r="AB371" s="740" t="s">
        <v>1978</v>
      </c>
      <c r="AC371" s="1151"/>
      <c r="AD371" s="764"/>
    </row>
    <row r="372" spans="1:30" hidden="1">
      <c r="A372" s="548">
        <v>8</v>
      </c>
      <c r="B372" s="548" t="s">
        <v>941</v>
      </c>
      <c r="C372" s="764">
        <v>167</v>
      </c>
      <c r="D372" s="764" t="s">
        <v>1207</v>
      </c>
      <c r="E372" s="764" t="s">
        <v>1910</v>
      </c>
      <c r="F372" s="764">
        <v>37</v>
      </c>
      <c r="G372" s="764" t="s">
        <v>2445</v>
      </c>
      <c r="H372" s="1152" t="s">
        <v>730</v>
      </c>
      <c r="I372" s="1120">
        <v>727080</v>
      </c>
      <c r="J372" s="1120">
        <v>0</v>
      </c>
      <c r="K372" s="1120">
        <v>0</v>
      </c>
      <c r="L372" s="1120">
        <v>0</v>
      </c>
      <c r="M372" s="1120">
        <v>0</v>
      </c>
      <c r="N372" s="1120">
        <v>0</v>
      </c>
      <c r="O372" s="1120">
        <v>727080</v>
      </c>
      <c r="P372" s="1120">
        <v>0</v>
      </c>
      <c r="Q372" s="1120">
        <v>0</v>
      </c>
      <c r="R372" s="740">
        <v>0</v>
      </c>
      <c r="S372" s="740">
        <v>0</v>
      </c>
      <c r="T372" s="740">
        <v>4.8003486000000004</v>
      </c>
      <c r="U372" s="764"/>
      <c r="V372" s="1120">
        <v>1219162.25</v>
      </c>
      <c r="W372" s="764"/>
      <c r="X372" s="740">
        <v>0</v>
      </c>
      <c r="Y372" s="764"/>
      <c r="Z372" s="764"/>
      <c r="AA372" s="764"/>
      <c r="AB372" s="740" t="s">
        <v>1978</v>
      </c>
      <c r="AC372" s="1151"/>
      <c r="AD372" s="764"/>
    </row>
    <row r="373" spans="1:30" hidden="1">
      <c r="A373" s="548">
        <v>17</v>
      </c>
      <c r="B373" s="548" t="s">
        <v>941</v>
      </c>
      <c r="C373" s="764">
        <v>168</v>
      </c>
      <c r="D373" s="764" t="s">
        <v>1209</v>
      </c>
      <c r="E373" s="764" t="s">
        <v>1911</v>
      </c>
      <c r="F373" s="764">
        <v>37</v>
      </c>
      <c r="G373" s="764" t="s">
        <v>2445</v>
      </c>
      <c r="H373" s="1152" t="s">
        <v>1211</v>
      </c>
      <c r="I373" s="1120">
        <v>317647</v>
      </c>
      <c r="J373" s="1120">
        <v>0</v>
      </c>
      <c r="K373" s="1120">
        <v>0</v>
      </c>
      <c r="L373" s="1120">
        <v>0</v>
      </c>
      <c r="M373" s="1120">
        <v>0</v>
      </c>
      <c r="N373" s="1120">
        <v>0</v>
      </c>
      <c r="O373" s="1120">
        <v>317647</v>
      </c>
      <c r="P373" s="1120">
        <v>0</v>
      </c>
      <c r="Q373" s="1120">
        <v>0</v>
      </c>
      <c r="R373" s="740">
        <v>0</v>
      </c>
      <c r="S373" s="740">
        <v>0</v>
      </c>
      <c r="T373" s="740">
        <v>4.9249887599999997</v>
      </c>
      <c r="U373" s="764"/>
      <c r="V373" s="1120">
        <v>14401412.880000001</v>
      </c>
      <c r="W373" s="764"/>
      <c r="X373" s="740">
        <v>0</v>
      </c>
      <c r="Y373" s="764"/>
      <c r="Z373" s="764"/>
      <c r="AA373" s="764"/>
      <c r="AB373" s="740" t="s">
        <v>1978</v>
      </c>
      <c r="AC373" s="1151"/>
      <c r="AD373" s="764"/>
    </row>
    <row r="374" spans="1:30" hidden="1">
      <c r="A374" s="548">
        <v>8</v>
      </c>
      <c r="B374" s="548" t="s">
        <v>929</v>
      </c>
      <c r="C374" s="764">
        <v>169</v>
      </c>
      <c r="D374" s="764" t="s">
        <v>1210</v>
      </c>
      <c r="E374" s="764" t="s">
        <v>1912</v>
      </c>
      <c r="F374" s="764">
        <v>37</v>
      </c>
      <c r="G374" s="764" t="s">
        <v>2445</v>
      </c>
      <c r="H374" s="1152" t="s">
        <v>1369</v>
      </c>
      <c r="I374" s="1158">
        <v>370674</v>
      </c>
      <c r="J374" s="1120">
        <v>0</v>
      </c>
      <c r="K374" s="1120">
        <v>0</v>
      </c>
      <c r="L374" s="1120">
        <v>0</v>
      </c>
      <c r="M374" s="1120">
        <v>0</v>
      </c>
      <c r="N374" s="1120">
        <v>0</v>
      </c>
      <c r="O374" s="1120">
        <v>370674</v>
      </c>
      <c r="P374" s="1120">
        <v>0</v>
      </c>
      <c r="Q374" s="1120">
        <v>0</v>
      </c>
      <c r="R374" s="740">
        <v>0</v>
      </c>
      <c r="S374" s="1168">
        <v>0</v>
      </c>
      <c r="T374" s="740">
        <v>4.9259003300000002</v>
      </c>
      <c r="U374" s="764"/>
      <c r="V374" s="1120">
        <v>3176471.84</v>
      </c>
      <c r="W374" s="764"/>
      <c r="X374" s="740">
        <v>0</v>
      </c>
      <c r="Y374" s="764"/>
      <c r="Z374" s="764"/>
      <c r="AA374" s="764"/>
      <c r="AB374" s="740" t="s">
        <v>1978</v>
      </c>
      <c r="AC374" s="1151"/>
      <c r="AD374" s="764"/>
    </row>
    <row r="375" spans="1:30" hidden="1">
      <c r="A375" s="548">
        <v>8</v>
      </c>
      <c r="B375" s="548" t="s">
        <v>1013</v>
      </c>
      <c r="C375" s="764">
        <v>170</v>
      </c>
      <c r="D375" s="764" t="s">
        <v>1368</v>
      </c>
      <c r="E375" s="764" t="s">
        <v>1869</v>
      </c>
      <c r="F375" s="764">
        <v>37</v>
      </c>
      <c r="G375" s="764" t="s">
        <v>2445</v>
      </c>
      <c r="H375" s="548" t="s">
        <v>2519</v>
      </c>
      <c r="I375" s="1120">
        <v>24600</v>
      </c>
      <c r="J375" s="1120">
        <v>0</v>
      </c>
      <c r="K375" s="1120">
        <v>0</v>
      </c>
      <c r="L375" s="1120">
        <v>0</v>
      </c>
      <c r="M375" s="1120">
        <v>0</v>
      </c>
      <c r="N375" s="1120">
        <v>0</v>
      </c>
      <c r="O375" s="1120">
        <v>24600</v>
      </c>
      <c r="P375" s="1120">
        <v>0</v>
      </c>
      <c r="Q375" s="1120">
        <v>0</v>
      </c>
      <c r="R375" s="740">
        <v>0</v>
      </c>
      <c r="S375" s="740">
        <v>0</v>
      </c>
      <c r="T375" s="740">
        <v>2.46</v>
      </c>
      <c r="U375" s="764"/>
      <c r="V375" s="1120"/>
      <c r="W375" s="764"/>
      <c r="X375" s="740"/>
      <c r="Y375" s="764"/>
      <c r="Z375" s="764"/>
      <c r="AA375" s="764"/>
      <c r="AB375" s="740"/>
      <c r="AC375" s="1151"/>
      <c r="AD375" s="764"/>
    </row>
    <row r="376" spans="1:30" hidden="1">
      <c r="A376" s="548">
        <v>8</v>
      </c>
      <c r="B376" s="548" t="s">
        <v>904</v>
      </c>
      <c r="C376" s="764">
        <v>171</v>
      </c>
      <c r="D376" s="1134" t="s">
        <v>2518</v>
      </c>
      <c r="E376" s="764"/>
      <c r="F376" s="764">
        <v>37</v>
      </c>
      <c r="G376" s="764" t="s">
        <v>2445</v>
      </c>
      <c r="H376" s="1152" t="s">
        <v>740</v>
      </c>
      <c r="I376" s="1120">
        <v>42005</v>
      </c>
      <c r="J376" s="1120">
        <v>0</v>
      </c>
      <c r="K376" s="1120">
        <v>0</v>
      </c>
      <c r="L376" s="1120">
        <v>0</v>
      </c>
      <c r="M376" s="1120">
        <v>0</v>
      </c>
      <c r="N376" s="1120">
        <v>0</v>
      </c>
      <c r="O376" s="1120">
        <v>42005</v>
      </c>
      <c r="P376" s="1120">
        <v>0</v>
      </c>
      <c r="Q376" s="1120">
        <v>0</v>
      </c>
      <c r="R376" s="740">
        <v>0</v>
      </c>
      <c r="S376" s="740">
        <v>0</v>
      </c>
      <c r="T376" s="740">
        <v>2.10025</v>
      </c>
      <c r="U376" s="764"/>
      <c r="V376" s="1120"/>
      <c r="W376" s="764"/>
      <c r="X376" s="740"/>
      <c r="Y376" s="764"/>
      <c r="Z376" s="764"/>
      <c r="AA376" s="764"/>
      <c r="AB376" s="740"/>
      <c r="AC376" s="1151"/>
      <c r="AD376" s="764"/>
    </row>
    <row r="377" spans="1:30" hidden="1">
      <c r="A377" s="548">
        <v>8</v>
      </c>
      <c r="B377" s="548" t="s">
        <v>941</v>
      </c>
      <c r="C377" s="764">
        <v>172</v>
      </c>
      <c r="D377" s="764" t="s">
        <v>1228</v>
      </c>
      <c r="E377" s="764" t="s">
        <v>1775</v>
      </c>
      <c r="F377" s="764">
        <v>37</v>
      </c>
      <c r="G377" s="764" t="s">
        <v>2445</v>
      </c>
      <c r="H377" s="1152" t="s">
        <v>1230</v>
      </c>
      <c r="I377" s="1120">
        <v>45835</v>
      </c>
      <c r="J377" s="1120">
        <v>0</v>
      </c>
      <c r="K377" s="1120">
        <v>0</v>
      </c>
      <c r="L377" s="1120">
        <v>0</v>
      </c>
      <c r="M377" s="1120">
        <v>0</v>
      </c>
      <c r="N377" s="1120">
        <v>0</v>
      </c>
      <c r="O377" s="1120">
        <v>45835</v>
      </c>
      <c r="P377" s="1120">
        <v>0</v>
      </c>
      <c r="Q377" s="1120">
        <v>0</v>
      </c>
      <c r="R377" s="740">
        <v>0</v>
      </c>
      <c r="S377" s="740">
        <v>0</v>
      </c>
      <c r="T377" s="740">
        <v>9.1669999999999998</v>
      </c>
      <c r="U377" s="764"/>
      <c r="V377" s="1120"/>
      <c r="W377" s="764"/>
      <c r="X377" s="740"/>
      <c r="Y377" s="764"/>
      <c r="Z377" s="764"/>
      <c r="AA377" s="764"/>
      <c r="AB377" s="740"/>
      <c r="AC377" s="1151"/>
      <c r="AD377" s="764"/>
    </row>
    <row r="378" spans="1:30" hidden="1">
      <c r="A378" s="548">
        <v>12</v>
      </c>
      <c r="B378" s="548" t="s">
        <v>941</v>
      </c>
      <c r="C378" s="764">
        <v>173</v>
      </c>
      <c r="D378" s="764" t="s">
        <v>1229</v>
      </c>
      <c r="E378" s="764" t="s">
        <v>1914</v>
      </c>
      <c r="F378" s="764">
        <v>37</v>
      </c>
      <c r="G378" s="764" t="s">
        <v>2445</v>
      </c>
      <c r="H378" s="1152" t="s">
        <v>1232</v>
      </c>
      <c r="I378" s="1120">
        <v>49259</v>
      </c>
      <c r="J378" s="1120">
        <v>0</v>
      </c>
      <c r="K378" s="1120">
        <v>0</v>
      </c>
      <c r="L378" s="1120">
        <v>0</v>
      </c>
      <c r="M378" s="1120">
        <v>0</v>
      </c>
      <c r="N378" s="1120">
        <v>0</v>
      </c>
      <c r="O378" s="1120">
        <v>49259</v>
      </c>
      <c r="P378" s="1120">
        <v>0</v>
      </c>
      <c r="Q378" s="1120">
        <v>0</v>
      </c>
      <c r="R378" s="740">
        <v>0</v>
      </c>
      <c r="S378" s="740">
        <v>0</v>
      </c>
      <c r="T378" s="740">
        <v>0.98517999999999994</v>
      </c>
      <c r="U378" s="764"/>
      <c r="V378" s="1120">
        <v>448959.58</v>
      </c>
      <c r="W378" s="764"/>
      <c r="X378" s="740">
        <v>0</v>
      </c>
      <c r="Y378" s="764"/>
      <c r="Z378" s="764"/>
      <c r="AA378" s="764"/>
      <c r="AB378" s="740" t="s">
        <v>1978</v>
      </c>
      <c r="AC378" s="1151"/>
      <c r="AD378" s="764"/>
    </row>
    <row r="379" spans="1:30" hidden="1">
      <c r="A379" s="548">
        <v>12</v>
      </c>
      <c r="B379" s="548" t="s">
        <v>899</v>
      </c>
      <c r="C379" s="764">
        <v>174</v>
      </c>
      <c r="D379" s="764" t="s">
        <v>1231</v>
      </c>
      <c r="E379" s="764" t="s">
        <v>1915</v>
      </c>
      <c r="F379" s="764">
        <v>37</v>
      </c>
      <c r="G379" s="764" t="s">
        <v>2445</v>
      </c>
      <c r="H379" s="1152" t="s">
        <v>1104</v>
      </c>
      <c r="I379" s="1120">
        <v>59110</v>
      </c>
      <c r="J379" s="1120">
        <v>0</v>
      </c>
      <c r="K379" s="1120">
        <v>0</v>
      </c>
      <c r="L379" s="1120">
        <v>0</v>
      </c>
      <c r="M379" s="1120">
        <v>0</v>
      </c>
      <c r="N379" s="1120">
        <v>0</v>
      </c>
      <c r="O379" s="1120">
        <v>59110</v>
      </c>
      <c r="P379" s="1120">
        <v>0</v>
      </c>
      <c r="Q379" s="1120">
        <v>0</v>
      </c>
      <c r="R379" s="740">
        <v>0</v>
      </c>
      <c r="S379" s="740">
        <v>0</v>
      </c>
      <c r="T379" s="740">
        <v>0</v>
      </c>
      <c r="U379" s="764"/>
      <c r="V379" s="1120">
        <v>492590.81</v>
      </c>
      <c r="W379" s="764"/>
      <c r="X379" s="740">
        <v>0</v>
      </c>
      <c r="Y379" s="764"/>
      <c r="Z379" s="764"/>
      <c r="AA379" s="764"/>
      <c r="AB379" s="740" t="s">
        <v>1978</v>
      </c>
      <c r="AC379" s="1151"/>
      <c r="AD379" s="764"/>
    </row>
    <row r="380" spans="1:30" hidden="1">
      <c r="A380" s="548">
        <v>14</v>
      </c>
      <c r="B380" s="548" t="s">
        <v>941</v>
      </c>
      <c r="C380" s="764">
        <v>175</v>
      </c>
      <c r="D380" s="764" t="s">
        <v>1103</v>
      </c>
      <c r="E380" s="764" t="s">
        <v>1917</v>
      </c>
      <c r="F380" s="764">
        <v>37</v>
      </c>
      <c r="G380" s="764" t="s">
        <v>2445</v>
      </c>
      <c r="H380" s="1152" t="s">
        <v>1237</v>
      </c>
      <c r="I380" s="1120">
        <v>165017</v>
      </c>
      <c r="J380" s="1120">
        <v>0</v>
      </c>
      <c r="K380" s="1120">
        <v>0</v>
      </c>
      <c r="L380" s="1120">
        <v>0</v>
      </c>
      <c r="M380" s="1120">
        <v>0</v>
      </c>
      <c r="N380" s="1120">
        <v>0</v>
      </c>
      <c r="O380" s="1120">
        <v>165017</v>
      </c>
      <c r="P380" s="1120">
        <v>0</v>
      </c>
      <c r="Q380" s="1120">
        <v>0</v>
      </c>
      <c r="R380" s="740">
        <v>0</v>
      </c>
      <c r="S380" s="740">
        <v>0</v>
      </c>
      <c r="T380" s="740">
        <v>5.00051515</v>
      </c>
      <c r="U380" s="764"/>
      <c r="V380" s="1120">
        <v>591108.97</v>
      </c>
      <c r="W380" s="764"/>
      <c r="X380" s="740">
        <v>0</v>
      </c>
      <c r="Y380" s="764"/>
      <c r="Z380" s="764"/>
      <c r="AA380" s="764"/>
      <c r="AB380" s="740" t="s">
        <v>1978</v>
      </c>
      <c r="AC380" s="1151"/>
      <c r="AD380" s="764"/>
    </row>
    <row r="381" spans="1:30" hidden="1">
      <c r="A381" s="548">
        <v>17</v>
      </c>
      <c r="B381" s="548" t="s">
        <v>941</v>
      </c>
      <c r="C381" s="764">
        <v>176</v>
      </c>
      <c r="D381" s="764" t="s">
        <v>1236</v>
      </c>
      <c r="E381" s="764" t="s">
        <v>1918</v>
      </c>
      <c r="F381" s="764">
        <v>37</v>
      </c>
      <c r="G381" s="764" t="s">
        <v>2445</v>
      </c>
      <c r="H381" s="1152" t="s">
        <v>1238</v>
      </c>
      <c r="I381" s="1120">
        <v>113022</v>
      </c>
      <c r="J381" s="1120">
        <v>0</v>
      </c>
      <c r="K381" s="1120">
        <v>0</v>
      </c>
      <c r="L381" s="1120">
        <v>0</v>
      </c>
      <c r="M381" s="1120">
        <v>0</v>
      </c>
      <c r="N381" s="1120">
        <v>0</v>
      </c>
      <c r="O381" s="1120">
        <v>113022</v>
      </c>
      <c r="P381" s="1120">
        <v>0</v>
      </c>
      <c r="Q381" s="1120">
        <v>0</v>
      </c>
      <c r="R381" s="740">
        <v>0</v>
      </c>
      <c r="S381" s="740">
        <v>0</v>
      </c>
      <c r="T381" s="740">
        <v>0</v>
      </c>
      <c r="U381" s="764"/>
      <c r="V381" s="1120">
        <v>825089.61</v>
      </c>
      <c r="W381" s="764"/>
      <c r="X381" s="740">
        <v>0</v>
      </c>
      <c r="Y381" s="764"/>
      <c r="Z381" s="764"/>
      <c r="AA381" s="764"/>
      <c r="AB381" s="740" t="s">
        <v>1978</v>
      </c>
      <c r="AC381" s="1151"/>
      <c r="AD381" s="764"/>
    </row>
    <row r="382" spans="1:30" hidden="1">
      <c r="A382" s="548">
        <v>17</v>
      </c>
      <c r="B382" s="548" t="s">
        <v>941</v>
      </c>
      <c r="C382" s="764">
        <v>177</v>
      </c>
      <c r="D382" s="764" t="s">
        <v>1920</v>
      </c>
      <c r="E382" s="764" t="s">
        <v>1921</v>
      </c>
      <c r="F382" s="764">
        <v>37</v>
      </c>
      <c r="G382" s="764" t="s">
        <v>2445</v>
      </c>
      <c r="H382" s="548" t="s">
        <v>2521</v>
      </c>
      <c r="I382" s="1120">
        <v>158350</v>
      </c>
      <c r="J382" s="1120">
        <v>0</v>
      </c>
      <c r="K382" s="1120">
        <v>0</v>
      </c>
      <c r="L382" s="1120">
        <v>0</v>
      </c>
      <c r="M382" s="1120">
        <v>0</v>
      </c>
      <c r="N382" s="1120">
        <v>0</v>
      </c>
      <c r="O382" s="1120">
        <v>158350</v>
      </c>
      <c r="P382" s="1120">
        <v>0</v>
      </c>
      <c r="Q382" s="1120">
        <v>0</v>
      </c>
      <c r="R382" s="740">
        <v>0</v>
      </c>
      <c r="S382" s="740">
        <v>0</v>
      </c>
      <c r="T382" s="740">
        <v>10.556666665</v>
      </c>
      <c r="U382" s="764"/>
      <c r="V382" s="1120">
        <v>1061799.19</v>
      </c>
      <c r="W382" s="764"/>
      <c r="X382" s="740">
        <v>0</v>
      </c>
      <c r="Y382" s="764"/>
      <c r="Z382" s="764"/>
      <c r="AA382" s="764"/>
      <c r="AB382" s="740" t="s">
        <v>1978</v>
      </c>
      <c r="AC382" s="1151"/>
      <c r="AD382" s="764"/>
    </row>
    <row r="383" spans="1:30" hidden="1">
      <c r="A383" s="548">
        <v>30</v>
      </c>
      <c r="B383" s="548" t="s">
        <v>1013</v>
      </c>
      <c r="C383" s="764">
        <v>178</v>
      </c>
      <c r="D383" s="1134" t="s">
        <v>2520</v>
      </c>
      <c r="E383" s="764"/>
      <c r="F383" s="764">
        <v>37</v>
      </c>
      <c r="G383" s="764" t="s">
        <v>2445</v>
      </c>
      <c r="H383" s="1152" t="s">
        <v>1242</v>
      </c>
      <c r="I383" s="1120">
        <v>58248</v>
      </c>
      <c r="J383" s="1120">
        <v>0</v>
      </c>
      <c r="K383" s="1120">
        <v>0</v>
      </c>
      <c r="L383" s="1120">
        <v>0</v>
      </c>
      <c r="M383" s="1120">
        <v>0</v>
      </c>
      <c r="N383" s="1120">
        <v>0</v>
      </c>
      <c r="O383" s="1120">
        <v>58248</v>
      </c>
      <c r="P383" s="1120">
        <v>0</v>
      </c>
      <c r="Q383" s="1120">
        <v>0</v>
      </c>
      <c r="R383" s="740">
        <v>0</v>
      </c>
      <c r="S383" s="740">
        <v>0</v>
      </c>
      <c r="T383" s="740">
        <v>0.61572939000000004</v>
      </c>
      <c r="U383" s="764"/>
      <c r="V383" s="1120"/>
      <c r="W383" s="764"/>
      <c r="X383" s="740"/>
      <c r="Y383" s="764"/>
      <c r="Z383" s="764"/>
      <c r="AA383" s="764"/>
      <c r="AB383" s="740"/>
      <c r="AC383" s="1151"/>
      <c r="AD383" s="764"/>
    </row>
    <row r="384" spans="1:30" hidden="1">
      <c r="A384" s="548">
        <v>17</v>
      </c>
      <c r="B384" s="548" t="s">
        <v>1022</v>
      </c>
      <c r="C384" s="764">
        <v>179</v>
      </c>
      <c r="D384" s="764" t="s">
        <v>1241</v>
      </c>
      <c r="E384" s="764" t="s">
        <v>1780</v>
      </c>
      <c r="F384" s="764">
        <v>37</v>
      </c>
      <c r="G384" s="764" t="s">
        <v>2445</v>
      </c>
      <c r="H384" s="1152" t="s">
        <v>1106</v>
      </c>
      <c r="I384" s="1120">
        <v>98518</v>
      </c>
      <c r="J384" s="1120">
        <v>0</v>
      </c>
      <c r="K384" s="1120">
        <v>0</v>
      </c>
      <c r="L384" s="1120">
        <v>0</v>
      </c>
      <c r="M384" s="1120">
        <v>0</v>
      </c>
      <c r="N384" s="1120">
        <v>0</v>
      </c>
      <c r="O384" s="1120">
        <v>98518</v>
      </c>
      <c r="P384" s="1120">
        <v>0</v>
      </c>
      <c r="Q384" s="1120">
        <v>0</v>
      </c>
      <c r="R384" s="740">
        <v>0</v>
      </c>
      <c r="S384" s="740">
        <v>0</v>
      </c>
      <c r="T384" s="740">
        <v>3.28393333</v>
      </c>
      <c r="U384" s="764"/>
      <c r="V384" s="1120"/>
      <c r="W384" s="764"/>
      <c r="X384" s="740"/>
      <c r="Y384" s="764"/>
      <c r="Z384" s="764"/>
      <c r="AA384" s="764"/>
      <c r="AB384" s="740"/>
      <c r="AC384" s="1151"/>
      <c r="AD384" s="764"/>
    </row>
    <row r="385" spans="1:30" hidden="1">
      <c r="A385" s="548">
        <v>31</v>
      </c>
      <c r="B385" s="548" t="s">
        <v>1022</v>
      </c>
      <c r="C385" s="764">
        <v>180</v>
      </c>
      <c r="D385" s="764" t="s">
        <v>1105</v>
      </c>
      <c r="E385" s="764" t="s">
        <v>1922</v>
      </c>
      <c r="F385" s="764">
        <v>37</v>
      </c>
      <c r="G385" s="764" t="s">
        <v>2445</v>
      </c>
      <c r="H385" s="548" t="s">
        <v>2523</v>
      </c>
      <c r="I385" s="1120">
        <v>3300</v>
      </c>
      <c r="J385" s="1120">
        <v>0</v>
      </c>
      <c r="K385" s="1120">
        <v>0</v>
      </c>
      <c r="L385" s="1120">
        <v>0</v>
      </c>
      <c r="M385" s="1120">
        <v>0</v>
      </c>
      <c r="N385" s="1120">
        <v>0</v>
      </c>
      <c r="O385" s="1120">
        <v>3300</v>
      </c>
      <c r="P385" s="1120">
        <v>0</v>
      </c>
      <c r="Q385" s="1120">
        <v>0</v>
      </c>
      <c r="R385" s="740">
        <v>0</v>
      </c>
      <c r="S385" s="740">
        <v>0</v>
      </c>
      <c r="T385" s="740">
        <v>1.6500000000000001E-2</v>
      </c>
      <c r="U385" s="764"/>
      <c r="V385" s="1120">
        <v>2093303.07</v>
      </c>
      <c r="W385" s="764"/>
      <c r="X385" s="740">
        <v>0</v>
      </c>
      <c r="Y385" s="764"/>
      <c r="Z385" s="764"/>
      <c r="AA385" s="764"/>
      <c r="AB385" s="740" t="s">
        <v>1978</v>
      </c>
      <c r="AC385" s="1151"/>
      <c r="AD385" s="764"/>
    </row>
    <row r="386" spans="1:30" hidden="1">
      <c r="A386" s="548">
        <v>17</v>
      </c>
      <c r="B386" s="548" t="s">
        <v>1099</v>
      </c>
      <c r="C386" s="764">
        <v>181</v>
      </c>
      <c r="D386" s="1134" t="s">
        <v>2522</v>
      </c>
      <c r="E386" s="764"/>
      <c r="F386" s="764">
        <v>37</v>
      </c>
      <c r="G386" s="764" t="s">
        <v>2445</v>
      </c>
      <c r="H386" s="1152" t="s">
        <v>833</v>
      </c>
      <c r="I386" s="1120">
        <v>147</v>
      </c>
      <c r="J386" s="1120">
        <v>0</v>
      </c>
      <c r="K386" s="1120">
        <v>0</v>
      </c>
      <c r="L386" s="1120">
        <v>0</v>
      </c>
      <c r="M386" s="1120">
        <v>0</v>
      </c>
      <c r="N386" s="1120">
        <v>0</v>
      </c>
      <c r="O386" s="1120">
        <v>147</v>
      </c>
      <c r="P386" s="1120">
        <v>0</v>
      </c>
      <c r="Q386" s="1120">
        <v>0</v>
      </c>
      <c r="R386" s="740">
        <v>0</v>
      </c>
      <c r="S386" s="740">
        <v>0</v>
      </c>
      <c r="T386" s="740">
        <v>2.9399999999999999E-4</v>
      </c>
      <c r="U386" s="764"/>
      <c r="V386" s="1120"/>
      <c r="W386" s="764"/>
      <c r="X386" s="740"/>
      <c r="Y386" s="764"/>
      <c r="Z386" s="764"/>
      <c r="AA386" s="764"/>
      <c r="AB386" s="740"/>
      <c r="AC386" s="1151"/>
      <c r="AD386" s="764"/>
    </row>
    <row r="387" spans="1:30">
      <c r="A387" s="548">
        <v>17</v>
      </c>
      <c r="B387" s="548" t="s">
        <v>941</v>
      </c>
      <c r="C387" s="764">
        <v>182</v>
      </c>
      <c r="D387" s="764" t="s">
        <v>1355</v>
      </c>
      <c r="E387" s="764" t="s">
        <v>1923</v>
      </c>
      <c r="F387" s="764">
        <v>37</v>
      </c>
      <c r="G387" s="764" t="s">
        <v>2445</v>
      </c>
      <c r="H387" s="1152" t="s">
        <v>1248</v>
      </c>
      <c r="I387" s="1120">
        <v>4</v>
      </c>
      <c r="J387" s="1120">
        <v>0</v>
      </c>
      <c r="K387" s="1120">
        <v>0</v>
      </c>
      <c r="L387" s="1120">
        <v>0</v>
      </c>
      <c r="M387" s="1120">
        <v>0</v>
      </c>
      <c r="N387" s="1120">
        <v>0</v>
      </c>
      <c r="O387" s="1120">
        <v>4</v>
      </c>
      <c r="P387" s="1120">
        <v>0</v>
      </c>
      <c r="Q387" s="1120">
        <v>0</v>
      </c>
      <c r="R387" s="740">
        <v>0</v>
      </c>
      <c r="S387" s="740">
        <v>0</v>
      </c>
      <c r="T387" s="740">
        <v>3.2360000000000002E-5</v>
      </c>
      <c r="U387" s="764"/>
      <c r="V387" s="1120">
        <v>12540.87</v>
      </c>
      <c r="W387" s="764"/>
      <c r="X387" s="740">
        <v>0</v>
      </c>
      <c r="Y387" s="764"/>
      <c r="Z387" s="764"/>
      <c r="AA387" s="764"/>
      <c r="AB387" s="740" t="s">
        <v>1978</v>
      </c>
      <c r="AC387" s="1151"/>
      <c r="AD387" s="764"/>
    </row>
    <row r="388" spans="1:30">
      <c r="A388" s="548">
        <v>17</v>
      </c>
      <c r="B388" s="548" t="s">
        <v>941</v>
      </c>
      <c r="C388" s="764">
        <v>183</v>
      </c>
      <c r="D388" s="764" t="s">
        <v>1247</v>
      </c>
      <c r="E388" s="764" t="s">
        <v>1924</v>
      </c>
      <c r="F388" s="764">
        <v>37</v>
      </c>
      <c r="G388" s="764" t="s">
        <v>2445</v>
      </c>
      <c r="H388" s="1152" t="s">
        <v>1378</v>
      </c>
      <c r="I388" s="1120">
        <v>1970</v>
      </c>
      <c r="J388" s="1120">
        <v>0</v>
      </c>
      <c r="K388" s="1120">
        <v>0</v>
      </c>
      <c r="L388" s="1120">
        <v>0</v>
      </c>
      <c r="M388" s="1120">
        <v>0</v>
      </c>
      <c r="N388" s="1120">
        <v>0</v>
      </c>
      <c r="O388" s="1120">
        <v>1970</v>
      </c>
      <c r="P388" s="1120">
        <v>0</v>
      </c>
      <c r="Q388" s="1120">
        <v>0</v>
      </c>
      <c r="R388" s="740">
        <v>0</v>
      </c>
      <c r="S388" s="740">
        <v>0</v>
      </c>
      <c r="T388" s="740">
        <v>3.9399999999999998E-2</v>
      </c>
      <c r="U388" s="764"/>
      <c r="V388" s="1120">
        <v>49.46</v>
      </c>
      <c r="W388" s="764"/>
      <c r="X388" s="740">
        <v>0</v>
      </c>
      <c r="Y388" s="764"/>
      <c r="Z388" s="764"/>
      <c r="AA388" s="764"/>
      <c r="AB388" s="740" t="s">
        <v>1978</v>
      </c>
      <c r="AC388" s="1151"/>
      <c r="AD388" s="764"/>
    </row>
    <row r="389" spans="1:30">
      <c r="A389" s="548">
        <v>17</v>
      </c>
      <c r="B389" s="548" t="s">
        <v>941</v>
      </c>
      <c r="C389" s="764">
        <v>184</v>
      </c>
      <c r="D389" s="764" t="s">
        <v>1377</v>
      </c>
      <c r="E389" s="764" t="s">
        <v>1925</v>
      </c>
      <c r="F389" s="764">
        <v>37</v>
      </c>
      <c r="G389" s="764" t="s">
        <v>2445</v>
      </c>
      <c r="H389" s="1152" t="s">
        <v>850</v>
      </c>
      <c r="I389" s="1120">
        <v>35227</v>
      </c>
      <c r="J389" s="1120">
        <v>0</v>
      </c>
      <c r="K389" s="1120">
        <v>0</v>
      </c>
      <c r="L389" s="1120">
        <v>0</v>
      </c>
      <c r="M389" s="1120">
        <v>0</v>
      </c>
      <c r="N389" s="1120">
        <v>0</v>
      </c>
      <c r="O389" s="1120">
        <v>35227</v>
      </c>
      <c r="P389" s="1120">
        <v>0</v>
      </c>
      <c r="Q389" s="1120">
        <v>0</v>
      </c>
      <c r="R389" s="740">
        <v>0</v>
      </c>
      <c r="S389" s="740">
        <v>0</v>
      </c>
      <c r="T389" s="740">
        <v>0.35227000000000003</v>
      </c>
      <c r="U389" s="764"/>
      <c r="V389" s="1120">
        <v>207735.4</v>
      </c>
      <c r="W389" s="764"/>
      <c r="X389" s="740">
        <v>0</v>
      </c>
      <c r="Y389" s="764"/>
      <c r="Z389" s="764"/>
      <c r="AA389" s="764"/>
      <c r="AB389" s="740" t="s">
        <v>1978</v>
      </c>
      <c r="AC389" s="1151"/>
      <c r="AD389" s="764"/>
    </row>
    <row r="390" spans="1:30">
      <c r="A390" s="548">
        <v>17</v>
      </c>
      <c r="B390" s="548" t="s">
        <v>941</v>
      </c>
      <c r="C390" s="764">
        <v>185</v>
      </c>
      <c r="D390" s="764" t="s">
        <v>1400</v>
      </c>
      <c r="E390" s="764" t="s">
        <v>1926</v>
      </c>
      <c r="F390" s="764">
        <v>37</v>
      </c>
      <c r="G390" s="764" t="s">
        <v>2445</v>
      </c>
      <c r="H390" s="1152" t="s">
        <v>1381</v>
      </c>
      <c r="I390" s="1120">
        <v>139990</v>
      </c>
      <c r="J390" s="1120">
        <v>0</v>
      </c>
      <c r="K390" s="1120">
        <v>0</v>
      </c>
      <c r="L390" s="1120">
        <v>0</v>
      </c>
      <c r="M390" s="1120">
        <v>0</v>
      </c>
      <c r="N390" s="1120">
        <v>0</v>
      </c>
      <c r="O390" s="1120">
        <v>139990</v>
      </c>
      <c r="P390" s="1120">
        <v>0</v>
      </c>
      <c r="Q390" s="1120">
        <v>0</v>
      </c>
      <c r="R390" s="740">
        <v>0</v>
      </c>
      <c r="S390" s="740">
        <v>0</v>
      </c>
      <c r="T390" s="740">
        <v>0.70815395999999997</v>
      </c>
      <c r="U390" s="764"/>
      <c r="V390" s="1120">
        <v>92017784.420000002</v>
      </c>
      <c r="W390" s="764"/>
      <c r="X390" s="740">
        <v>0</v>
      </c>
      <c r="Y390" s="764"/>
      <c r="Z390" s="764"/>
      <c r="AA390" s="764"/>
      <c r="AB390" s="740" t="s">
        <v>1978</v>
      </c>
      <c r="AC390" s="1151"/>
      <c r="AD390" s="764"/>
    </row>
    <row r="391" spans="1:30">
      <c r="A391" s="548">
        <v>17</v>
      </c>
      <c r="B391" s="548" t="s">
        <v>941</v>
      </c>
      <c r="C391" s="764">
        <v>186</v>
      </c>
      <c r="D391" s="764" t="s">
        <v>1380</v>
      </c>
      <c r="E391" s="764" t="s">
        <v>1929</v>
      </c>
      <c r="F391" s="764">
        <v>37</v>
      </c>
      <c r="G391" s="764" t="s">
        <v>2445</v>
      </c>
      <c r="H391" s="1152" t="s">
        <v>749</v>
      </c>
      <c r="I391" s="1120">
        <v>163151</v>
      </c>
      <c r="J391" s="1120">
        <v>0</v>
      </c>
      <c r="K391" s="1120">
        <v>0</v>
      </c>
      <c r="L391" s="1120">
        <v>0</v>
      </c>
      <c r="M391" s="1120">
        <v>0</v>
      </c>
      <c r="N391" s="1120">
        <v>0</v>
      </c>
      <c r="O391" s="1120">
        <v>163151</v>
      </c>
      <c r="P391" s="1120">
        <v>0</v>
      </c>
      <c r="Q391" s="1120">
        <v>0</v>
      </c>
      <c r="R391" s="740">
        <v>0</v>
      </c>
      <c r="S391" s="740">
        <v>0</v>
      </c>
      <c r="T391" s="740">
        <v>2.4629540200000002</v>
      </c>
      <c r="U391" s="764"/>
      <c r="V391" s="1120">
        <v>1285848.21</v>
      </c>
      <c r="W391" s="764"/>
      <c r="X391" s="740">
        <v>0</v>
      </c>
      <c r="Y391" s="764"/>
      <c r="Z391" s="764"/>
      <c r="AA391" s="764"/>
      <c r="AB391" s="740" t="s">
        <v>1978</v>
      </c>
      <c r="AC391" s="1151"/>
      <c r="AD391" s="764"/>
    </row>
    <row r="392" spans="1:30">
      <c r="A392" s="548">
        <v>17</v>
      </c>
      <c r="B392" s="548" t="s">
        <v>1099</v>
      </c>
      <c r="C392" s="764">
        <v>187</v>
      </c>
      <c r="D392" s="764" t="s">
        <v>1250</v>
      </c>
      <c r="E392" s="764" t="s">
        <v>1930</v>
      </c>
      <c r="F392" s="764">
        <v>37</v>
      </c>
      <c r="G392" s="764" t="s">
        <v>2445</v>
      </c>
      <c r="H392" s="1152" t="s">
        <v>750</v>
      </c>
      <c r="I392" s="1120">
        <v>37436</v>
      </c>
      <c r="J392" s="1120">
        <v>0</v>
      </c>
      <c r="K392" s="1120">
        <v>0</v>
      </c>
      <c r="L392" s="1120">
        <v>0</v>
      </c>
      <c r="M392" s="1120">
        <v>0</v>
      </c>
      <c r="N392" s="1120">
        <v>0</v>
      </c>
      <c r="O392" s="1120">
        <v>37436</v>
      </c>
      <c r="P392" s="1120">
        <v>0</v>
      </c>
      <c r="Q392" s="1120">
        <v>0</v>
      </c>
      <c r="R392" s="740">
        <v>0</v>
      </c>
      <c r="S392" s="740">
        <v>0</v>
      </c>
      <c r="T392" s="740">
        <v>1.4974400000000001</v>
      </c>
      <c r="U392" s="764"/>
      <c r="V392" s="1120">
        <v>1631510.02</v>
      </c>
      <c r="W392" s="764"/>
      <c r="X392" s="740">
        <v>0</v>
      </c>
      <c r="Y392" s="764"/>
      <c r="Z392" s="764"/>
      <c r="AA392" s="764"/>
      <c r="AB392" s="740" t="s">
        <v>1978</v>
      </c>
      <c r="AC392" s="1151"/>
      <c r="AD392" s="764"/>
    </row>
    <row r="393" spans="1:30">
      <c r="A393" s="548">
        <v>17</v>
      </c>
      <c r="B393" s="548" t="s">
        <v>1013</v>
      </c>
      <c r="C393" s="764">
        <v>188</v>
      </c>
      <c r="D393" s="764" t="s">
        <v>1253</v>
      </c>
      <c r="E393" s="764" t="s">
        <v>1931</v>
      </c>
      <c r="F393" s="764">
        <v>37</v>
      </c>
      <c r="G393" s="764" t="s">
        <v>2445</v>
      </c>
      <c r="H393" s="1152" t="s">
        <v>1072</v>
      </c>
      <c r="I393" s="1120">
        <v>156102</v>
      </c>
      <c r="J393" s="1120">
        <v>0</v>
      </c>
      <c r="K393" s="1120">
        <v>0</v>
      </c>
      <c r="L393" s="1120">
        <v>0</v>
      </c>
      <c r="M393" s="1120">
        <v>0</v>
      </c>
      <c r="N393" s="1120">
        <v>0</v>
      </c>
      <c r="O393" s="1120">
        <v>156102</v>
      </c>
      <c r="P393" s="1120">
        <v>0</v>
      </c>
      <c r="Q393" s="1120">
        <v>0</v>
      </c>
      <c r="R393" s="740">
        <v>0</v>
      </c>
      <c r="S393" s="740">
        <v>0</v>
      </c>
      <c r="T393" s="740">
        <v>7.8051000000000004</v>
      </c>
      <c r="U393" s="764"/>
      <c r="V393" s="1120">
        <v>349728.15</v>
      </c>
      <c r="W393" s="764"/>
      <c r="X393" s="740">
        <v>0</v>
      </c>
      <c r="Y393" s="764"/>
      <c r="Z393" s="764"/>
      <c r="AA393" s="764"/>
      <c r="AB393" s="740" t="s">
        <v>1978</v>
      </c>
      <c r="AC393" s="1151"/>
      <c r="AD393" s="764"/>
    </row>
    <row r="394" spans="1:30">
      <c r="A394" s="548">
        <v>17</v>
      </c>
      <c r="B394" s="548" t="s">
        <v>1013</v>
      </c>
      <c r="C394" s="764">
        <v>189</v>
      </c>
      <c r="D394" s="764" t="s">
        <v>1071</v>
      </c>
      <c r="E394" s="764" t="s">
        <v>1932</v>
      </c>
      <c r="F394" s="764">
        <v>37</v>
      </c>
      <c r="G394" s="764" t="s">
        <v>2445</v>
      </c>
      <c r="H394" s="1152" t="s">
        <v>752</v>
      </c>
      <c r="I394" s="1120">
        <v>19223</v>
      </c>
      <c r="J394" s="1120">
        <v>0</v>
      </c>
      <c r="K394" s="1120">
        <v>0</v>
      </c>
      <c r="L394" s="1120">
        <v>0</v>
      </c>
      <c r="M394" s="1120">
        <v>0</v>
      </c>
      <c r="N394" s="1120">
        <v>0</v>
      </c>
      <c r="O394" s="1120">
        <v>19223</v>
      </c>
      <c r="P394" s="1120">
        <v>0</v>
      </c>
      <c r="Q394" s="1120">
        <v>0</v>
      </c>
      <c r="R394" s="740">
        <v>0</v>
      </c>
      <c r="S394" s="740">
        <v>0</v>
      </c>
      <c r="T394" s="740">
        <v>1.97158974</v>
      </c>
      <c r="U394" s="764"/>
      <c r="V394" s="1120">
        <v>2295979.0699999998</v>
      </c>
      <c r="W394" s="764"/>
      <c r="X394" s="740">
        <v>0</v>
      </c>
      <c r="Y394" s="764"/>
      <c r="Z394" s="764"/>
      <c r="AA394" s="764"/>
      <c r="AB394" s="740" t="s">
        <v>1978</v>
      </c>
      <c r="AC394" s="1151"/>
      <c r="AD394" s="764"/>
    </row>
    <row r="395" spans="1:30">
      <c r="A395" s="548">
        <v>17</v>
      </c>
      <c r="B395" s="548" t="s">
        <v>941</v>
      </c>
      <c r="C395" s="764">
        <v>190</v>
      </c>
      <c r="D395" s="764" t="s">
        <v>1257</v>
      </c>
      <c r="E395" s="764" t="s">
        <v>1933</v>
      </c>
      <c r="F395" s="764">
        <v>37</v>
      </c>
      <c r="G395" s="764" t="s">
        <v>2445</v>
      </c>
      <c r="H395" s="1152" t="s">
        <v>1260</v>
      </c>
      <c r="I395" s="1120">
        <v>62553</v>
      </c>
      <c r="J395" s="1120">
        <v>0</v>
      </c>
      <c r="K395" s="1120">
        <v>0</v>
      </c>
      <c r="L395" s="1120">
        <v>0</v>
      </c>
      <c r="M395" s="1120">
        <v>0</v>
      </c>
      <c r="N395" s="1120">
        <v>0</v>
      </c>
      <c r="O395" s="1120">
        <v>62553</v>
      </c>
      <c r="P395" s="1120">
        <v>0</v>
      </c>
      <c r="Q395" s="1120">
        <v>0</v>
      </c>
      <c r="R395" s="740">
        <v>0</v>
      </c>
      <c r="S395" s="740">
        <v>0</v>
      </c>
      <c r="T395" s="740">
        <v>5.5716576099999999</v>
      </c>
      <c r="U395" s="764"/>
      <c r="V395" s="1120">
        <v>216189.73</v>
      </c>
      <c r="W395" s="764"/>
      <c r="X395" s="740">
        <v>0</v>
      </c>
      <c r="Y395" s="764"/>
      <c r="Z395" s="764"/>
      <c r="AA395" s="764"/>
      <c r="AB395" s="740" t="s">
        <v>1978</v>
      </c>
      <c r="AC395" s="1151"/>
      <c r="AD395" s="764"/>
    </row>
    <row r="396" spans="1:30">
      <c r="A396" s="548">
        <v>17</v>
      </c>
      <c r="B396" s="548" t="s">
        <v>941</v>
      </c>
      <c r="C396" s="764">
        <v>191</v>
      </c>
      <c r="D396" s="764" t="s">
        <v>1259</v>
      </c>
      <c r="E396" s="764" t="s">
        <v>1934</v>
      </c>
      <c r="F396" s="764">
        <v>37</v>
      </c>
      <c r="G396" s="764" t="s">
        <v>2445</v>
      </c>
      <c r="H396" s="1152" t="s">
        <v>754</v>
      </c>
      <c r="I396" s="1120">
        <v>169648</v>
      </c>
      <c r="J396" s="1120">
        <v>0</v>
      </c>
      <c r="K396" s="1120">
        <v>0</v>
      </c>
      <c r="L396" s="1120">
        <v>0</v>
      </c>
      <c r="M396" s="1120">
        <v>0</v>
      </c>
      <c r="N396" s="1120">
        <v>0</v>
      </c>
      <c r="O396" s="1120">
        <v>169648</v>
      </c>
      <c r="P396" s="1120">
        <v>0</v>
      </c>
      <c r="Q396" s="1120">
        <v>0</v>
      </c>
      <c r="R396" s="740">
        <v>0</v>
      </c>
      <c r="S396" s="740">
        <v>0</v>
      </c>
      <c r="T396" s="740">
        <v>1.56694099</v>
      </c>
      <c r="U396" s="764"/>
      <c r="V396" s="1120">
        <v>569695.56000000006</v>
      </c>
      <c r="W396" s="764"/>
      <c r="X396" s="740">
        <v>0</v>
      </c>
      <c r="Y396" s="764"/>
      <c r="Z396" s="764"/>
      <c r="AA396" s="764"/>
      <c r="AB396" s="740" t="s">
        <v>1978</v>
      </c>
      <c r="AC396" s="1151"/>
      <c r="AD396" s="764"/>
    </row>
    <row r="397" spans="1:30">
      <c r="A397" s="548">
        <v>17</v>
      </c>
      <c r="B397" s="548" t="s">
        <v>1022</v>
      </c>
      <c r="C397" s="764">
        <v>192</v>
      </c>
      <c r="D397" s="764" t="s">
        <v>1261</v>
      </c>
      <c r="E397" s="764" t="s">
        <v>1789</v>
      </c>
      <c r="F397" s="764">
        <v>37</v>
      </c>
      <c r="G397" s="764" t="s">
        <v>2445</v>
      </c>
      <c r="H397" s="1152" t="s">
        <v>757</v>
      </c>
      <c r="I397" s="1120">
        <v>92360</v>
      </c>
      <c r="J397" s="1120">
        <v>0</v>
      </c>
      <c r="K397" s="1120">
        <v>0</v>
      </c>
      <c r="L397" s="1120">
        <v>0</v>
      </c>
      <c r="M397" s="1120">
        <v>0</v>
      </c>
      <c r="N397" s="1120">
        <v>0</v>
      </c>
      <c r="O397" s="1120">
        <v>92360</v>
      </c>
      <c r="P397" s="1120">
        <v>0</v>
      </c>
      <c r="Q397" s="1120">
        <v>0</v>
      </c>
      <c r="R397" s="740">
        <v>0</v>
      </c>
      <c r="S397" s="740">
        <v>0</v>
      </c>
      <c r="T397" s="740">
        <v>2.5908705200000002</v>
      </c>
      <c r="U397" s="764"/>
      <c r="V397" s="1120"/>
      <c r="W397" s="764"/>
      <c r="X397" s="740"/>
      <c r="Y397" s="764"/>
      <c r="Z397" s="764"/>
      <c r="AA397" s="764"/>
      <c r="AB397" s="740"/>
      <c r="AC397" s="1151"/>
      <c r="AD397" s="764"/>
    </row>
    <row r="398" spans="1:30">
      <c r="A398" s="548">
        <v>17</v>
      </c>
      <c r="B398" s="548" t="s">
        <v>941</v>
      </c>
      <c r="C398" s="764">
        <v>193</v>
      </c>
      <c r="D398" s="764" t="s">
        <v>1263</v>
      </c>
      <c r="E398" s="764" t="s">
        <v>1935</v>
      </c>
      <c r="F398" s="764">
        <v>37</v>
      </c>
      <c r="G398" s="764" t="s">
        <v>2445</v>
      </c>
      <c r="H398" s="1152" t="s">
        <v>1405</v>
      </c>
      <c r="I398" s="1120">
        <v>321</v>
      </c>
      <c r="J398" s="1120">
        <v>0</v>
      </c>
      <c r="K398" s="1120">
        <v>0</v>
      </c>
      <c r="L398" s="1120">
        <v>0</v>
      </c>
      <c r="M398" s="1120">
        <v>0</v>
      </c>
      <c r="N398" s="1120">
        <v>0</v>
      </c>
      <c r="O398" s="1120">
        <v>321</v>
      </c>
      <c r="P398" s="1120">
        <v>0</v>
      </c>
      <c r="Q398" s="1120">
        <v>0</v>
      </c>
      <c r="R398" s="740">
        <v>0</v>
      </c>
      <c r="S398" s="740">
        <v>0</v>
      </c>
      <c r="T398" s="740">
        <v>4.0538999999999999E-4</v>
      </c>
      <c r="U398" s="764"/>
      <c r="V398" s="1120">
        <v>1200690.1000000001</v>
      </c>
      <c r="W398" s="764"/>
      <c r="X398" s="740">
        <v>0</v>
      </c>
      <c r="Y398" s="764"/>
      <c r="Z398" s="764"/>
      <c r="AA398" s="764"/>
      <c r="AB398" s="740" t="s">
        <v>1978</v>
      </c>
      <c r="AC398" s="1151"/>
      <c r="AD398" s="764"/>
    </row>
    <row r="399" spans="1:30">
      <c r="A399" s="548">
        <v>17</v>
      </c>
      <c r="B399" s="548" t="s">
        <v>941</v>
      </c>
      <c r="C399" s="764">
        <v>194</v>
      </c>
      <c r="D399" s="764" t="s">
        <v>1404</v>
      </c>
      <c r="E399" s="764" t="s">
        <v>1936</v>
      </c>
      <c r="F399" s="764">
        <v>37</v>
      </c>
      <c r="G399" s="764" t="s">
        <v>2445</v>
      </c>
      <c r="H399" s="1152" t="s">
        <v>759</v>
      </c>
      <c r="I399" s="1120">
        <v>118221</v>
      </c>
      <c r="J399" s="1120">
        <v>0</v>
      </c>
      <c r="K399" s="1120">
        <v>0</v>
      </c>
      <c r="L399" s="1120">
        <v>0</v>
      </c>
      <c r="M399" s="1120">
        <v>0</v>
      </c>
      <c r="N399" s="1120">
        <v>0</v>
      </c>
      <c r="O399" s="1120">
        <v>118221</v>
      </c>
      <c r="P399" s="1120">
        <v>0</v>
      </c>
      <c r="Q399" s="1120">
        <v>0</v>
      </c>
      <c r="R399" s="740">
        <v>0</v>
      </c>
      <c r="S399" s="740">
        <v>0</v>
      </c>
      <c r="T399" s="740">
        <v>4.9258749999999996</v>
      </c>
      <c r="U399" s="764"/>
      <c r="V399" s="1120">
        <v>496.06</v>
      </c>
      <c r="W399" s="764"/>
      <c r="X399" s="740">
        <v>0</v>
      </c>
      <c r="Y399" s="764"/>
      <c r="Z399" s="764"/>
      <c r="AA399" s="764"/>
      <c r="AB399" s="740" t="s">
        <v>1978</v>
      </c>
      <c r="AC399" s="1151"/>
      <c r="AD399" s="764"/>
    </row>
    <row r="400" spans="1:30">
      <c r="A400" s="548">
        <v>17</v>
      </c>
      <c r="B400" s="548" t="s">
        <v>941</v>
      </c>
      <c r="C400" s="764">
        <v>195</v>
      </c>
      <c r="D400" s="764" t="s">
        <v>1266</v>
      </c>
      <c r="E400" s="764" t="s">
        <v>1937</v>
      </c>
      <c r="F400" s="764">
        <v>37</v>
      </c>
      <c r="G400" s="764" t="s">
        <v>2445</v>
      </c>
      <c r="H400" s="1152" t="s">
        <v>836</v>
      </c>
      <c r="I400" s="1120">
        <v>738590</v>
      </c>
      <c r="J400" s="1120">
        <v>0</v>
      </c>
      <c r="K400" s="1120">
        <v>0</v>
      </c>
      <c r="L400" s="1120">
        <v>0</v>
      </c>
      <c r="M400" s="1120">
        <v>0</v>
      </c>
      <c r="N400" s="1120">
        <v>0</v>
      </c>
      <c r="O400" s="1120">
        <v>738590</v>
      </c>
      <c r="P400" s="1120">
        <v>0</v>
      </c>
      <c r="Q400" s="1120">
        <v>0</v>
      </c>
      <c r="R400" s="740">
        <v>0</v>
      </c>
      <c r="S400" s="740">
        <v>0</v>
      </c>
      <c r="T400" s="740">
        <v>2.4619666699999998</v>
      </c>
      <c r="U400" s="764"/>
      <c r="V400" s="1120">
        <v>1182217.94</v>
      </c>
      <c r="W400" s="764"/>
      <c r="X400" s="740">
        <v>0</v>
      </c>
      <c r="Y400" s="764"/>
      <c r="Z400" s="764"/>
      <c r="AA400" s="764"/>
      <c r="AB400" s="740" t="s">
        <v>1978</v>
      </c>
      <c r="AC400" s="1151"/>
      <c r="AD400" s="764"/>
    </row>
    <row r="401" spans="1:30">
      <c r="A401" s="548">
        <v>17</v>
      </c>
      <c r="B401" s="548" t="s">
        <v>941</v>
      </c>
      <c r="C401" s="764">
        <v>196</v>
      </c>
      <c r="D401" s="764" t="s">
        <v>1357</v>
      </c>
      <c r="E401" s="764" t="s">
        <v>1938</v>
      </c>
      <c r="F401" s="764">
        <v>37</v>
      </c>
      <c r="G401" s="764" t="s">
        <v>2445</v>
      </c>
      <c r="H401" s="1152" t="s">
        <v>762</v>
      </c>
      <c r="I401" s="1120">
        <v>121543</v>
      </c>
      <c r="J401" s="1120">
        <v>0</v>
      </c>
      <c r="K401" s="1120">
        <v>0</v>
      </c>
      <c r="L401" s="1120">
        <v>0</v>
      </c>
      <c r="M401" s="1120">
        <v>0</v>
      </c>
      <c r="N401" s="1120">
        <v>0</v>
      </c>
      <c r="O401" s="1120">
        <v>121543</v>
      </c>
      <c r="P401" s="1120">
        <v>0</v>
      </c>
      <c r="Q401" s="1120">
        <v>0</v>
      </c>
      <c r="R401" s="740">
        <v>0</v>
      </c>
      <c r="S401" s="740">
        <v>0</v>
      </c>
      <c r="T401" s="740">
        <v>3.9585395999999999</v>
      </c>
      <c r="U401" s="764"/>
      <c r="V401" s="1120">
        <v>14777724.300000001</v>
      </c>
      <c r="W401" s="764"/>
      <c r="X401" s="740">
        <v>0</v>
      </c>
      <c r="Y401" s="764"/>
      <c r="Z401" s="764"/>
      <c r="AA401" s="764"/>
      <c r="AB401" s="740" t="s">
        <v>1978</v>
      </c>
      <c r="AC401" s="1151"/>
      <c r="AD401" s="764"/>
    </row>
    <row r="402" spans="1:30">
      <c r="A402" s="548">
        <v>17</v>
      </c>
      <c r="B402" s="548" t="s">
        <v>904</v>
      </c>
      <c r="C402" s="764">
        <v>197</v>
      </c>
      <c r="D402" s="764" t="s">
        <v>1269</v>
      </c>
      <c r="E402" s="764" t="s">
        <v>1939</v>
      </c>
      <c r="F402" s="764">
        <v>37</v>
      </c>
      <c r="G402" s="764" t="s">
        <v>2445</v>
      </c>
      <c r="H402" s="1152" t="s">
        <v>692</v>
      </c>
      <c r="I402" s="1120">
        <v>172406</v>
      </c>
      <c r="J402" s="1120">
        <v>0</v>
      </c>
      <c r="K402" s="1120">
        <v>0</v>
      </c>
      <c r="L402" s="1120">
        <v>0</v>
      </c>
      <c r="M402" s="1120">
        <v>0</v>
      </c>
      <c r="N402" s="1120">
        <v>0</v>
      </c>
      <c r="O402" s="1120">
        <v>172406</v>
      </c>
      <c r="P402" s="1120">
        <v>0</v>
      </c>
      <c r="Q402" s="1120">
        <v>0</v>
      </c>
      <c r="R402" s="740">
        <v>0</v>
      </c>
      <c r="S402" s="740">
        <v>0</v>
      </c>
      <c r="T402" s="740">
        <v>1.17086256</v>
      </c>
      <c r="U402" s="764"/>
      <c r="V402" s="1120">
        <v>1304050.3700000001</v>
      </c>
      <c r="W402" s="764"/>
      <c r="X402" s="740">
        <v>0</v>
      </c>
      <c r="Y402" s="764"/>
      <c r="Z402" s="764"/>
      <c r="AA402" s="764"/>
      <c r="AB402" s="740" t="s">
        <v>1978</v>
      </c>
      <c r="AC402" s="1151"/>
      <c r="AD402" s="764"/>
    </row>
    <row r="403" spans="1:30">
      <c r="A403" s="548">
        <v>17</v>
      </c>
      <c r="B403" s="548" t="s">
        <v>941</v>
      </c>
      <c r="C403" s="764">
        <v>198</v>
      </c>
      <c r="D403" s="764" t="s">
        <v>1148</v>
      </c>
      <c r="E403" s="764" t="s">
        <v>1724</v>
      </c>
      <c r="F403" s="764">
        <v>37</v>
      </c>
      <c r="G403" s="764" t="s">
        <v>2445</v>
      </c>
      <c r="H403" s="1152" t="s">
        <v>764</v>
      </c>
      <c r="I403" s="1120">
        <v>159813</v>
      </c>
      <c r="J403" s="1120">
        <v>0</v>
      </c>
      <c r="K403" s="1120">
        <v>0</v>
      </c>
      <c r="L403" s="1120">
        <v>0</v>
      </c>
      <c r="M403" s="1120">
        <v>0</v>
      </c>
      <c r="N403" s="1120">
        <v>0</v>
      </c>
      <c r="O403" s="1120">
        <v>159813</v>
      </c>
      <c r="P403" s="1120">
        <v>0</v>
      </c>
      <c r="Q403" s="1120">
        <v>0</v>
      </c>
      <c r="R403" s="740">
        <v>0</v>
      </c>
      <c r="S403" s="740">
        <v>0</v>
      </c>
      <c r="T403" s="740">
        <v>1.3317749999999999</v>
      </c>
      <c r="U403" s="764"/>
      <c r="V403" s="1120"/>
      <c r="W403" s="764"/>
      <c r="X403" s="740"/>
      <c r="Y403" s="764"/>
      <c r="Z403" s="764"/>
      <c r="AA403" s="764"/>
      <c r="AB403" s="740"/>
      <c r="AC403" s="1151"/>
      <c r="AD403" s="764"/>
    </row>
    <row r="404" spans="1:30">
      <c r="A404" s="548">
        <v>17</v>
      </c>
      <c r="B404" s="548" t="s">
        <v>941</v>
      </c>
      <c r="C404" s="764">
        <v>199</v>
      </c>
      <c r="D404" s="764" t="s">
        <v>1271</v>
      </c>
      <c r="E404" s="764" t="s">
        <v>1940</v>
      </c>
      <c r="F404" s="764">
        <v>37</v>
      </c>
      <c r="G404" s="764" t="s">
        <v>2445</v>
      </c>
      <c r="H404" s="1152" t="s">
        <v>766</v>
      </c>
      <c r="I404" s="1120">
        <v>416</v>
      </c>
      <c r="J404" s="1120">
        <v>0</v>
      </c>
      <c r="K404" s="1120">
        <v>0</v>
      </c>
      <c r="L404" s="1120">
        <v>0</v>
      </c>
      <c r="M404" s="1120">
        <v>0</v>
      </c>
      <c r="N404" s="1120">
        <v>0</v>
      </c>
      <c r="O404" s="1120">
        <v>416</v>
      </c>
      <c r="P404" s="1120">
        <v>0</v>
      </c>
      <c r="Q404" s="1120">
        <v>0</v>
      </c>
      <c r="R404" s="740">
        <v>0</v>
      </c>
      <c r="S404" s="740">
        <v>0</v>
      </c>
      <c r="T404" s="740">
        <v>1.485714E-2</v>
      </c>
      <c r="U404" s="764"/>
      <c r="V404" s="1120">
        <v>14272707.890000001</v>
      </c>
      <c r="W404" s="764"/>
      <c r="X404" s="740">
        <v>0</v>
      </c>
      <c r="Y404" s="764"/>
      <c r="Z404" s="764"/>
      <c r="AA404" s="764"/>
      <c r="AB404" s="740" t="s">
        <v>1978</v>
      </c>
      <c r="AC404" s="1151"/>
      <c r="AD404" s="764"/>
    </row>
    <row r="405" spans="1:30">
      <c r="A405" s="548">
        <v>17</v>
      </c>
      <c r="B405" s="548" t="s">
        <v>1022</v>
      </c>
      <c r="C405" s="764">
        <v>200</v>
      </c>
      <c r="D405" s="764" t="s">
        <v>1273</v>
      </c>
      <c r="E405" s="764" t="s">
        <v>1941</v>
      </c>
      <c r="F405" s="764">
        <v>37</v>
      </c>
      <c r="G405" s="764" t="s">
        <v>2445</v>
      </c>
      <c r="H405" s="1152" t="s">
        <v>1276</v>
      </c>
      <c r="I405" s="1120">
        <v>26452</v>
      </c>
      <c r="J405" s="1120">
        <v>0</v>
      </c>
      <c r="K405" s="1120">
        <v>0</v>
      </c>
      <c r="L405" s="1120">
        <v>0</v>
      </c>
      <c r="M405" s="1120">
        <v>0</v>
      </c>
      <c r="N405" s="1120">
        <v>0</v>
      </c>
      <c r="O405" s="1120">
        <v>26452</v>
      </c>
      <c r="P405" s="1120">
        <v>0</v>
      </c>
      <c r="Q405" s="1120">
        <v>0</v>
      </c>
      <c r="R405" s="740">
        <v>0</v>
      </c>
      <c r="S405" s="740">
        <v>0</v>
      </c>
      <c r="T405" s="740">
        <v>7.5577142899999998</v>
      </c>
      <c r="U405" s="764"/>
      <c r="V405" s="1120">
        <v>554164.66</v>
      </c>
      <c r="W405" s="764"/>
      <c r="X405" s="740">
        <v>0</v>
      </c>
      <c r="Y405" s="764"/>
      <c r="Z405" s="764"/>
      <c r="AA405" s="764"/>
      <c r="AB405" s="740" t="s">
        <v>1978</v>
      </c>
      <c r="AC405" s="1151"/>
      <c r="AD405" s="764"/>
    </row>
    <row r="406" spans="1:30">
      <c r="A406" s="548">
        <v>17</v>
      </c>
      <c r="B406" s="548" t="s">
        <v>941</v>
      </c>
      <c r="C406" s="764">
        <v>201</v>
      </c>
      <c r="D406" s="764" t="s">
        <v>1275</v>
      </c>
      <c r="E406" s="764" t="s">
        <v>1942</v>
      </c>
      <c r="F406" s="764">
        <v>37</v>
      </c>
      <c r="G406" s="764" t="s">
        <v>2445</v>
      </c>
      <c r="H406" s="1152" t="s">
        <v>1278</v>
      </c>
      <c r="I406" s="1120">
        <v>24629</v>
      </c>
      <c r="J406" s="1120">
        <v>0</v>
      </c>
      <c r="K406" s="1120">
        <v>0</v>
      </c>
      <c r="L406" s="1120">
        <v>0</v>
      </c>
      <c r="M406" s="1120">
        <v>0</v>
      </c>
      <c r="N406" s="1120">
        <v>0</v>
      </c>
      <c r="O406" s="1120">
        <v>24629</v>
      </c>
      <c r="P406" s="1120">
        <v>0</v>
      </c>
      <c r="Q406" s="1120">
        <v>0</v>
      </c>
      <c r="R406" s="740">
        <v>0</v>
      </c>
      <c r="S406" s="740">
        <v>0</v>
      </c>
      <c r="T406" s="740">
        <v>0</v>
      </c>
      <c r="U406" s="764"/>
      <c r="V406" s="1120">
        <v>369616.5</v>
      </c>
      <c r="W406" s="764"/>
      <c r="X406" s="740">
        <v>0</v>
      </c>
      <c r="Y406" s="764"/>
      <c r="Z406" s="764"/>
      <c r="AA406" s="764"/>
      <c r="AB406" s="740" t="s">
        <v>1978</v>
      </c>
      <c r="AC406" s="1151"/>
      <c r="AD406" s="764"/>
    </row>
    <row r="407" spans="1:30">
      <c r="A407" s="548">
        <v>17</v>
      </c>
      <c r="B407" s="548" t="s">
        <v>996</v>
      </c>
      <c r="C407" s="764">
        <v>202</v>
      </c>
      <c r="D407" s="764" t="s">
        <v>1277</v>
      </c>
      <c r="E407" s="764" t="s">
        <v>1943</v>
      </c>
      <c r="F407" s="764">
        <v>37</v>
      </c>
      <c r="G407" s="764" t="s">
        <v>2445</v>
      </c>
      <c r="H407" s="1152" t="s">
        <v>1280</v>
      </c>
      <c r="I407" s="1120">
        <v>70637</v>
      </c>
      <c r="J407" s="1120">
        <v>0</v>
      </c>
      <c r="K407" s="1120">
        <v>0</v>
      </c>
      <c r="L407" s="1120">
        <v>0</v>
      </c>
      <c r="M407" s="1120">
        <v>0</v>
      </c>
      <c r="N407" s="1120">
        <v>0</v>
      </c>
      <c r="O407" s="1120">
        <v>70637</v>
      </c>
      <c r="P407" s="1120">
        <v>0</v>
      </c>
      <c r="Q407" s="1120">
        <v>0</v>
      </c>
      <c r="R407" s="740">
        <v>0</v>
      </c>
      <c r="S407" s="740">
        <v>0</v>
      </c>
      <c r="T407" s="740">
        <v>3.6224102600000001</v>
      </c>
      <c r="U407" s="764"/>
      <c r="V407" s="1120">
        <v>246295.41</v>
      </c>
      <c r="W407" s="764"/>
      <c r="X407" s="740">
        <v>0</v>
      </c>
      <c r="Y407" s="764"/>
      <c r="Z407" s="764"/>
      <c r="AA407" s="764"/>
      <c r="AB407" s="740" t="s">
        <v>1978</v>
      </c>
      <c r="AC407" s="1151"/>
      <c r="AD407" s="764"/>
    </row>
    <row r="408" spans="1:30">
      <c r="A408" s="548">
        <v>17</v>
      </c>
      <c r="B408" s="548" t="s">
        <v>941</v>
      </c>
      <c r="C408" s="764">
        <v>203</v>
      </c>
      <c r="D408" s="764" t="s">
        <v>1279</v>
      </c>
      <c r="E408" s="764" t="s">
        <v>1944</v>
      </c>
      <c r="F408" s="764">
        <v>37</v>
      </c>
      <c r="G408" s="764" t="s">
        <v>2445</v>
      </c>
      <c r="H408" s="1152" t="s">
        <v>769</v>
      </c>
      <c r="I408" s="1120">
        <v>136500</v>
      </c>
      <c r="J408" s="1120">
        <v>0</v>
      </c>
      <c r="K408" s="1120">
        <v>0</v>
      </c>
      <c r="L408" s="1120">
        <v>0</v>
      </c>
      <c r="M408" s="1120">
        <v>0</v>
      </c>
      <c r="N408" s="1120">
        <v>0</v>
      </c>
      <c r="O408" s="1120">
        <v>136500</v>
      </c>
      <c r="P408" s="1120">
        <v>0</v>
      </c>
      <c r="Q408" s="1120">
        <v>0</v>
      </c>
      <c r="R408" s="740">
        <v>0</v>
      </c>
      <c r="S408" s="740">
        <v>0</v>
      </c>
      <c r="T408" s="740">
        <v>2.80864198</v>
      </c>
      <c r="U408" s="764"/>
      <c r="V408" s="1120">
        <v>3057233.83</v>
      </c>
      <c r="W408" s="764"/>
      <c r="X408" s="740">
        <v>0</v>
      </c>
      <c r="Y408" s="764"/>
      <c r="Z408" s="764"/>
      <c r="AA408" s="764"/>
      <c r="AB408" s="740" t="s">
        <v>1978</v>
      </c>
      <c r="AC408" s="1151"/>
      <c r="AD408" s="764"/>
    </row>
    <row r="409" spans="1:30">
      <c r="A409" s="548">
        <v>14</v>
      </c>
      <c r="B409" s="548" t="s">
        <v>934</v>
      </c>
      <c r="C409" s="764">
        <v>204</v>
      </c>
      <c r="D409" s="764" t="s">
        <v>1282</v>
      </c>
      <c r="E409" s="764" t="s">
        <v>1945</v>
      </c>
      <c r="F409" s="764">
        <v>37</v>
      </c>
      <c r="G409" s="764" t="s">
        <v>2445</v>
      </c>
      <c r="H409" s="548" t="s">
        <v>2525</v>
      </c>
      <c r="I409" s="1120">
        <v>94868</v>
      </c>
      <c r="J409" s="1120">
        <v>0</v>
      </c>
      <c r="K409" s="1120">
        <v>0</v>
      </c>
      <c r="L409" s="1120">
        <v>0</v>
      </c>
      <c r="M409" s="1120">
        <v>0</v>
      </c>
      <c r="N409" s="1120">
        <v>0</v>
      </c>
      <c r="O409" s="1120">
        <v>94868</v>
      </c>
      <c r="P409" s="1120">
        <v>0</v>
      </c>
      <c r="Q409" s="1120">
        <v>0</v>
      </c>
      <c r="R409" s="740">
        <v>0</v>
      </c>
      <c r="S409" s="740">
        <v>0</v>
      </c>
      <c r="T409" s="740">
        <v>18.973600000000001</v>
      </c>
      <c r="U409" s="764"/>
      <c r="V409" s="1120">
        <v>1878465.5</v>
      </c>
      <c r="W409" s="764"/>
      <c r="X409" s="740">
        <v>0</v>
      </c>
      <c r="Y409" s="764"/>
      <c r="Z409" s="764"/>
      <c r="AA409" s="764"/>
      <c r="AB409" s="740" t="s">
        <v>1978</v>
      </c>
      <c r="AC409" s="1151"/>
      <c r="AD409" s="764"/>
    </row>
    <row r="410" spans="1:30">
      <c r="A410" s="548">
        <v>17</v>
      </c>
      <c r="B410" s="548" t="s">
        <v>941</v>
      </c>
      <c r="C410" s="764">
        <v>205</v>
      </c>
      <c r="D410" s="1134" t="s">
        <v>2524</v>
      </c>
      <c r="E410" s="764"/>
      <c r="F410" s="764">
        <v>37</v>
      </c>
      <c r="G410" s="764" t="s">
        <v>2445</v>
      </c>
      <c r="H410" s="1152" t="s">
        <v>1074</v>
      </c>
      <c r="I410" s="1120">
        <v>26057</v>
      </c>
      <c r="J410" s="1120">
        <v>0</v>
      </c>
      <c r="K410" s="1120">
        <v>0</v>
      </c>
      <c r="L410" s="1120">
        <v>0</v>
      </c>
      <c r="M410" s="1120">
        <v>0</v>
      </c>
      <c r="N410" s="1120">
        <v>0</v>
      </c>
      <c r="O410" s="1120">
        <v>26057</v>
      </c>
      <c r="P410" s="1120">
        <v>0</v>
      </c>
      <c r="Q410" s="1120">
        <v>0</v>
      </c>
      <c r="R410" s="740">
        <v>0</v>
      </c>
      <c r="S410" s="740">
        <v>0</v>
      </c>
      <c r="T410" s="740">
        <v>5.2114000000000003</v>
      </c>
      <c r="U410" s="764"/>
      <c r="V410" s="1120"/>
      <c r="W410" s="764"/>
      <c r="X410" s="740"/>
      <c r="Y410" s="764"/>
      <c r="Z410" s="764"/>
      <c r="AA410" s="764"/>
      <c r="AB410" s="740"/>
      <c r="AC410" s="1151"/>
      <c r="AD410" s="764"/>
    </row>
    <row r="411" spans="1:30">
      <c r="A411" s="548">
        <v>17</v>
      </c>
      <c r="B411" s="548" t="s">
        <v>941</v>
      </c>
      <c r="C411" s="764">
        <v>206</v>
      </c>
      <c r="D411" s="764" t="s">
        <v>1073</v>
      </c>
      <c r="E411" s="764" t="s">
        <v>1946</v>
      </c>
      <c r="F411" s="764">
        <v>37</v>
      </c>
      <c r="G411" s="764" t="s">
        <v>2445</v>
      </c>
      <c r="H411" s="1152" t="s">
        <v>1284</v>
      </c>
      <c r="I411" s="1120">
        <v>306342</v>
      </c>
      <c r="J411" s="1120">
        <v>0</v>
      </c>
      <c r="K411" s="1120">
        <v>0</v>
      </c>
      <c r="L411" s="1120">
        <v>0</v>
      </c>
      <c r="M411" s="1120">
        <v>0</v>
      </c>
      <c r="N411" s="1120">
        <v>0</v>
      </c>
      <c r="O411" s="1120">
        <v>306342</v>
      </c>
      <c r="P411" s="1120">
        <v>0</v>
      </c>
      <c r="Q411" s="1120">
        <v>0</v>
      </c>
      <c r="R411" s="740">
        <v>0</v>
      </c>
      <c r="S411" s="740">
        <v>0</v>
      </c>
      <c r="T411" s="740">
        <v>6.8075999999999999</v>
      </c>
      <c r="U411" s="764"/>
      <c r="V411" s="1120">
        <v>258159.45</v>
      </c>
      <c r="W411" s="764"/>
      <c r="X411" s="740">
        <v>0</v>
      </c>
      <c r="Y411" s="764"/>
      <c r="Z411" s="764"/>
      <c r="AA411" s="764"/>
      <c r="AB411" s="740" t="s">
        <v>1978</v>
      </c>
      <c r="AC411" s="1151"/>
      <c r="AD411" s="764"/>
    </row>
    <row r="412" spans="1:30">
      <c r="A412" s="548">
        <v>17</v>
      </c>
      <c r="B412" s="548" t="s">
        <v>941</v>
      </c>
      <c r="C412" s="764">
        <v>207</v>
      </c>
      <c r="D412" s="764" t="s">
        <v>1283</v>
      </c>
      <c r="E412" s="764" t="s">
        <v>1947</v>
      </c>
      <c r="F412" s="764">
        <v>37</v>
      </c>
      <c r="G412" s="764" t="s">
        <v>2445</v>
      </c>
      <c r="H412" s="1152" t="s">
        <v>696</v>
      </c>
      <c r="I412" s="1120">
        <v>58618</v>
      </c>
      <c r="J412" s="1120">
        <v>0</v>
      </c>
      <c r="K412" s="1120">
        <v>0</v>
      </c>
      <c r="L412" s="1120">
        <v>0</v>
      </c>
      <c r="M412" s="1120">
        <v>0</v>
      </c>
      <c r="N412" s="1120">
        <v>0</v>
      </c>
      <c r="O412" s="1120">
        <v>58618</v>
      </c>
      <c r="P412" s="1120">
        <v>0</v>
      </c>
      <c r="Q412" s="1120">
        <v>0</v>
      </c>
      <c r="R412" s="740">
        <v>0</v>
      </c>
      <c r="S412" s="740">
        <v>0</v>
      </c>
      <c r="T412" s="740">
        <v>2.6644545499999999</v>
      </c>
      <c r="U412" s="764"/>
      <c r="V412" s="1120">
        <v>3340793.73</v>
      </c>
      <c r="W412" s="764"/>
      <c r="X412" s="740">
        <v>0</v>
      </c>
      <c r="Y412" s="764"/>
      <c r="Z412" s="764"/>
      <c r="AA412" s="764"/>
      <c r="AB412" s="740" t="s">
        <v>1978</v>
      </c>
      <c r="AC412" s="1151"/>
      <c r="AD412" s="764"/>
    </row>
    <row r="413" spans="1:30">
      <c r="A413" s="548">
        <v>17</v>
      </c>
      <c r="B413" s="548" t="s">
        <v>904</v>
      </c>
      <c r="C413" s="764">
        <v>208</v>
      </c>
      <c r="D413" s="764" t="s">
        <v>1153</v>
      </c>
      <c r="E413" s="764" t="s">
        <v>1949</v>
      </c>
      <c r="F413" s="764">
        <v>37</v>
      </c>
      <c r="G413" s="764" t="s">
        <v>2445</v>
      </c>
      <c r="H413" s="1152" t="s">
        <v>1062</v>
      </c>
      <c r="I413" s="1120">
        <v>103848</v>
      </c>
      <c r="J413" s="1120">
        <v>0</v>
      </c>
      <c r="K413" s="1120">
        <v>0</v>
      </c>
      <c r="L413" s="1120">
        <v>0</v>
      </c>
      <c r="M413" s="1120">
        <v>0</v>
      </c>
      <c r="N413" s="1120">
        <v>0</v>
      </c>
      <c r="O413" s="1120">
        <v>103848</v>
      </c>
      <c r="P413" s="1120">
        <v>0</v>
      </c>
      <c r="Q413" s="1120">
        <v>0</v>
      </c>
      <c r="R413" s="740">
        <v>0</v>
      </c>
      <c r="S413" s="740">
        <v>0</v>
      </c>
      <c r="T413" s="740">
        <v>0</v>
      </c>
      <c r="U413" s="764"/>
      <c r="V413" s="1120">
        <v>1979125.45</v>
      </c>
      <c r="W413" s="764"/>
      <c r="X413" s="740">
        <v>0</v>
      </c>
      <c r="Y413" s="764"/>
      <c r="Z413" s="764"/>
      <c r="AA413" s="764"/>
      <c r="AB413" s="740" t="s">
        <v>1978</v>
      </c>
      <c r="AC413" s="1151"/>
      <c r="AD413" s="764"/>
    </row>
    <row r="414" spans="1:30">
      <c r="A414" s="548">
        <v>17</v>
      </c>
      <c r="B414" s="548" t="s">
        <v>941</v>
      </c>
      <c r="C414" s="764">
        <v>209</v>
      </c>
      <c r="D414" s="764" t="s">
        <v>1061</v>
      </c>
      <c r="E414" s="764" t="s">
        <v>1950</v>
      </c>
      <c r="F414" s="764">
        <v>37</v>
      </c>
      <c r="G414" s="764" t="s">
        <v>2445</v>
      </c>
      <c r="H414" s="1152" t="s">
        <v>1290</v>
      </c>
      <c r="I414" s="1120">
        <v>229970</v>
      </c>
      <c r="J414" s="1120">
        <v>0</v>
      </c>
      <c r="K414" s="1120">
        <v>0</v>
      </c>
      <c r="L414" s="1120">
        <v>0</v>
      </c>
      <c r="M414" s="1120">
        <v>0</v>
      </c>
      <c r="N414" s="1120">
        <v>0</v>
      </c>
      <c r="O414" s="1120">
        <v>229970</v>
      </c>
      <c r="P414" s="1120">
        <v>0</v>
      </c>
      <c r="Q414" s="1120">
        <v>0</v>
      </c>
      <c r="R414" s="740">
        <v>0</v>
      </c>
      <c r="S414" s="740">
        <v>0</v>
      </c>
      <c r="T414" s="740">
        <v>2.63630319</v>
      </c>
      <c r="U414" s="764"/>
      <c r="V414" s="1120">
        <v>906895.15</v>
      </c>
      <c r="W414" s="764"/>
      <c r="X414" s="740">
        <v>0</v>
      </c>
      <c r="Y414" s="764"/>
      <c r="Z414" s="764"/>
      <c r="AA414" s="764"/>
      <c r="AB414" s="740" t="s">
        <v>1978</v>
      </c>
      <c r="AC414" s="1151"/>
      <c r="AD414" s="764"/>
    </row>
    <row r="415" spans="1:30">
      <c r="A415" s="548">
        <v>17</v>
      </c>
      <c r="B415" s="548" t="s">
        <v>941</v>
      </c>
      <c r="C415" s="764">
        <v>210</v>
      </c>
      <c r="D415" s="764" t="s">
        <v>1289</v>
      </c>
      <c r="E415" s="764" t="s">
        <v>1951</v>
      </c>
      <c r="F415" s="764">
        <v>37</v>
      </c>
      <c r="G415" s="764" t="s">
        <v>2445</v>
      </c>
      <c r="H415" s="1152" t="s">
        <v>1051</v>
      </c>
      <c r="I415" s="1120">
        <v>147</v>
      </c>
      <c r="J415" s="1120">
        <v>0</v>
      </c>
      <c r="K415" s="1120">
        <v>0</v>
      </c>
      <c r="L415" s="1120">
        <v>0</v>
      </c>
      <c r="M415" s="1120">
        <v>0</v>
      </c>
      <c r="N415" s="1120">
        <v>0</v>
      </c>
      <c r="O415" s="1120">
        <v>147</v>
      </c>
      <c r="P415" s="1120">
        <v>0</v>
      </c>
      <c r="Q415" s="1120">
        <v>0</v>
      </c>
      <c r="R415" s="740">
        <v>0</v>
      </c>
      <c r="S415" s="740">
        <v>0</v>
      </c>
      <c r="T415" s="740">
        <v>8.5464999999999998E-4</v>
      </c>
      <c r="U415" s="764"/>
      <c r="V415" s="1120">
        <v>3934118.87</v>
      </c>
      <c r="W415" s="764"/>
      <c r="X415" s="740">
        <v>0</v>
      </c>
      <c r="Y415" s="764"/>
      <c r="Z415" s="764"/>
      <c r="AA415" s="764"/>
      <c r="AB415" s="740" t="s">
        <v>1978</v>
      </c>
      <c r="AC415" s="1151"/>
      <c r="AD415" s="764"/>
    </row>
    <row r="416" spans="1:30">
      <c r="A416" s="548">
        <v>17</v>
      </c>
      <c r="B416" s="548" t="s">
        <v>941</v>
      </c>
      <c r="C416" s="764">
        <v>211</v>
      </c>
      <c r="D416" s="764" t="s">
        <v>1050</v>
      </c>
      <c r="E416" s="764" t="s">
        <v>1952</v>
      </c>
      <c r="F416" s="764">
        <v>37</v>
      </c>
      <c r="G416" s="764" t="s">
        <v>2445</v>
      </c>
      <c r="H416" s="1152" t="s">
        <v>1065</v>
      </c>
      <c r="I416" s="1120">
        <v>29998</v>
      </c>
      <c r="J416" s="1120">
        <v>0</v>
      </c>
      <c r="K416" s="1120">
        <v>0</v>
      </c>
      <c r="L416" s="1120">
        <v>0</v>
      </c>
      <c r="M416" s="1120">
        <v>0</v>
      </c>
      <c r="N416" s="1120">
        <v>0</v>
      </c>
      <c r="O416" s="1120">
        <v>29998</v>
      </c>
      <c r="P416" s="1120">
        <v>0</v>
      </c>
      <c r="Q416" s="1120">
        <v>0</v>
      </c>
      <c r="R416" s="740">
        <v>0</v>
      </c>
      <c r="S416" s="740">
        <v>0</v>
      </c>
      <c r="T416" s="740">
        <v>0</v>
      </c>
      <c r="U416" s="764"/>
      <c r="V416" s="1120">
        <v>6221.76</v>
      </c>
      <c r="W416" s="764"/>
      <c r="X416" s="740">
        <v>0</v>
      </c>
      <c r="Y416" s="764"/>
      <c r="Z416" s="764"/>
      <c r="AA416" s="764"/>
      <c r="AB416" s="740" t="s">
        <v>1978</v>
      </c>
      <c r="AC416" s="1151"/>
      <c r="AD416" s="764"/>
    </row>
    <row r="417" spans="1:30">
      <c r="A417" s="548">
        <v>17</v>
      </c>
      <c r="B417" s="548" t="s">
        <v>941</v>
      </c>
      <c r="C417" s="764">
        <v>212</v>
      </c>
      <c r="D417" s="764" t="s">
        <v>1064</v>
      </c>
      <c r="E417" s="764" t="s">
        <v>1953</v>
      </c>
      <c r="F417" s="764">
        <v>37</v>
      </c>
      <c r="G417" s="764" t="s">
        <v>2445</v>
      </c>
      <c r="H417" s="548" t="s">
        <v>2527</v>
      </c>
      <c r="I417" s="1120">
        <v>5350</v>
      </c>
      <c r="J417" s="1120">
        <v>0</v>
      </c>
      <c r="K417" s="1120">
        <v>0</v>
      </c>
      <c r="L417" s="1120">
        <v>0</v>
      </c>
      <c r="M417" s="1120">
        <v>0</v>
      </c>
      <c r="N417" s="1120">
        <v>0</v>
      </c>
      <c r="O417" s="1120">
        <v>5350</v>
      </c>
      <c r="P417" s="1120">
        <v>0</v>
      </c>
      <c r="Q417" s="1120">
        <v>0</v>
      </c>
      <c r="R417" s="740">
        <v>0</v>
      </c>
      <c r="S417" s="740">
        <v>0</v>
      </c>
      <c r="T417" s="740">
        <v>1.07</v>
      </c>
      <c r="U417" s="764"/>
      <c r="V417" s="1120">
        <v>2490.0500000000002</v>
      </c>
      <c r="W417" s="764"/>
      <c r="X417" s="740">
        <v>0</v>
      </c>
      <c r="Y417" s="764"/>
      <c r="Z417" s="764"/>
      <c r="AA417" s="764"/>
      <c r="AB417" s="740" t="s">
        <v>1978</v>
      </c>
      <c r="AC417" s="1151"/>
      <c r="AD417" s="764"/>
    </row>
    <row r="418" spans="1:30">
      <c r="A418" s="548">
        <v>17</v>
      </c>
      <c r="B418" s="548" t="s">
        <v>909</v>
      </c>
      <c r="C418" s="764">
        <v>213</v>
      </c>
      <c r="D418" s="1134" t="s">
        <v>2526</v>
      </c>
      <c r="E418" s="764"/>
      <c r="F418" s="764">
        <v>37</v>
      </c>
      <c r="G418" s="764" t="s">
        <v>2445</v>
      </c>
      <c r="H418" s="1152" t="s">
        <v>1088</v>
      </c>
      <c r="I418" s="1120">
        <v>443845</v>
      </c>
      <c r="J418" s="1120">
        <v>0</v>
      </c>
      <c r="K418" s="1120">
        <v>0</v>
      </c>
      <c r="L418" s="1120">
        <v>0</v>
      </c>
      <c r="M418" s="1120">
        <v>0</v>
      </c>
      <c r="N418" s="1120">
        <v>0</v>
      </c>
      <c r="O418" s="1120">
        <v>443845</v>
      </c>
      <c r="P418" s="1120">
        <v>0</v>
      </c>
      <c r="Q418" s="1120">
        <v>0</v>
      </c>
      <c r="R418" s="740">
        <v>0</v>
      </c>
      <c r="S418" s="740">
        <v>0</v>
      </c>
      <c r="T418" s="740">
        <v>0</v>
      </c>
      <c r="U418" s="764"/>
      <c r="V418" s="1120"/>
      <c r="W418" s="764"/>
      <c r="X418" s="740"/>
      <c r="Y418" s="764"/>
      <c r="Z418" s="764"/>
      <c r="AA418" s="764"/>
      <c r="AB418" s="740"/>
      <c r="AC418" s="1151"/>
      <c r="AD418" s="764"/>
    </row>
    <row r="419" spans="1:30">
      <c r="A419" s="548">
        <v>17</v>
      </c>
      <c r="B419" s="548" t="s">
        <v>941</v>
      </c>
      <c r="C419" s="764">
        <v>214</v>
      </c>
      <c r="D419" s="764" t="s">
        <v>1087</v>
      </c>
      <c r="E419" s="764" t="s">
        <v>1954</v>
      </c>
      <c r="F419" s="764">
        <v>37</v>
      </c>
      <c r="G419" s="764" t="s">
        <v>2445</v>
      </c>
      <c r="H419" s="1152" t="s">
        <v>1292</v>
      </c>
      <c r="I419" s="1120">
        <v>56155</v>
      </c>
      <c r="J419" s="1120">
        <v>0</v>
      </c>
      <c r="K419" s="1120">
        <v>0</v>
      </c>
      <c r="L419" s="1120">
        <v>0</v>
      </c>
      <c r="M419" s="1120">
        <v>0</v>
      </c>
      <c r="N419" s="1120">
        <v>0</v>
      </c>
      <c r="O419" s="1120">
        <v>56155</v>
      </c>
      <c r="P419" s="1120">
        <v>0</v>
      </c>
      <c r="Q419" s="1120">
        <v>0</v>
      </c>
      <c r="R419" s="740">
        <v>0</v>
      </c>
      <c r="S419" s="740">
        <v>0</v>
      </c>
      <c r="T419" s="740">
        <v>0</v>
      </c>
      <c r="U419" s="764"/>
      <c r="V419" s="1120">
        <v>2862891.98</v>
      </c>
      <c r="W419" s="764"/>
      <c r="X419" s="740">
        <v>0</v>
      </c>
      <c r="Y419" s="764"/>
      <c r="Z419" s="764"/>
      <c r="AA419" s="764"/>
      <c r="AB419" s="740" t="s">
        <v>1978</v>
      </c>
      <c r="AC419" s="1151"/>
      <c r="AD419" s="764"/>
    </row>
    <row r="420" spans="1:30">
      <c r="A420" s="548">
        <v>17</v>
      </c>
      <c r="B420" s="548" t="s">
        <v>941</v>
      </c>
      <c r="C420" s="764">
        <v>215</v>
      </c>
      <c r="D420" s="764" t="s">
        <v>1291</v>
      </c>
      <c r="E420" s="764" t="s">
        <v>1955</v>
      </c>
      <c r="F420" s="764">
        <v>37</v>
      </c>
      <c r="G420" s="764" t="s">
        <v>2445</v>
      </c>
      <c r="H420" s="1152" t="s">
        <v>1110</v>
      </c>
      <c r="I420" s="1120">
        <v>108468</v>
      </c>
      <c r="J420" s="1120">
        <v>0</v>
      </c>
      <c r="K420" s="1120">
        <v>0</v>
      </c>
      <c r="L420" s="1120">
        <v>0</v>
      </c>
      <c r="M420" s="1120">
        <v>0</v>
      </c>
      <c r="N420" s="1120">
        <v>0</v>
      </c>
      <c r="O420" s="1120">
        <v>108468</v>
      </c>
      <c r="P420" s="1120">
        <v>0</v>
      </c>
      <c r="Q420" s="1120">
        <v>0</v>
      </c>
      <c r="R420" s="740">
        <v>0</v>
      </c>
      <c r="S420" s="740">
        <v>0</v>
      </c>
      <c r="T420" s="740">
        <v>0</v>
      </c>
      <c r="U420" s="764"/>
      <c r="V420" s="1120">
        <v>597533.82999999996</v>
      </c>
      <c r="W420" s="764"/>
      <c r="X420" s="740">
        <v>0</v>
      </c>
      <c r="Y420" s="764"/>
      <c r="Z420" s="764"/>
      <c r="AA420" s="764"/>
      <c r="AB420" s="740" t="s">
        <v>1978</v>
      </c>
      <c r="AC420" s="1151"/>
      <c r="AD420" s="764"/>
    </row>
    <row r="421" spans="1:30">
      <c r="A421" s="548">
        <v>17</v>
      </c>
      <c r="B421" s="548" t="s">
        <v>934</v>
      </c>
      <c r="C421" s="764">
        <v>216</v>
      </c>
      <c r="D421" s="764" t="s">
        <v>1109</v>
      </c>
      <c r="E421" s="764" t="s">
        <v>1956</v>
      </c>
      <c r="F421" s="764">
        <v>37</v>
      </c>
      <c r="G421" s="764" t="s">
        <v>2445</v>
      </c>
      <c r="H421" s="1152" t="s">
        <v>771</v>
      </c>
      <c r="I421" s="1120">
        <v>149</v>
      </c>
      <c r="J421" s="1120">
        <v>0</v>
      </c>
      <c r="K421" s="1120">
        <v>0</v>
      </c>
      <c r="L421" s="1120">
        <v>0</v>
      </c>
      <c r="M421" s="1120">
        <v>0</v>
      </c>
      <c r="N421" s="1120">
        <v>0</v>
      </c>
      <c r="O421" s="1120">
        <v>149</v>
      </c>
      <c r="P421" s="1120">
        <v>0</v>
      </c>
      <c r="Q421" s="1120">
        <v>0</v>
      </c>
      <c r="R421" s="740">
        <v>0</v>
      </c>
      <c r="S421" s="740">
        <v>0</v>
      </c>
      <c r="T421" s="740">
        <v>1.2416700000000001E-3</v>
      </c>
      <c r="U421" s="764"/>
      <c r="V421" s="1120">
        <v>1078895.54</v>
      </c>
      <c r="W421" s="764"/>
      <c r="X421" s="740">
        <v>0</v>
      </c>
      <c r="Y421" s="764"/>
      <c r="Z421" s="764"/>
      <c r="AA421" s="764"/>
      <c r="AB421" s="740" t="s">
        <v>1978</v>
      </c>
      <c r="AC421" s="1151"/>
      <c r="AD421" s="764"/>
    </row>
    <row r="422" spans="1:30">
      <c r="A422" s="548">
        <v>17</v>
      </c>
      <c r="B422" s="548" t="s">
        <v>888</v>
      </c>
      <c r="C422" s="764">
        <v>217</v>
      </c>
      <c r="D422" s="764" t="s">
        <v>1293</v>
      </c>
      <c r="E422" s="764" t="s">
        <v>1957</v>
      </c>
      <c r="F422" s="764">
        <v>37</v>
      </c>
      <c r="G422" s="764" t="s">
        <v>2445</v>
      </c>
      <c r="H422" s="1152" t="s">
        <v>1077</v>
      </c>
      <c r="I422" s="1120">
        <v>19716</v>
      </c>
      <c r="J422" s="1120">
        <v>0</v>
      </c>
      <c r="K422" s="1120">
        <v>0</v>
      </c>
      <c r="L422" s="1120">
        <v>0</v>
      </c>
      <c r="M422" s="1120">
        <v>0</v>
      </c>
      <c r="N422" s="1120">
        <v>0</v>
      </c>
      <c r="O422" s="1120">
        <v>19716</v>
      </c>
      <c r="P422" s="1120">
        <v>0</v>
      </c>
      <c r="Q422" s="1120">
        <v>0</v>
      </c>
      <c r="R422" s="740">
        <v>0</v>
      </c>
      <c r="S422" s="740">
        <v>0</v>
      </c>
      <c r="T422" s="740">
        <v>1.3144</v>
      </c>
      <c r="U422" s="764"/>
      <c r="V422" s="1120">
        <v>731497.35</v>
      </c>
      <c r="W422" s="764"/>
      <c r="X422" s="740">
        <v>0</v>
      </c>
      <c r="Y422" s="764"/>
      <c r="Z422" s="764"/>
      <c r="AA422" s="764"/>
      <c r="AB422" s="740" t="s">
        <v>1978</v>
      </c>
      <c r="AC422" s="1151"/>
      <c r="AD422" s="764"/>
    </row>
    <row r="423" spans="1:30">
      <c r="A423" s="548">
        <v>17</v>
      </c>
      <c r="B423" s="548" t="s">
        <v>996</v>
      </c>
      <c r="C423" s="764">
        <v>218</v>
      </c>
      <c r="D423" s="764" t="s">
        <v>1076</v>
      </c>
      <c r="E423" s="764" t="s">
        <v>1958</v>
      </c>
      <c r="F423" s="764">
        <v>37</v>
      </c>
      <c r="G423" s="764" t="s">
        <v>2445</v>
      </c>
      <c r="H423" s="1152" t="s">
        <v>1113</v>
      </c>
      <c r="I423" s="1120">
        <v>26</v>
      </c>
      <c r="J423" s="1120">
        <v>0</v>
      </c>
      <c r="K423" s="1120">
        <v>0</v>
      </c>
      <c r="L423" s="1120">
        <v>0</v>
      </c>
      <c r="M423" s="1120">
        <v>0</v>
      </c>
      <c r="N423" s="1120">
        <v>0</v>
      </c>
      <c r="O423" s="1120">
        <v>26</v>
      </c>
      <c r="P423" s="1120">
        <v>0</v>
      </c>
      <c r="Q423" s="1120">
        <v>0</v>
      </c>
      <c r="R423" s="740">
        <v>0</v>
      </c>
      <c r="S423" s="740">
        <v>0</v>
      </c>
      <c r="T423" s="740">
        <v>5.1975999999999997E-4</v>
      </c>
      <c r="U423" s="764"/>
      <c r="V423" s="1120">
        <v>335813.93</v>
      </c>
      <c r="W423" s="764"/>
      <c r="X423" s="740">
        <v>0</v>
      </c>
      <c r="Y423" s="764"/>
      <c r="Z423" s="764"/>
      <c r="AA423" s="764"/>
      <c r="AB423" s="740" t="s">
        <v>1978</v>
      </c>
      <c r="AC423" s="1151"/>
      <c r="AD423" s="764"/>
    </row>
    <row r="424" spans="1:30">
      <c r="A424" s="548">
        <v>17</v>
      </c>
      <c r="B424" s="548" t="s">
        <v>899</v>
      </c>
      <c r="C424" s="764">
        <v>219</v>
      </c>
      <c r="D424" s="764" t="s">
        <v>1112</v>
      </c>
      <c r="E424" s="764" t="s">
        <v>1959</v>
      </c>
      <c r="F424" s="764">
        <v>37</v>
      </c>
      <c r="G424" s="764" t="s">
        <v>2445</v>
      </c>
      <c r="H424" s="1152" t="s">
        <v>682</v>
      </c>
      <c r="I424" s="1120">
        <v>56155</v>
      </c>
      <c r="J424" s="1120">
        <v>0</v>
      </c>
      <c r="K424" s="1120">
        <v>0</v>
      </c>
      <c r="L424" s="1120">
        <v>0</v>
      </c>
      <c r="M424" s="1120">
        <v>0</v>
      </c>
      <c r="N424" s="1120">
        <v>0</v>
      </c>
      <c r="O424" s="1120">
        <v>56155</v>
      </c>
      <c r="P424" s="1120">
        <v>0</v>
      </c>
      <c r="Q424" s="1120">
        <v>0</v>
      </c>
      <c r="R424" s="740">
        <v>0</v>
      </c>
      <c r="S424" s="740">
        <v>0</v>
      </c>
      <c r="T424" s="740">
        <v>1.4974666700000001</v>
      </c>
      <c r="U424" s="764"/>
      <c r="V424" s="1120">
        <v>2658.22</v>
      </c>
      <c r="W424" s="764"/>
      <c r="X424" s="740">
        <v>0</v>
      </c>
      <c r="Y424" s="764"/>
      <c r="Z424" s="764"/>
      <c r="AA424" s="764"/>
      <c r="AB424" s="740" t="s">
        <v>1978</v>
      </c>
      <c r="AC424" s="1151"/>
      <c r="AD424" s="764"/>
    </row>
    <row r="425" spans="1:30">
      <c r="A425" s="548">
        <v>17</v>
      </c>
      <c r="B425" s="548" t="s">
        <v>899</v>
      </c>
      <c r="C425" s="764">
        <v>220</v>
      </c>
      <c r="D425" s="764" t="s">
        <v>1135</v>
      </c>
      <c r="E425" s="764" t="s">
        <v>1960</v>
      </c>
      <c r="F425" s="764">
        <v>37</v>
      </c>
      <c r="G425" s="764" t="s">
        <v>2445</v>
      </c>
      <c r="H425" s="1152" t="s">
        <v>683</v>
      </c>
      <c r="I425" s="1120">
        <v>482</v>
      </c>
      <c r="J425" s="1120">
        <v>0</v>
      </c>
      <c r="K425" s="1120">
        <v>0</v>
      </c>
      <c r="L425" s="1120">
        <v>0</v>
      </c>
      <c r="M425" s="1120">
        <v>0</v>
      </c>
      <c r="N425" s="1120">
        <v>0</v>
      </c>
      <c r="O425" s="1120">
        <v>482</v>
      </c>
      <c r="P425" s="1120">
        <v>0</v>
      </c>
      <c r="Q425" s="1120">
        <v>0</v>
      </c>
      <c r="R425" s="740">
        <v>0</v>
      </c>
      <c r="S425" s="740">
        <v>0</v>
      </c>
      <c r="T425" s="740">
        <v>1.8660469999999998E-2</v>
      </c>
      <c r="U425" s="764"/>
      <c r="V425" s="1120">
        <v>561553.52</v>
      </c>
      <c r="W425" s="764"/>
      <c r="X425" s="740">
        <v>0</v>
      </c>
      <c r="Y425" s="764"/>
      <c r="Z425" s="764"/>
      <c r="AA425" s="764"/>
      <c r="AB425" s="740" t="s">
        <v>1978</v>
      </c>
      <c r="AC425" s="1151"/>
      <c r="AD425" s="764"/>
    </row>
    <row r="426" spans="1:30">
      <c r="A426" s="548">
        <v>17</v>
      </c>
      <c r="B426" s="548" t="s">
        <v>1099</v>
      </c>
      <c r="C426" s="764">
        <v>221</v>
      </c>
      <c r="D426" s="764" t="s">
        <v>1136</v>
      </c>
      <c r="E426" s="764" t="s">
        <v>1711</v>
      </c>
      <c r="F426" s="764">
        <v>37</v>
      </c>
      <c r="G426" s="764" t="s">
        <v>2445</v>
      </c>
      <c r="H426" s="1152" t="s">
        <v>778</v>
      </c>
      <c r="I426" s="1120">
        <v>358212</v>
      </c>
      <c r="J426" s="1120">
        <v>0</v>
      </c>
      <c r="K426" s="1120">
        <v>0</v>
      </c>
      <c r="L426" s="1120">
        <v>0</v>
      </c>
      <c r="M426" s="1120">
        <v>0</v>
      </c>
      <c r="N426" s="1120">
        <v>0</v>
      </c>
      <c r="O426" s="1120">
        <v>358212</v>
      </c>
      <c r="P426" s="1120">
        <v>0</v>
      </c>
      <c r="Q426" s="1120">
        <v>0</v>
      </c>
      <c r="R426" s="740">
        <v>0</v>
      </c>
      <c r="S426" s="740">
        <v>0</v>
      </c>
      <c r="T426" s="740">
        <v>4.8407026999999996</v>
      </c>
      <c r="U426" s="764"/>
      <c r="V426" s="1120"/>
      <c r="W426" s="764"/>
      <c r="X426" s="740"/>
      <c r="Y426" s="764"/>
      <c r="Z426" s="764"/>
      <c r="AA426" s="764"/>
      <c r="AB426" s="740"/>
      <c r="AC426" s="1151"/>
      <c r="AD426" s="764"/>
    </row>
    <row r="427" spans="1:30">
      <c r="A427" s="548">
        <v>17</v>
      </c>
      <c r="B427" s="548" t="s">
        <v>941</v>
      </c>
      <c r="C427" s="764">
        <v>222</v>
      </c>
      <c r="D427" s="764" t="s">
        <v>1298</v>
      </c>
      <c r="E427" s="764" t="s">
        <v>1961</v>
      </c>
      <c r="F427" s="764">
        <v>37</v>
      </c>
      <c r="G427" s="764" t="s">
        <v>2445</v>
      </c>
      <c r="H427" s="1152" t="s">
        <v>1301</v>
      </c>
      <c r="I427" s="1120">
        <v>162160</v>
      </c>
      <c r="J427" s="1120">
        <v>0</v>
      </c>
      <c r="K427" s="1120">
        <v>0</v>
      </c>
      <c r="L427" s="1120">
        <v>0</v>
      </c>
      <c r="M427" s="1120">
        <v>0</v>
      </c>
      <c r="N427" s="1120">
        <v>0</v>
      </c>
      <c r="O427" s="1120">
        <v>162160</v>
      </c>
      <c r="P427" s="1120">
        <v>0</v>
      </c>
      <c r="Q427" s="1120">
        <v>0</v>
      </c>
      <c r="R427" s="740">
        <v>0</v>
      </c>
      <c r="S427" s="740">
        <v>0</v>
      </c>
      <c r="T427" s="740">
        <v>3.7678330799999999</v>
      </c>
      <c r="U427" s="764"/>
      <c r="V427" s="1120">
        <v>3554906.21</v>
      </c>
      <c r="W427" s="764"/>
      <c r="X427" s="740">
        <v>0</v>
      </c>
      <c r="Y427" s="764"/>
      <c r="Z427" s="764"/>
      <c r="AA427" s="764"/>
      <c r="AB427" s="740" t="s">
        <v>1978</v>
      </c>
      <c r="AC427" s="1151"/>
      <c r="AD427" s="764"/>
    </row>
    <row r="428" spans="1:30">
      <c r="A428" s="548">
        <v>17</v>
      </c>
      <c r="B428" s="548" t="s">
        <v>929</v>
      </c>
      <c r="C428" s="764">
        <v>223</v>
      </c>
      <c r="D428" s="764" t="s">
        <v>1300</v>
      </c>
      <c r="E428" s="764" t="s">
        <v>1962</v>
      </c>
      <c r="F428" s="764">
        <v>37</v>
      </c>
      <c r="G428" s="764" t="s">
        <v>2445</v>
      </c>
      <c r="H428" s="1152" t="s">
        <v>784</v>
      </c>
      <c r="I428" s="1120">
        <v>352976</v>
      </c>
      <c r="J428" s="1120">
        <v>0</v>
      </c>
      <c r="K428" s="1120">
        <v>0</v>
      </c>
      <c r="L428" s="1120">
        <v>0</v>
      </c>
      <c r="M428" s="1120">
        <v>0</v>
      </c>
      <c r="N428" s="1120">
        <v>0</v>
      </c>
      <c r="O428" s="1120">
        <v>352976</v>
      </c>
      <c r="P428" s="1120">
        <v>0</v>
      </c>
      <c r="Q428" s="1120">
        <v>3529.76</v>
      </c>
      <c r="R428" s="740">
        <v>5.5515800000000004E-3</v>
      </c>
      <c r="S428" s="740">
        <v>5.6238618604042218E-3</v>
      </c>
      <c r="T428" s="740">
        <v>1.7575772700000001</v>
      </c>
      <c r="U428" s="764"/>
      <c r="V428" s="1120">
        <v>1640819.99</v>
      </c>
      <c r="W428" s="764"/>
      <c r="X428" s="740">
        <v>0</v>
      </c>
      <c r="Y428" s="764"/>
      <c r="Z428" s="764"/>
      <c r="AA428" s="764"/>
      <c r="AB428" s="740" t="s">
        <v>1978</v>
      </c>
      <c r="AC428" s="1151"/>
      <c r="AD428" s="764"/>
    </row>
    <row r="429" spans="1:30">
      <c r="A429" s="548">
        <v>17</v>
      </c>
      <c r="B429" s="548" t="s">
        <v>904</v>
      </c>
      <c r="C429" s="764">
        <v>224</v>
      </c>
      <c r="D429" s="764" t="s">
        <v>962</v>
      </c>
      <c r="E429" s="764" t="s">
        <v>1592</v>
      </c>
      <c r="F429" s="764">
        <v>37</v>
      </c>
      <c r="G429" s="764" t="s">
        <v>2445</v>
      </c>
      <c r="H429" s="1152" t="s">
        <v>1315</v>
      </c>
      <c r="I429" s="1158">
        <v>890850</v>
      </c>
      <c r="J429" s="1120">
        <v>0</v>
      </c>
      <c r="K429" s="1120">
        <v>0</v>
      </c>
      <c r="L429" s="1120">
        <v>0</v>
      </c>
      <c r="M429" s="1120">
        <v>0</v>
      </c>
      <c r="N429" s="1120">
        <v>0</v>
      </c>
      <c r="O429" s="1120">
        <v>890850</v>
      </c>
      <c r="P429" s="1120">
        <v>0</v>
      </c>
      <c r="Q429" s="1120">
        <v>0</v>
      </c>
      <c r="R429" s="740">
        <v>0</v>
      </c>
      <c r="S429" s="1168">
        <v>0</v>
      </c>
      <c r="T429" s="740">
        <v>6.3721352800000002</v>
      </c>
      <c r="U429" s="764"/>
      <c r="V429" s="1120" t="e">
        <v>#N/A</v>
      </c>
      <c r="W429" s="764"/>
      <c r="X429" s="740">
        <v>0</v>
      </c>
      <c r="Y429" s="764"/>
      <c r="Z429" s="764"/>
      <c r="AA429" s="764"/>
      <c r="AB429" s="740" t="e">
        <v>#N/A</v>
      </c>
      <c r="AC429" s="1151"/>
      <c r="AD429" s="764"/>
    </row>
    <row r="430" spans="1:30">
      <c r="A430" s="548">
        <v>17</v>
      </c>
      <c r="B430" s="548" t="s">
        <v>1099</v>
      </c>
      <c r="C430" s="764">
        <v>225</v>
      </c>
      <c r="D430" s="764" t="s">
        <v>1314</v>
      </c>
      <c r="E430" s="764" t="s">
        <v>1818</v>
      </c>
      <c r="F430" s="764">
        <v>37</v>
      </c>
      <c r="G430" s="764" t="s">
        <v>2445</v>
      </c>
      <c r="H430" s="1152" t="s">
        <v>1318</v>
      </c>
      <c r="I430" s="1120">
        <v>78469</v>
      </c>
      <c r="J430" s="1120">
        <v>0</v>
      </c>
      <c r="K430" s="1120">
        <v>0</v>
      </c>
      <c r="L430" s="1120">
        <v>0</v>
      </c>
      <c r="M430" s="1120">
        <v>0</v>
      </c>
      <c r="N430" s="1120">
        <v>0</v>
      </c>
      <c r="O430" s="1120">
        <v>78469</v>
      </c>
      <c r="P430" s="1120">
        <v>0</v>
      </c>
      <c r="Q430" s="1120">
        <v>0</v>
      </c>
      <c r="R430" s="740">
        <v>0</v>
      </c>
      <c r="S430" s="740">
        <v>0</v>
      </c>
      <c r="T430" s="740">
        <v>3.79077295</v>
      </c>
      <c r="U430" s="764"/>
      <c r="V430" s="1120"/>
      <c r="W430" s="764"/>
      <c r="X430" s="740"/>
      <c r="Y430" s="764"/>
      <c r="Z430" s="764"/>
      <c r="AA430" s="764"/>
      <c r="AB430" s="740"/>
      <c r="AC430" s="1151"/>
      <c r="AD430" s="764"/>
    </row>
    <row r="431" spans="1:30">
      <c r="A431" s="548">
        <v>14</v>
      </c>
      <c r="B431" s="548" t="s">
        <v>941</v>
      </c>
      <c r="C431" s="764">
        <v>226</v>
      </c>
      <c r="D431" s="764" t="s">
        <v>1317</v>
      </c>
      <c r="E431" s="764" t="s">
        <v>1963</v>
      </c>
      <c r="F431" s="764">
        <v>37</v>
      </c>
      <c r="G431" s="764" t="s">
        <v>2445</v>
      </c>
      <c r="H431" s="1152" t="s">
        <v>1320</v>
      </c>
      <c r="I431" s="1120">
        <v>222109</v>
      </c>
      <c r="J431" s="1120">
        <v>0</v>
      </c>
      <c r="K431" s="1120">
        <v>0</v>
      </c>
      <c r="L431" s="1120">
        <v>0</v>
      </c>
      <c r="M431" s="1120">
        <v>0</v>
      </c>
      <c r="N431" s="1120">
        <v>0</v>
      </c>
      <c r="O431" s="1120">
        <v>222109</v>
      </c>
      <c r="P431" s="1120">
        <v>0</v>
      </c>
      <c r="Q431" s="1120">
        <v>0</v>
      </c>
      <c r="R431" s="740">
        <v>0</v>
      </c>
      <c r="S431" s="740">
        <v>0</v>
      </c>
      <c r="T431" s="740">
        <v>5.1414120399999996</v>
      </c>
      <c r="U431" s="764"/>
      <c r="V431" s="1120">
        <v>2475272.7599999998</v>
      </c>
      <c r="W431" s="764"/>
      <c r="X431" s="740">
        <v>0</v>
      </c>
      <c r="Y431" s="764"/>
      <c r="Z431" s="764"/>
      <c r="AA431" s="764"/>
      <c r="AB431" s="740" t="s">
        <v>1978</v>
      </c>
      <c r="AC431" s="1151"/>
      <c r="AD431" s="764"/>
    </row>
    <row r="432" spans="1:30">
      <c r="A432" s="548">
        <v>26</v>
      </c>
      <c r="B432" s="548" t="s">
        <v>941</v>
      </c>
      <c r="C432" s="764">
        <v>227</v>
      </c>
      <c r="D432" s="764" t="s">
        <v>1319</v>
      </c>
      <c r="E432" s="764" t="s">
        <v>1964</v>
      </c>
      <c r="F432" s="764">
        <v>37</v>
      </c>
      <c r="G432" s="764" t="s">
        <v>2445</v>
      </c>
      <c r="H432" s="1152" t="s">
        <v>793</v>
      </c>
      <c r="I432" s="1120">
        <v>108222</v>
      </c>
      <c r="J432" s="1120">
        <v>0</v>
      </c>
      <c r="K432" s="1120">
        <v>0</v>
      </c>
      <c r="L432" s="1120">
        <v>0</v>
      </c>
      <c r="M432" s="1120">
        <v>0</v>
      </c>
      <c r="N432" s="1120">
        <v>0</v>
      </c>
      <c r="O432" s="1120">
        <v>108222</v>
      </c>
      <c r="P432" s="1120">
        <v>0</v>
      </c>
      <c r="Q432" s="1120">
        <v>0</v>
      </c>
      <c r="R432" s="740">
        <v>0</v>
      </c>
      <c r="S432" s="740">
        <v>0</v>
      </c>
      <c r="T432" s="740">
        <v>3.5861223400000002</v>
      </c>
      <c r="U432" s="764"/>
      <c r="V432" s="1120">
        <v>5195888.75</v>
      </c>
      <c r="W432" s="764"/>
      <c r="X432" s="740">
        <v>0</v>
      </c>
      <c r="Y432" s="764"/>
      <c r="Z432" s="764"/>
      <c r="AA432" s="764"/>
      <c r="AB432" s="740" t="s">
        <v>1978</v>
      </c>
      <c r="AC432" s="1151"/>
      <c r="AD432" s="764"/>
    </row>
    <row r="433" spans="1:30">
      <c r="A433" s="548">
        <v>17</v>
      </c>
      <c r="B433" s="548" t="s">
        <v>941</v>
      </c>
      <c r="C433" s="764">
        <v>228</v>
      </c>
      <c r="D433" s="764" t="s">
        <v>1322</v>
      </c>
      <c r="E433" s="764" t="s">
        <v>1965</v>
      </c>
      <c r="F433" s="764">
        <v>37</v>
      </c>
      <c r="G433" s="764" t="s">
        <v>2445</v>
      </c>
      <c r="H433" s="1152" t="s">
        <v>634</v>
      </c>
      <c r="I433" s="1120">
        <v>704745</v>
      </c>
      <c r="J433" s="1120">
        <v>0</v>
      </c>
      <c r="K433" s="1120">
        <v>0</v>
      </c>
      <c r="L433" s="1120">
        <v>0</v>
      </c>
      <c r="M433" s="1120">
        <v>0</v>
      </c>
      <c r="N433" s="1120">
        <v>0</v>
      </c>
      <c r="O433" s="1120">
        <v>704745</v>
      </c>
      <c r="P433" s="1120">
        <v>0</v>
      </c>
      <c r="Q433" s="1120">
        <v>0</v>
      </c>
      <c r="R433" s="740">
        <v>0</v>
      </c>
      <c r="S433" s="740">
        <v>0</v>
      </c>
      <c r="T433" s="740">
        <v>9.4212207899999996</v>
      </c>
      <c r="U433" s="764"/>
      <c r="V433" s="1120">
        <v>1082222.01</v>
      </c>
      <c r="W433" s="764"/>
      <c r="X433" s="740">
        <v>0</v>
      </c>
      <c r="Y433" s="764"/>
      <c r="Z433" s="764"/>
      <c r="AA433" s="764"/>
      <c r="AB433" s="740" t="s">
        <v>1978</v>
      </c>
      <c r="AC433" s="1151"/>
      <c r="AD433" s="764"/>
    </row>
    <row r="434" spans="1:30">
      <c r="A434" s="548">
        <v>17</v>
      </c>
      <c r="B434" s="548" t="s">
        <v>941</v>
      </c>
      <c r="C434" s="764">
        <v>229</v>
      </c>
      <c r="D434" s="764" t="s">
        <v>1053</v>
      </c>
      <c r="E434" s="764" t="s">
        <v>1966</v>
      </c>
      <c r="F434" s="764">
        <v>37</v>
      </c>
      <c r="G434" s="764" t="s">
        <v>2445</v>
      </c>
      <c r="H434" s="548" t="s">
        <v>2529</v>
      </c>
      <c r="I434" s="1120">
        <v>4986</v>
      </c>
      <c r="J434" s="1120">
        <v>0</v>
      </c>
      <c r="K434" s="1120">
        <v>0</v>
      </c>
      <c r="L434" s="1120">
        <v>0</v>
      </c>
      <c r="M434" s="1120">
        <v>0</v>
      </c>
      <c r="N434" s="1120">
        <v>0</v>
      </c>
      <c r="O434" s="1120">
        <v>4986</v>
      </c>
      <c r="P434" s="1120">
        <v>0</v>
      </c>
      <c r="Q434" s="1120">
        <v>0</v>
      </c>
      <c r="R434" s="740">
        <v>0</v>
      </c>
      <c r="S434" s="740">
        <v>0</v>
      </c>
      <c r="T434" s="740">
        <v>0.49859999999999999</v>
      </c>
      <c r="U434" s="764"/>
      <c r="V434" s="1120">
        <v>7757035.8399999999</v>
      </c>
      <c r="W434" s="764"/>
      <c r="X434" s="740">
        <v>0</v>
      </c>
      <c r="Y434" s="764"/>
      <c r="Z434" s="764"/>
      <c r="AA434" s="764"/>
      <c r="AB434" s="740" t="s">
        <v>1978</v>
      </c>
      <c r="AC434" s="1151"/>
      <c r="AD434" s="764"/>
    </row>
    <row r="435" spans="1:30">
      <c r="A435" s="548">
        <v>17</v>
      </c>
      <c r="B435" s="548" t="s">
        <v>941</v>
      </c>
      <c r="C435" s="764">
        <v>230</v>
      </c>
      <c r="D435" s="1134" t="s">
        <v>2528</v>
      </c>
      <c r="E435" s="764"/>
      <c r="F435" s="764">
        <v>37</v>
      </c>
      <c r="G435" s="764" t="s">
        <v>2445</v>
      </c>
      <c r="H435" s="548" t="s">
        <v>2531</v>
      </c>
      <c r="I435" s="1120">
        <v>538</v>
      </c>
      <c r="J435" s="1120">
        <v>0</v>
      </c>
      <c r="K435" s="1120">
        <v>0</v>
      </c>
      <c r="L435" s="1120">
        <v>0</v>
      </c>
      <c r="M435" s="1120">
        <v>0</v>
      </c>
      <c r="N435" s="1120">
        <v>0</v>
      </c>
      <c r="O435" s="1120">
        <v>538</v>
      </c>
      <c r="P435" s="1120">
        <v>0</v>
      </c>
      <c r="Q435" s="1120">
        <v>0</v>
      </c>
      <c r="R435" s="740">
        <v>0</v>
      </c>
      <c r="S435" s="740">
        <v>0</v>
      </c>
      <c r="T435" s="740">
        <v>2.69E-2</v>
      </c>
      <c r="U435" s="764"/>
      <c r="V435" s="1120"/>
      <c r="W435" s="764"/>
      <c r="X435" s="740"/>
      <c r="Y435" s="764"/>
      <c r="Z435" s="764"/>
      <c r="AA435" s="764"/>
      <c r="AB435" s="740"/>
      <c r="AC435" s="1151"/>
      <c r="AD435" s="764"/>
    </row>
    <row r="436" spans="1:30">
      <c r="A436" s="548">
        <v>30</v>
      </c>
      <c r="B436" s="548" t="s">
        <v>888</v>
      </c>
      <c r="C436" s="764">
        <v>231</v>
      </c>
      <c r="D436" s="1134" t="s">
        <v>2530</v>
      </c>
      <c r="E436" s="764"/>
      <c r="F436" s="764">
        <v>37</v>
      </c>
      <c r="G436" s="764" t="s">
        <v>2445</v>
      </c>
      <c r="H436" s="1152" t="s">
        <v>794</v>
      </c>
      <c r="I436" s="1120">
        <v>15024</v>
      </c>
      <c r="J436" s="1120">
        <v>0</v>
      </c>
      <c r="K436" s="1120">
        <v>0</v>
      </c>
      <c r="L436" s="1120">
        <v>0</v>
      </c>
      <c r="M436" s="1120">
        <v>0</v>
      </c>
      <c r="N436" s="1120">
        <v>0</v>
      </c>
      <c r="O436" s="1120">
        <v>15024</v>
      </c>
      <c r="P436" s="1120">
        <v>0</v>
      </c>
      <c r="Q436" s="1120">
        <v>0</v>
      </c>
      <c r="R436" s="740">
        <v>0</v>
      </c>
      <c r="S436" s="740">
        <v>0</v>
      </c>
      <c r="T436" s="740">
        <v>0.13968017999999999</v>
      </c>
      <c r="U436" s="764"/>
      <c r="V436" s="1120"/>
      <c r="W436" s="764"/>
      <c r="X436" s="740"/>
      <c r="Y436" s="764"/>
      <c r="Z436" s="764"/>
      <c r="AA436" s="764"/>
      <c r="AB436" s="740"/>
      <c r="AC436" s="1151"/>
      <c r="AD436" s="764"/>
    </row>
    <row r="437" spans="1:30">
      <c r="A437" s="548">
        <v>30</v>
      </c>
      <c r="B437" s="548" t="s">
        <v>941</v>
      </c>
      <c r="C437" s="764">
        <v>232</v>
      </c>
      <c r="D437" s="764" t="s">
        <v>1325</v>
      </c>
      <c r="E437" s="764" t="s">
        <v>1967</v>
      </c>
      <c r="F437" s="764">
        <v>37</v>
      </c>
      <c r="G437" s="764" t="s">
        <v>2445</v>
      </c>
      <c r="H437" s="1152" t="s">
        <v>795</v>
      </c>
      <c r="I437" s="1120">
        <v>440918</v>
      </c>
      <c r="J437" s="1120">
        <v>0</v>
      </c>
      <c r="K437" s="1120">
        <v>0</v>
      </c>
      <c r="L437" s="1120">
        <v>0</v>
      </c>
      <c r="M437" s="1120">
        <v>0</v>
      </c>
      <c r="N437" s="1120">
        <v>0</v>
      </c>
      <c r="O437" s="1120">
        <v>440918</v>
      </c>
      <c r="P437" s="1120">
        <v>0</v>
      </c>
      <c r="Q437" s="1120">
        <v>0</v>
      </c>
      <c r="R437" s="740">
        <v>0</v>
      </c>
      <c r="S437" s="740">
        <v>0</v>
      </c>
      <c r="T437" s="740">
        <v>5.6160028500000001</v>
      </c>
      <c r="U437" s="764"/>
      <c r="V437" s="1120">
        <v>4659667.2</v>
      </c>
      <c r="W437" s="764"/>
      <c r="X437" s="740">
        <v>0</v>
      </c>
      <c r="Y437" s="764"/>
      <c r="Z437" s="764"/>
      <c r="AA437" s="764"/>
      <c r="AB437" s="740" t="s">
        <v>1978</v>
      </c>
      <c r="AC437" s="1151"/>
      <c r="AD437" s="764"/>
    </row>
    <row r="438" spans="1:30">
      <c r="A438" s="548">
        <v>12</v>
      </c>
      <c r="B438" s="548" t="s">
        <v>929</v>
      </c>
      <c r="C438" s="764">
        <v>233</v>
      </c>
      <c r="D438" s="764" t="s">
        <v>1326</v>
      </c>
      <c r="E438" s="764" t="s">
        <v>1968</v>
      </c>
      <c r="F438" s="764">
        <v>37</v>
      </c>
      <c r="G438" s="764" t="s">
        <v>2445</v>
      </c>
      <c r="H438" s="548" t="s">
        <v>2533</v>
      </c>
      <c r="I438" s="1120">
        <v>82125</v>
      </c>
      <c r="J438" s="1120">
        <v>0</v>
      </c>
      <c r="K438" s="1120">
        <v>0</v>
      </c>
      <c r="L438" s="1120">
        <v>0</v>
      </c>
      <c r="M438" s="1120">
        <v>0</v>
      </c>
      <c r="N438" s="1120">
        <v>0</v>
      </c>
      <c r="O438" s="1120">
        <v>82125</v>
      </c>
      <c r="P438" s="1120">
        <v>0</v>
      </c>
      <c r="Q438" s="1120">
        <v>0</v>
      </c>
      <c r="R438" s="740">
        <v>0</v>
      </c>
      <c r="S438" s="740">
        <v>0</v>
      </c>
      <c r="T438" s="740">
        <v>1.455394485</v>
      </c>
      <c r="U438" s="764"/>
      <c r="V438" s="1120">
        <v>10224011.9</v>
      </c>
      <c r="W438" s="764"/>
      <c r="X438" s="740">
        <v>0</v>
      </c>
      <c r="Y438" s="764"/>
      <c r="Z438" s="764"/>
      <c r="AA438" s="764"/>
      <c r="AB438" s="740" t="s">
        <v>1978</v>
      </c>
      <c r="AC438" s="1151"/>
      <c r="AD438" s="764"/>
    </row>
    <row r="439" spans="1:30">
      <c r="A439" s="548">
        <v>30</v>
      </c>
      <c r="B439" s="548" t="s">
        <v>941</v>
      </c>
      <c r="C439" s="764">
        <v>234</v>
      </c>
      <c r="D439" s="1134" t="s">
        <v>2532</v>
      </c>
      <c r="E439" s="764"/>
      <c r="F439" s="764">
        <v>37</v>
      </c>
      <c r="G439" s="764" t="s">
        <v>2445</v>
      </c>
      <c r="H439" s="1152" t="s">
        <v>684</v>
      </c>
      <c r="I439" s="1120">
        <v>96055</v>
      </c>
      <c r="J439" s="1120">
        <v>0</v>
      </c>
      <c r="K439" s="1120">
        <v>0</v>
      </c>
      <c r="L439" s="1120">
        <v>0</v>
      </c>
      <c r="M439" s="1120">
        <v>0</v>
      </c>
      <c r="N439" s="1120">
        <v>0</v>
      </c>
      <c r="O439" s="1120">
        <v>96055</v>
      </c>
      <c r="P439" s="1120">
        <v>0</v>
      </c>
      <c r="Q439" s="1120">
        <v>0</v>
      </c>
      <c r="R439" s="740">
        <v>0</v>
      </c>
      <c r="S439" s="740">
        <v>0</v>
      </c>
      <c r="T439" s="740">
        <v>3.69442308</v>
      </c>
      <c r="U439" s="764"/>
      <c r="V439" s="1120"/>
      <c r="W439" s="764"/>
      <c r="X439" s="740"/>
      <c r="Y439" s="764"/>
      <c r="Z439" s="764"/>
      <c r="AA439" s="764"/>
      <c r="AB439" s="740"/>
      <c r="AC439" s="1151"/>
      <c r="AD439" s="764"/>
    </row>
    <row r="440" spans="1:30">
      <c r="A440" s="548">
        <v>26</v>
      </c>
      <c r="B440" s="548" t="s">
        <v>941</v>
      </c>
      <c r="C440" s="764">
        <v>235</v>
      </c>
      <c r="D440" s="764" t="s">
        <v>1137</v>
      </c>
      <c r="E440" s="764" t="s">
        <v>1712</v>
      </c>
      <c r="F440" s="764">
        <v>37</v>
      </c>
      <c r="G440" s="764" t="s">
        <v>2445</v>
      </c>
      <c r="H440" s="1152" t="s">
        <v>800</v>
      </c>
      <c r="I440" s="1120">
        <v>43100</v>
      </c>
      <c r="J440" s="1120">
        <v>0</v>
      </c>
      <c r="K440" s="1120">
        <v>0</v>
      </c>
      <c r="L440" s="1120">
        <v>0</v>
      </c>
      <c r="M440" s="1120">
        <v>0</v>
      </c>
      <c r="N440" s="1120">
        <v>0</v>
      </c>
      <c r="O440" s="1120">
        <v>43100</v>
      </c>
      <c r="P440" s="1120">
        <v>0</v>
      </c>
      <c r="Q440" s="1120">
        <v>0</v>
      </c>
      <c r="R440" s="740">
        <v>0</v>
      </c>
      <c r="S440" s="740">
        <v>0</v>
      </c>
      <c r="T440" s="740">
        <v>6.1571428600000004</v>
      </c>
      <c r="U440" s="764"/>
      <c r="V440" s="1120"/>
      <c r="W440" s="764"/>
      <c r="X440" s="740"/>
      <c r="Y440" s="764"/>
      <c r="Z440" s="764"/>
      <c r="AA440" s="764"/>
      <c r="AB440" s="740"/>
      <c r="AC440" s="1151"/>
      <c r="AD440" s="764"/>
    </row>
    <row r="441" spans="1:30">
      <c r="A441" s="548">
        <v>12</v>
      </c>
      <c r="B441" s="548" t="s">
        <v>929</v>
      </c>
      <c r="C441" s="764">
        <v>236</v>
      </c>
      <c r="D441" s="764" t="s">
        <v>1331</v>
      </c>
      <c r="E441" s="764" t="s">
        <v>1969</v>
      </c>
      <c r="F441" s="764">
        <v>37</v>
      </c>
      <c r="G441" s="764" t="s">
        <v>2445</v>
      </c>
      <c r="H441" s="1152" t="s">
        <v>802</v>
      </c>
      <c r="I441" s="1120">
        <v>118664</v>
      </c>
      <c r="J441" s="1120">
        <v>0</v>
      </c>
      <c r="K441" s="1120">
        <v>0</v>
      </c>
      <c r="L441" s="1120">
        <v>0</v>
      </c>
      <c r="M441" s="1120">
        <v>0</v>
      </c>
      <c r="N441" s="1120">
        <v>0</v>
      </c>
      <c r="O441" s="1120">
        <v>118664</v>
      </c>
      <c r="P441" s="1120">
        <v>0</v>
      </c>
      <c r="Q441" s="1120">
        <v>0</v>
      </c>
      <c r="R441" s="740">
        <v>0</v>
      </c>
      <c r="S441" s="740">
        <v>0</v>
      </c>
      <c r="T441" s="740">
        <v>0.97665844000000002</v>
      </c>
      <c r="U441" s="764"/>
      <c r="V441" s="1120">
        <v>348672.03</v>
      </c>
      <c r="W441" s="764"/>
      <c r="X441" s="740">
        <v>0</v>
      </c>
      <c r="Y441" s="764"/>
      <c r="Z441" s="764"/>
      <c r="AA441" s="764"/>
      <c r="AB441" s="740" t="s">
        <v>1978</v>
      </c>
      <c r="AC441" s="1151"/>
      <c r="AD441" s="764"/>
    </row>
    <row r="442" spans="1:30">
      <c r="A442" s="548">
        <v>31</v>
      </c>
      <c r="B442" s="548" t="s">
        <v>941</v>
      </c>
      <c r="C442" s="764">
        <v>237</v>
      </c>
      <c r="D442" s="764" t="s">
        <v>1333</v>
      </c>
      <c r="E442" s="764" t="s">
        <v>1970</v>
      </c>
      <c r="F442" s="764">
        <v>37</v>
      </c>
      <c r="G442" s="764" t="s">
        <v>2445</v>
      </c>
      <c r="H442" s="1152" t="s">
        <v>803</v>
      </c>
      <c r="I442" s="1120">
        <v>113264</v>
      </c>
      <c r="J442" s="1120">
        <v>0</v>
      </c>
      <c r="K442" s="1120">
        <v>0</v>
      </c>
      <c r="L442" s="1120">
        <v>0</v>
      </c>
      <c r="M442" s="1120">
        <v>0</v>
      </c>
      <c r="N442" s="1120">
        <v>0</v>
      </c>
      <c r="O442" s="1120">
        <v>113264</v>
      </c>
      <c r="P442" s="1120">
        <v>0</v>
      </c>
      <c r="Q442" s="1120">
        <v>0</v>
      </c>
      <c r="R442" s="740">
        <v>0</v>
      </c>
      <c r="S442" s="740">
        <v>0</v>
      </c>
      <c r="T442" s="740">
        <v>0.81227768</v>
      </c>
      <c r="U442" s="764"/>
      <c r="V442" s="1120">
        <v>1786429.34</v>
      </c>
      <c r="W442" s="764"/>
      <c r="X442" s="740">
        <v>0</v>
      </c>
      <c r="Y442" s="764"/>
      <c r="Z442" s="764"/>
      <c r="AA442" s="764"/>
      <c r="AB442" s="740" t="s">
        <v>1978</v>
      </c>
      <c r="AC442" s="1151"/>
      <c r="AD442" s="764"/>
    </row>
    <row r="443" spans="1:30">
      <c r="A443" s="548">
        <v>31</v>
      </c>
      <c r="B443" s="548" t="s">
        <v>941</v>
      </c>
      <c r="C443" s="764">
        <v>238</v>
      </c>
      <c r="D443" s="764" t="s">
        <v>1334</v>
      </c>
      <c r="E443" s="764" t="s">
        <v>1971</v>
      </c>
      <c r="F443" s="764">
        <v>37</v>
      </c>
      <c r="G443" s="764" t="s">
        <v>2445</v>
      </c>
      <c r="H443" s="1152" t="s">
        <v>1408</v>
      </c>
      <c r="I443" s="1158">
        <v>474032</v>
      </c>
      <c r="J443" s="1120">
        <v>0</v>
      </c>
      <c r="K443" s="1120">
        <v>0</v>
      </c>
      <c r="L443" s="1120">
        <v>0</v>
      </c>
      <c r="M443" s="1120">
        <v>0</v>
      </c>
      <c r="N443" s="1120">
        <v>0</v>
      </c>
      <c r="O443" s="1120">
        <v>474032</v>
      </c>
      <c r="P443" s="1120">
        <v>0</v>
      </c>
      <c r="Q443" s="1120">
        <v>0</v>
      </c>
      <c r="R443" s="740">
        <v>0</v>
      </c>
      <c r="S443" s="1168">
        <v>0</v>
      </c>
      <c r="T443" s="740">
        <v>1.8320077299999999</v>
      </c>
      <c r="U443" s="764"/>
      <c r="V443" s="1120">
        <v>2903316.93</v>
      </c>
      <c r="W443" s="764"/>
      <c r="X443" s="740">
        <v>0</v>
      </c>
      <c r="Y443" s="764"/>
      <c r="Z443" s="764"/>
      <c r="AA443" s="764"/>
      <c r="AB443" s="740" t="s">
        <v>1978</v>
      </c>
      <c r="AC443" s="1151"/>
      <c r="AD443" s="764"/>
    </row>
    <row r="444" spans="1:30">
      <c r="A444" s="1169">
        <v>9</v>
      </c>
      <c r="B444" s="1169" t="s">
        <v>924</v>
      </c>
      <c r="C444" s="764">
        <v>239</v>
      </c>
      <c r="D444" s="764" t="s">
        <v>1407</v>
      </c>
      <c r="E444" s="764" t="s">
        <v>1887</v>
      </c>
      <c r="F444" s="764">
        <v>37</v>
      </c>
      <c r="G444" s="764" t="s">
        <v>2445</v>
      </c>
      <c r="H444" s="1152" t="s">
        <v>672</v>
      </c>
      <c r="I444" s="1120">
        <v>206888</v>
      </c>
      <c r="J444" s="1120">
        <v>0</v>
      </c>
      <c r="K444" s="1120">
        <v>0</v>
      </c>
      <c r="L444" s="1120">
        <v>0</v>
      </c>
      <c r="M444" s="1120">
        <v>0</v>
      </c>
      <c r="N444" s="1120">
        <v>0</v>
      </c>
      <c r="O444" s="1120">
        <v>206888</v>
      </c>
      <c r="P444" s="1120">
        <v>0</v>
      </c>
      <c r="Q444" s="1120">
        <v>0</v>
      </c>
      <c r="R444" s="740">
        <v>0</v>
      </c>
      <c r="S444" s="740">
        <v>0</v>
      </c>
      <c r="T444" s="740">
        <v>4.8679529400000003</v>
      </c>
      <c r="U444" s="764"/>
      <c r="V444" s="1120"/>
      <c r="W444" s="764"/>
      <c r="X444" s="740"/>
      <c r="Y444" s="764"/>
      <c r="Z444" s="764"/>
      <c r="AA444" s="764"/>
      <c r="AB444" s="740"/>
      <c r="AC444" s="1151"/>
      <c r="AD444" s="764"/>
    </row>
    <row r="445" spans="1:30">
      <c r="A445" s="548">
        <v>30</v>
      </c>
      <c r="B445" s="548" t="s">
        <v>941</v>
      </c>
      <c r="C445" s="764">
        <v>240</v>
      </c>
      <c r="D445" s="764" t="s">
        <v>1119</v>
      </c>
      <c r="E445" s="1126" t="s">
        <v>1699</v>
      </c>
      <c r="F445" s="764">
        <v>37</v>
      </c>
      <c r="G445" s="764" t="s">
        <v>2445</v>
      </c>
      <c r="H445" s="1152" t="s">
        <v>805</v>
      </c>
      <c r="I445" s="1120">
        <v>170879</v>
      </c>
      <c r="J445" s="1120">
        <v>0</v>
      </c>
      <c r="K445" s="1120">
        <v>0</v>
      </c>
      <c r="L445" s="1120">
        <v>0</v>
      </c>
      <c r="M445" s="1120">
        <v>0</v>
      </c>
      <c r="N445" s="1120">
        <v>0</v>
      </c>
      <c r="O445" s="1120">
        <v>170879</v>
      </c>
      <c r="P445" s="1120">
        <v>0</v>
      </c>
      <c r="Q445" s="1120">
        <v>0</v>
      </c>
      <c r="R445" s="740">
        <v>0</v>
      </c>
      <c r="S445" s="740">
        <v>0</v>
      </c>
      <c r="T445" s="740">
        <v>1.70879</v>
      </c>
      <c r="U445" s="764"/>
      <c r="V445" s="1120"/>
      <c r="W445" s="764"/>
      <c r="X445" s="740"/>
      <c r="Y445" s="764"/>
      <c r="Z445" s="764"/>
      <c r="AA445" s="764"/>
      <c r="AB445" s="740"/>
      <c r="AC445" s="1151"/>
      <c r="AD445" s="764"/>
    </row>
    <row r="446" spans="1:30">
      <c r="A446" s="548">
        <v>17</v>
      </c>
      <c r="B446" s="548" t="s">
        <v>941</v>
      </c>
      <c r="C446" s="764">
        <v>241</v>
      </c>
      <c r="D446" s="764" t="s">
        <v>1336</v>
      </c>
      <c r="E446" s="764" t="s">
        <v>1830</v>
      </c>
      <c r="F446" s="764">
        <v>37</v>
      </c>
      <c r="G446" s="764" t="s">
        <v>2445</v>
      </c>
      <c r="H446" s="1152" t="s">
        <v>2534</v>
      </c>
      <c r="I446" s="1120">
        <v>306</v>
      </c>
      <c r="J446" s="1120">
        <v>0</v>
      </c>
      <c r="K446" s="1120">
        <v>0</v>
      </c>
      <c r="L446" s="1120">
        <v>0</v>
      </c>
      <c r="M446" s="1120">
        <v>0</v>
      </c>
      <c r="N446" s="1120">
        <v>0</v>
      </c>
      <c r="O446" s="1120">
        <v>306</v>
      </c>
      <c r="P446" s="1120">
        <v>0</v>
      </c>
      <c r="Q446" s="1120">
        <v>0</v>
      </c>
      <c r="R446" s="740">
        <v>0</v>
      </c>
      <c r="S446" s="740">
        <v>0</v>
      </c>
      <c r="T446" s="740">
        <v>3.7499999999999999E-3</v>
      </c>
      <c r="U446" s="764"/>
      <c r="V446" s="1120">
        <v>1708797.52</v>
      </c>
      <c r="W446" s="764"/>
      <c r="X446" s="740">
        <v>0</v>
      </c>
      <c r="Y446" s="764"/>
      <c r="Z446" s="764"/>
      <c r="AA446" s="764"/>
      <c r="AB446" s="740" t="s">
        <v>1978</v>
      </c>
      <c r="AC446" s="1151"/>
      <c r="AD446" s="764"/>
    </row>
    <row r="447" spans="1:30">
      <c r="A447" s="548">
        <v>27</v>
      </c>
      <c r="B447" s="548" t="s">
        <v>1359</v>
      </c>
      <c r="C447" s="764">
        <v>242</v>
      </c>
      <c r="D447" s="764" t="s">
        <v>1360</v>
      </c>
      <c r="E447" s="764" t="s">
        <v>1867</v>
      </c>
      <c r="F447" s="764">
        <v>37</v>
      </c>
      <c r="G447" s="764" t="s">
        <v>2445</v>
      </c>
      <c r="H447" s="1152" t="s">
        <v>704</v>
      </c>
      <c r="I447" s="1120">
        <v>139748</v>
      </c>
      <c r="J447" s="1120">
        <v>0</v>
      </c>
      <c r="K447" s="1120">
        <v>0</v>
      </c>
      <c r="L447" s="1120">
        <v>0</v>
      </c>
      <c r="M447" s="1120">
        <v>0</v>
      </c>
      <c r="N447" s="1120">
        <v>0</v>
      </c>
      <c r="O447" s="1120">
        <v>139748</v>
      </c>
      <c r="P447" s="1120">
        <v>0</v>
      </c>
      <c r="Q447" s="1120">
        <v>0</v>
      </c>
      <c r="R447" s="740">
        <v>0</v>
      </c>
      <c r="S447" s="740">
        <v>0</v>
      </c>
      <c r="T447" s="740">
        <v>5.2735094299999998</v>
      </c>
      <c r="U447" s="764"/>
      <c r="V447" s="1120"/>
      <c r="W447" s="764"/>
      <c r="X447" s="740"/>
      <c r="Y447" s="764"/>
      <c r="Z447" s="764"/>
      <c r="AA447" s="764"/>
      <c r="AB447" s="740"/>
      <c r="AC447" s="1151"/>
      <c r="AD447" s="764"/>
    </row>
    <row r="448" spans="1:30">
      <c r="A448" s="548">
        <v>31</v>
      </c>
      <c r="B448" s="548" t="s">
        <v>934</v>
      </c>
      <c r="C448" s="764">
        <v>243</v>
      </c>
      <c r="D448" s="764" t="s">
        <v>1167</v>
      </c>
      <c r="E448" s="764" t="s">
        <v>1972</v>
      </c>
      <c r="F448" s="764">
        <v>37</v>
      </c>
      <c r="G448" s="764" t="s">
        <v>2445</v>
      </c>
      <c r="H448" s="1152" t="s">
        <v>1338</v>
      </c>
      <c r="I448" s="1120">
        <v>66844</v>
      </c>
      <c r="J448" s="1120">
        <v>0</v>
      </c>
      <c r="K448" s="1120">
        <v>0</v>
      </c>
      <c r="L448" s="1120">
        <v>0</v>
      </c>
      <c r="M448" s="1120">
        <v>0</v>
      </c>
      <c r="N448" s="1120">
        <v>0</v>
      </c>
      <c r="O448" s="1120">
        <v>66844</v>
      </c>
      <c r="P448" s="1120">
        <v>0</v>
      </c>
      <c r="Q448" s="1120">
        <v>0</v>
      </c>
      <c r="R448" s="740">
        <v>0</v>
      </c>
      <c r="S448" s="740">
        <v>0</v>
      </c>
      <c r="T448" s="740">
        <v>6.6844000000000001</v>
      </c>
      <c r="U448" s="764"/>
      <c r="V448" s="1120">
        <v>1397480.13</v>
      </c>
      <c r="W448" s="764"/>
      <c r="X448" s="740">
        <v>0</v>
      </c>
      <c r="Y448" s="764"/>
      <c r="Z448" s="764"/>
      <c r="AA448" s="764"/>
      <c r="AB448" s="740" t="s">
        <v>1978</v>
      </c>
      <c r="AC448" s="1151"/>
      <c r="AD448" s="764"/>
    </row>
    <row r="449" spans="1:30">
      <c r="A449" s="548">
        <v>17</v>
      </c>
      <c r="B449" s="548" t="s">
        <v>941</v>
      </c>
      <c r="C449" s="764">
        <v>244</v>
      </c>
      <c r="D449" s="764" t="s">
        <v>1337</v>
      </c>
      <c r="E449" s="764" t="s">
        <v>1973</v>
      </c>
      <c r="F449" s="764">
        <v>37</v>
      </c>
      <c r="G449" s="764" t="s">
        <v>2445</v>
      </c>
      <c r="H449" s="1152" t="s">
        <v>807</v>
      </c>
      <c r="I449" s="1120">
        <v>412147</v>
      </c>
      <c r="J449" s="1120">
        <v>0</v>
      </c>
      <c r="K449" s="1120">
        <v>0</v>
      </c>
      <c r="L449" s="1120">
        <v>0</v>
      </c>
      <c r="M449" s="1120">
        <v>0</v>
      </c>
      <c r="N449" s="1120">
        <v>0</v>
      </c>
      <c r="O449" s="1120">
        <v>412147</v>
      </c>
      <c r="P449" s="1120">
        <v>0</v>
      </c>
      <c r="Q449" s="1120">
        <v>0</v>
      </c>
      <c r="R449" s="740">
        <v>0</v>
      </c>
      <c r="S449" s="740">
        <v>0</v>
      </c>
      <c r="T449" s="740">
        <v>0.55197273000000002</v>
      </c>
      <c r="U449" s="764"/>
      <c r="V449" s="1120">
        <v>709203.19</v>
      </c>
      <c r="W449" s="764"/>
      <c r="X449" s="740">
        <v>0</v>
      </c>
      <c r="Y449" s="764"/>
      <c r="Z449" s="764"/>
      <c r="AA449" s="764"/>
      <c r="AB449" s="740" t="s">
        <v>1978</v>
      </c>
      <c r="AC449" s="1151"/>
      <c r="AD449" s="764"/>
    </row>
    <row r="450" spans="1:30">
      <c r="A450" s="548">
        <v>31</v>
      </c>
      <c r="B450" s="548" t="s">
        <v>941</v>
      </c>
      <c r="C450" s="764">
        <v>245</v>
      </c>
      <c r="D450" s="764" t="s">
        <v>1340</v>
      </c>
      <c r="E450" s="764" t="s">
        <v>1974</v>
      </c>
      <c r="F450" s="764">
        <v>37</v>
      </c>
      <c r="G450" s="764" t="s">
        <v>2445</v>
      </c>
      <c r="H450" s="1150"/>
      <c r="I450" s="1122">
        <v>18209957</v>
      </c>
      <c r="J450" s="1122">
        <v>0</v>
      </c>
      <c r="K450" s="1122">
        <v>0</v>
      </c>
      <c r="L450" s="1122">
        <v>0</v>
      </c>
      <c r="M450" s="1153">
        <v>0</v>
      </c>
      <c r="N450" s="1122">
        <v>0</v>
      </c>
      <c r="O450" s="1122">
        <v>18209957</v>
      </c>
      <c r="P450" s="1122">
        <v>0</v>
      </c>
      <c r="Q450" s="1122">
        <v>3529.76</v>
      </c>
      <c r="R450" s="1123">
        <v>5.5515800000000004E-3</v>
      </c>
      <c r="S450" s="1123">
        <v>5.6238618604042218E-3</v>
      </c>
      <c r="T450" s="1124"/>
      <c r="U450" s="764"/>
      <c r="V450" s="1120">
        <v>7431489.4800000004</v>
      </c>
      <c r="W450" s="764"/>
      <c r="X450" s="740">
        <v>0</v>
      </c>
      <c r="Y450" s="764"/>
      <c r="Z450" s="764"/>
      <c r="AA450" s="764"/>
      <c r="AB450" s="740" t="s">
        <v>1978</v>
      </c>
      <c r="AC450" s="1151"/>
      <c r="AD450" s="764"/>
    </row>
    <row r="451" spans="1:30">
      <c r="C451" s="764"/>
      <c r="D451" s="764"/>
      <c r="E451" s="764"/>
      <c r="F451" s="764"/>
      <c r="G451" s="1126" t="s">
        <v>2448</v>
      </c>
      <c r="H451" s="1150"/>
      <c r="I451" s="1125"/>
      <c r="J451" s="1125"/>
      <c r="K451" s="1125"/>
      <c r="L451" s="1125"/>
      <c r="M451" s="1120"/>
      <c r="N451" s="1125"/>
      <c r="O451" s="1125"/>
      <c r="P451" s="1125"/>
      <c r="Q451" s="1125"/>
      <c r="R451" s="1124"/>
      <c r="S451" s="1124"/>
      <c r="T451" s="1124"/>
      <c r="U451" s="764"/>
      <c r="V451" s="1120" t="e">
        <v>#N/A</v>
      </c>
      <c r="W451" s="764">
        <v>0</v>
      </c>
      <c r="X451" s="740">
        <v>0</v>
      </c>
      <c r="Y451" s="764">
        <v>0</v>
      </c>
      <c r="Z451" s="764">
        <v>0</v>
      </c>
      <c r="AA451" s="764">
        <v>0</v>
      </c>
      <c r="AB451" s="740" t="e">
        <v>#N/A</v>
      </c>
      <c r="AC451" s="1151">
        <v>0</v>
      </c>
      <c r="AD451" s="764">
        <v>0</v>
      </c>
    </row>
    <row r="452" spans="1:30" ht="12.75" thickBot="1">
      <c r="C452" s="764"/>
      <c r="D452" s="764"/>
      <c r="E452" s="764"/>
      <c r="F452" s="764"/>
      <c r="G452" s="1126"/>
      <c r="H452" s="1150" t="s">
        <v>121</v>
      </c>
      <c r="I452" s="1135">
        <v>813579293</v>
      </c>
      <c r="J452" s="1135">
        <v>1349280</v>
      </c>
      <c r="K452" s="1135">
        <v>1466109</v>
      </c>
      <c r="L452" s="1135">
        <v>36386762</v>
      </c>
      <c r="M452" s="1170">
        <v>64744</v>
      </c>
      <c r="N452" s="1135">
        <v>98116678</v>
      </c>
      <c r="O452" s="1135">
        <v>754729508</v>
      </c>
      <c r="P452" s="1135">
        <v>12151843.790154798</v>
      </c>
      <c r="Q452" s="1135">
        <v>59936670.916637778</v>
      </c>
      <c r="R452" s="1136">
        <v>94.223855230000012</v>
      </c>
      <c r="S452" s="1136">
        <v>95.495319117355876</v>
      </c>
      <c r="T452" s="1124"/>
      <c r="U452" s="764"/>
      <c r="V452" s="1120"/>
      <c r="W452" s="764"/>
      <c r="X452" s="740"/>
      <c r="Y452" s="764"/>
      <c r="Z452" s="764"/>
      <c r="AA452" s="764"/>
      <c r="AB452" s="740"/>
      <c r="AC452" s="1151"/>
      <c r="AD452" s="764"/>
    </row>
    <row r="453" spans="1:30" ht="12.75" thickTop="1"/>
  </sheetData>
  <pageMargins left="0.7" right="0.7" top="0.75" bottom="0.75" header="0.3" footer="0.3"/>
  <pageSetup scale="52" orientation="portrait" r:id="rId1"/>
  <headerFooter>
    <oddFooter>&amp;C15 of 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topLeftCell="I41" zoomScaleSheetLayoutView="100" workbookViewId="0">
      <selection activeCell="T1" sqref="T1:AG1048576"/>
    </sheetView>
  </sheetViews>
  <sheetFormatPr defaultRowHeight="12.75"/>
  <cols>
    <col min="1" max="1" width="2.875" style="1193" hidden="1" customWidth="1"/>
    <col min="2" max="2" width="33.75" style="1193" hidden="1" customWidth="1"/>
    <col min="3" max="3" width="3.875" style="1193" hidden="1" customWidth="1"/>
    <col min="4" max="4" width="37.75" style="1193" hidden="1" customWidth="1"/>
    <col min="5" max="5" width="8.25" style="1193" hidden="1" customWidth="1"/>
    <col min="6" max="6" width="5.5" style="1193" hidden="1" customWidth="1"/>
    <col min="7" max="7" width="37.625" style="1193" hidden="1" customWidth="1"/>
    <col min="8" max="8" width="31" style="1238" customWidth="1"/>
    <col min="9" max="9" width="13.375" style="1191" bestFit="1" customWidth="1"/>
    <col min="10" max="10" width="7.875" style="1191" customWidth="1"/>
    <col min="11" max="11" width="9.375" style="1191" customWidth="1"/>
    <col min="12" max="12" width="9.75" style="1191" customWidth="1"/>
    <col min="13" max="13" width="8.625" style="1191" customWidth="1"/>
    <col min="14" max="14" width="9.5" style="1191" customWidth="1"/>
    <col min="15" max="15" width="10.75" style="1191" customWidth="1"/>
    <col min="16" max="16" width="12" style="1191" customWidth="1"/>
    <col min="17" max="17" width="10.75" style="1191" customWidth="1"/>
    <col min="18" max="18" width="7.25" style="1192" customWidth="1"/>
    <col min="19" max="19" width="9" style="1192" customWidth="1"/>
    <col min="20" max="16384" width="9" style="1193"/>
  </cols>
  <sheetData>
    <row r="1" spans="8:19">
      <c r="H1" s="679" t="s">
        <v>2635</v>
      </c>
      <c r="Q1" s="1192"/>
    </row>
    <row r="2" spans="8:19">
      <c r="H2" s="1191"/>
      <c r="Q2" s="1192"/>
    </row>
    <row r="3" spans="8:19">
      <c r="H3" s="1194" t="s">
        <v>2539</v>
      </c>
      <c r="I3" s="1195" t="s">
        <v>89</v>
      </c>
      <c r="J3" s="1280" t="s">
        <v>90</v>
      </c>
      <c r="K3" s="1281"/>
      <c r="L3" s="1281"/>
      <c r="M3" s="1282"/>
      <c r="N3" s="1280" t="s">
        <v>2613</v>
      </c>
      <c r="O3" s="1281"/>
      <c r="P3" s="1282"/>
      <c r="Q3" s="1283" t="s">
        <v>1413</v>
      </c>
      <c r="R3" s="1285" t="s">
        <v>1414</v>
      </c>
      <c r="S3" s="1286"/>
    </row>
    <row r="4" spans="8:19" ht="51">
      <c r="H4" s="1196"/>
      <c r="I4" s="1197"/>
      <c r="J4" s="1198" t="s">
        <v>2540</v>
      </c>
      <c r="K4" s="1199" t="s">
        <v>1415</v>
      </c>
      <c r="L4" s="1199" t="s">
        <v>1416</v>
      </c>
      <c r="M4" s="1199" t="s">
        <v>2612</v>
      </c>
      <c r="N4" s="1199" t="s">
        <v>618</v>
      </c>
      <c r="O4" s="1199" t="s">
        <v>619</v>
      </c>
      <c r="P4" s="1199" t="s">
        <v>91</v>
      </c>
      <c r="Q4" s="1284"/>
      <c r="R4" s="1287"/>
      <c r="S4" s="1288"/>
    </row>
    <row r="5" spans="8:19">
      <c r="H5" s="1200"/>
      <c r="I5" s="1201"/>
      <c r="J5" s="1289" t="s">
        <v>1507</v>
      </c>
      <c r="K5" s="1290"/>
      <c r="L5" s="1290"/>
      <c r="M5" s="1290"/>
      <c r="N5" s="1290"/>
      <c r="O5" s="1290"/>
      <c r="P5" s="1291"/>
      <c r="Q5" s="1202"/>
      <c r="R5" s="1202"/>
    </row>
    <row r="6" spans="8:19">
      <c r="H6" s="1200"/>
      <c r="I6" s="1201"/>
      <c r="J6" s="1201"/>
      <c r="K6" s="1201"/>
      <c r="L6" s="1201"/>
      <c r="M6" s="1201"/>
      <c r="N6" s="1203"/>
      <c r="O6" s="1201"/>
      <c r="P6" s="1201"/>
      <c r="Q6" s="1204"/>
      <c r="R6" s="1205"/>
    </row>
    <row r="7" spans="8:19">
      <c r="H7" s="1206" t="s">
        <v>1417</v>
      </c>
      <c r="I7" s="1207"/>
      <c r="J7" s="1208"/>
      <c r="K7" s="1208"/>
      <c r="L7" s="1208"/>
      <c r="M7" s="1208"/>
      <c r="N7" s="1203"/>
      <c r="O7" s="1201"/>
      <c r="P7" s="1201"/>
      <c r="Q7" s="1192"/>
      <c r="R7" s="1209"/>
    </row>
    <row r="8" spans="8:19">
      <c r="H8" s="1210">
        <v>42184</v>
      </c>
      <c r="I8" s="1211" t="s">
        <v>2541</v>
      </c>
      <c r="J8" s="1212">
        <v>0</v>
      </c>
      <c r="K8" s="1212">
        <v>800000</v>
      </c>
      <c r="L8" s="1212">
        <v>800000</v>
      </c>
      <c r="M8" s="1212">
        <v>0</v>
      </c>
      <c r="N8" s="1213">
        <v>0</v>
      </c>
      <c r="O8" s="1213">
        <v>0</v>
      </c>
      <c r="P8" s="1214">
        <v>0</v>
      </c>
      <c r="Q8" s="1214">
        <v>0</v>
      </c>
      <c r="R8" s="1215"/>
      <c r="S8" s="1214">
        <v>0</v>
      </c>
    </row>
    <row r="9" spans="8:19">
      <c r="H9" s="1210">
        <v>42194</v>
      </c>
      <c r="I9" s="1211" t="s">
        <v>1418</v>
      </c>
      <c r="J9" s="1212">
        <v>0</v>
      </c>
      <c r="K9" s="1212">
        <v>400000</v>
      </c>
      <c r="L9" s="1212">
        <v>400000</v>
      </c>
      <c r="M9" s="1212">
        <v>0</v>
      </c>
      <c r="N9" s="1213">
        <v>0</v>
      </c>
      <c r="O9" s="1213">
        <v>0</v>
      </c>
      <c r="P9" s="1214">
        <v>0</v>
      </c>
      <c r="Q9" s="1214">
        <v>0</v>
      </c>
      <c r="R9" s="1215"/>
      <c r="S9" s="1214">
        <v>0</v>
      </c>
    </row>
    <row r="10" spans="8:19">
      <c r="H10" s="1210">
        <v>42180</v>
      </c>
      <c r="I10" s="1211" t="s">
        <v>1418</v>
      </c>
      <c r="J10" s="1212">
        <v>0</v>
      </c>
      <c r="K10" s="1212">
        <v>600000</v>
      </c>
      <c r="L10" s="1212">
        <v>600000</v>
      </c>
      <c r="M10" s="1212">
        <v>0</v>
      </c>
      <c r="N10" s="1213">
        <v>0</v>
      </c>
      <c r="O10" s="1213">
        <v>0</v>
      </c>
      <c r="P10" s="1214">
        <v>0</v>
      </c>
      <c r="Q10" s="1214">
        <v>0</v>
      </c>
      <c r="R10" s="1215"/>
      <c r="S10" s="1214">
        <v>0</v>
      </c>
    </row>
    <row r="11" spans="8:19">
      <c r="H11" s="1210">
        <v>42068</v>
      </c>
      <c r="I11" s="1211" t="s">
        <v>2010</v>
      </c>
      <c r="J11" s="1212">
        <v>0</v>
      </c>
      <c r="K11" s="1212">
        <v>250000</v>
      </c>
      <c r="L11" s="1212">
        <v>250000</v>
      </c>
      <c r="M11" s="1212">
        <v>0</v>
      </c>
      <c r="N11" s="1213"/>
      <c r="O11" s="1213"/>
      <c r="P11" s="1214">
        <v>0</v>
      </c>
      <c r="Q11" s="1214">
        <v>0</v>
      </c>
      <c r="R11" s="1215"/>
      <c r="S11" s="1214">
        <v>0</v>
      </c>
    </row>
    <row r="12" spans="8:19">
      <c r="H12" s="1216"/>
      <c r="I12" s="1211"/>
      <c r="J12" s="1212"/>
      <c r="K12" s="1212"/>
      <c r="L12" s="1212"/>
      <c r="M12" s="1212"/>
      <c r="N12" s="1213"/>
      <c r="O12" s="1213"/>
      <c r="P12" s="1214"/>
      <c r="Q12" s="1217"/>
      <c r="R12" s="1218"/>
    </row>
    <row r="13" spans="8:19" ht="13.5" thickBot="1">
      <c r="H13" s="1216"/>
      <c r="I13" s="1219"/>
      <c r="J13" s="1220">
        <v>0</v>
      </c>
      <c r="K13" s="1220">
        <v>2050000</v>
      </c>
      <c r="L13" s="1220">
        <v>2050000</v>
      </c>
      <c r="M13" s="1220">
        <v>0</v>
      </c>
      <c r="N13" s="1221">
        <v>0</v>
      </c>
      <c r="O13" s="1221">
        <v>0</v>
      </c>
      <c r="P13" s="1221">
        <v>0</v>
      </c>
      <c r="Q13" s="1221">
        <v>0</v>
      </c>
      <c r="R13" s="1221">
        <v>0</v>
      </c>
    </row>
    <row r="14" spans="8:19" ht="13.5" thickTop="1">
      <c r="H14" s="1191"/>
      <c r="Q14" s="1192"/>
    </row>
    <row r="15" spans="8:19">
      <c r="H15" s="679" t="s">
        <v>2634</v>
      </c>
      <c r="Q15" s="1192"/>
    </row>
    <row r="16" spans="8:19">
      <c r="H16" s="1292" t="s">
        <v>30</v>
      </c>
      <c r="I16" s="1293"/>
      <c r="J16" s="1293"/>
      <c r="K16" s="1293"/>
      <c r="L16" s="1293"/>
      <c r="M16" s="1293"/>
      <c r="N16" s="1294"/>
      <c r="O16" s="1298" t="s">
        <v>393</v>
      </c>
      <c r="P16" s="1299"/>
      <c r="Q16" s="1300"/>
      <c r="R16" s="1301" t="s">
        <v>392</v>
      </c>
    </row>
    <row r="17" spans="8:19" ht="37.5" customHeight="1">
      <c r="H17" s="1295"/>
      <c r="I17" s="1296"/>
      <c r="J17" s="1296"/>
      <c r="K17" s="1296"/>
      <c r="L17" s="1296"/>
      <c r="M17" s="1296"/>
      <c r="N17" s="1297"/>
      <c r="O17" s="1222" t="s">
        <v>391</v>
      </c>
      <c r="P17" s="1222" t="s">
        <v>2014</v>
      </c>
      <c r="Q17" s="1222" t="s">
        <v>390</v>
      </c>
      <c r="R17" s="1301"/>
    </row>
    <row r="18" spans="8:19">
      <c r="H18" s="1223"/>
      <c r="O18" s="1279" t="s">
        <v>389</v>
      </c>
      <c r="P18" s="1279"/>
      <c r="Q18" s="1279"/>
      <c r="R18" s="1223"/>
    </row>
    <row r="19" spans="8:19" ht="15.75" hidden="1" customHeight="1">
      <c r="H19" s="1224"/>
      <c r="O19" s="1224"/>
      <c r="P19" s="1224"/>
      <c r="Q19" s="1224"/>
      <c r="R19" s="1224"/>
      <c r="S19" s="1193"/>
    </row>
    <row r="20" spans="8:19">
      <c r="H20" s="1224" t="s">
        <v>386</v>
      </c>
      <c r="O20" s="1225">
        <v>4125</v>
      </c>
      <c r="P20" s="1225">
        <v>0</v>
      </c>
      <c r="Q20" s="1225">
        <v>4125</v>
      </c>
      <c r="R20" s="1226">
        <v>6.4878024359881569E-5</v>
      </c>
      <c r="S20" s="1193"/>
    </row>
    <row r="21" spans="8:19">
      <c r="H21" s="1224"/>
      <c r="O21" s="1225"/>
      <c r="P21" s="1227"/>
      <c r="Q21" s="1228"/>
      <c r="R21" s="1224"/>
      <c r="S21" s="1193"/>
    </row>
    <row r="22" spans="8:19">
      <c r="H22" s="1224" t="s">
        <v>385</v>
      </c>
      <c r="O22" s="1225">
        <v>27000</v>
      </c>
      <c r="P22" s="1225">
        <v>0</v>
      </c>
      <c r="Q22" s="1225">
        <v>27000</v>
      </c>
      <c r="R22" s="1226">
        <v>4.2465615944649749E-4</v>
      </c>
      <c r="S22" s="1193"/>
    </row>
    <row r="23" spans="8:19">
      <c r="H23" s="1224"/>
      <c r="O23" s="1225"/>
      <c r="P23" s="1227"/>
      <c r="Q23" s="1228"/>
      <c r="R23" s="1224"/>
      <c r="S23" s="1193"/>
    </row>
    <row r="24" spans="8:19">
      <c r="H24" s="1224" t="s">
        <v>370</v>
      </c>
      <c r="O24" s="1225">
        <v>23000</v>
      </c>
      <c r="P24" s="1225">
        <v>0</v>
      </c>
      <c r="Q24" s="1225">
        <v>23000</v>
      </c>
      <c r="R24" s="1226">
        <v>3.6174413582479417E-4</v>
      </c>
      <c r="S24" s="1193"/>
    </row>
    <row r="25" spans="8:19">
      <c r="H25" s="1224"/>
      <c r="O25" s="1229"/>
      <c r="P25" s="1230"/>
      <c r="Q25" s="1231"/>
      <c r="R25" s="1232"/>
      <c r="S25" s="1193"/>
    </row>
    <row r="26" spans="8:19">
      <c r="H26" s="1224" t="s">
        <v>363</v>
      </c>
      <c r="O26" s="1233">
        <v>54125</v>
      </c>
      <c r="P26" s="1233">
        <v>0</v>
      </c>
      <c r="Q26" s="1233">
        <v>54125</v>
      </c>
      <c r="R26" s="1226">
        <v>8.5127831963117322E-4</v>
      </c>
      <c r="S26" s="1193"/>
    </row>
    <row r="27" spans="8:19">
      <c r="H27" s="1224" t="s">
        <v>355</v>
      </c>
      <c r="O27" s="1233">
        <v>-54125</v>
      </c>
      <c r="P27" s="1233">
        <v>0</v>
      </c>
      <c r="Q27" s="1225">
        <v>-54125</v>
      </c>
      <c r="R27" s="1226">
        <v>-8.5127831963117322E-4</v>
      </c>
      <c r="S27" s="1193"/>
    </row>
    <row r="28" spans="8:19" ht="13.5" thickBot="1">
      <c r="H28" s="1224"/>
      <c r="O28" s="1234">
        <v>0</v>
      </c>
      <c r="P28" s="1234">
        <v>0</v>
      </c>
      <c r="Q28" s="1234">
        <v>0</v>
      </c>
      <c r="R28" s="1234">
        <v>0</v>
      </c>
      <c r="S28" s="1193"/>
    </row>
    <row r="29" spans="8:19" ht="13.5" thickTop="1">
      <c r="H29" s="1224"/>
      <c r="O29" s="1224"/>
      <c r="P29" s="1224"/>
      <c r="Q29" s="1224"/>
      <c r="R29" s="1224"/>
      <c r="S29" s="1193"/>
    </row>
    <row r="30" spans="8:19">
      <c r="H30" s="1224" t="s">
        <v>367</v>
      </c>
      <c r="O30" s="1225">
        <v>10500</v>
      </c>
      <c r="P30" s="1227">
        <v>0</v>
      </c>
      <c r="Q30" s="1225">
        <v>10500</v>
      </c>
      <c r="R30" s="1226">
        <v>1.6514406200697124E-4</v>
      </c>
      <c r="S30" s="1193"/>
    </row>
    <row r="31" spans="8:19">
      <c r="H31" s="1224" t="s">
        <v>355</v>
      </c>
      <c r="O31" s="1233">
        <v>-10500</v>
      </c>
      <c r="P31" s="1233">
        <v>0</v>
      </c>
      <c r="Q31" s="1233">
        <v>-10500</v>
      </c>
      <c r="R31" s="1226">
        <v>-1.6514406200697124E-4</v>
      </c>
      <c r="S31" s="1193"/>
    </row>
    <row r="32" spans="8:19" ht="13.5" thickBot="1">
      <c r="H32" s="1224"/>
      <c r="O32" s="1234">
        <v>0</v>
      </c>
      <c r="P32" s="1234">
        <v>0</v>
      </c>
      <c r="Q32" s="1234">
        <v>0</v>
      </c>
      <c r="R32" s="1234">
        <v>0</v>
      </c>
      <c r="S32" s="1193"/>
    </row>
    <row r="33" spans="8:19" ht="13.5" thickTop="1">
      <c r="H33" s="1224"/>
      <c r="O33" s="1224"/>
      <c r="P33" s="1224"/>
      <c r="Q33" s="1224"/>
      <c r="R33" s="1224"/>
      <c r="S33" s="1193"/>
    </row>
    <row r="34" spans="8:19">
      <c r="H34" s="1224" t="s">
        <v>367</v>
      </c>
      <c r="O34" s="1225">
        <v>8125</v>
      </c>
      <c r="P34" s="1225">
        <v>0</v>
      </c>
      <c r="Q34" s="1225">
        <v>8125</v>
      </c>
      <c r="R34" s="1226">
        <v>1.277900479815849E-4</v>
      </c>
      <c r="S34" s="1193"/>
    </row>
    <row r="35" spans="8:19">
      <c r="H35" s="1224"/>
      <c r="O35" s="1225"/>
      <c r="P35" s="1225"/>
      <c r="Q35" s="1224"/>
      <c r="R35" s="1224"/>
      <c r="S35" s="1193"/>
    </row>
    <row r="36" spans="8:19" hidden="1">
      <c r="H36" s="1224" t="s">
        <v>366</v>
      </c>
      <c r="O36" s="1225">
        <v>0</v>
      </c>
      <c r="P36" s="1225">
        <v>0</v>
      </c>
      <c r="Q36" s="1225">
        <v>0</v>
      </c>
      <c r="R36" s="1226">
        <v>0</v>
      </c>
      <c r="S36" s="1193"/>
    </row>
    <row r="37" spans="8:19" hidden="1">
      <c r="H37" s="1224"/>
      <c r="O37" s="1225"/>
      <c r="P37" s="1225"/>
      <c r="Q37" s="1224"/>
      <c r="R37" s="1224"/>
      <c r="S37" s="1193"/>
    </row>
    <row r="38" spans="8:19">
      <c r="H38" s="1224" t="s">
        <v>365</v>
      </c>
      <c r="O38" s="1225">
        <v>2</v>
      </c>
      <c r="P38" s="1225">
        <v>0</v>
      </c>
      <c r="Q38" s="1225">
        <v>2</v>
      </c>
      <c r="R38" s="1226">
        <v>3.1456011810851664E-8</v>
      </c>
      <c r="S38" s="1193"/>
    </row>
    <row r="39" spans="8:19">
      <c r="H39" s="1224"/>
      <c r="O39" s="1225"/>
      <c r="P39" s="1225"/>
      <c r="Q39" s="1224"/>
      <c r="R39" s="1224"/>
      <c r="S39" s="1193"/>
    </row>
    <row r="40" spans="8:19">
      <c r="H40" s="1224" t="s">
        <v>364</v>
      </c>
      <c r="O40" s="1229">
        <v>753</v>
      </c>
      <c r="P40" s="1229">
        <v>0</v>
      </c>
      <c r="Q40" s="1225">
        <v>753</v>
      </c>
      <c r="R40" s="1235">
        <v>1.1843188446785652E-5</v>
      </c>
      <c r="S40" s="1193"/>
    </row>
    <row r="41" spans="8:19">
      <c r="H41" s="1224" t="s">
        <v>363</v>
      </c>
      <c r="O41" s="1236">
        <v>8880</v>
      </c>
      <c r="P41" s="1236">
        <v>0</v>
      </c>
      <c r="Q41" s="1236">
        <v>8880</v>
      </c>
      <c r="R41" s="1226">
        <v>1.396646924401814E-4</v>
      </c>
      <c r="S41" s="1193"/>
    </row>
    <row r="42" spans="8:19">
      <c r="H42" s="1224" t="s">
        <v>355</v>
      </c>
      <c r="O42" s="1233">
        <v>-8880</v>
      </c>
      <c r="P42" s="1233">
        <v>0</v>
      </c>
      <c r="Q42" s="1233">
        <v>-8880</v>
      </c>
      <c r="R42" s="1226">
        <v>-1.396646924401814E-4</v>
      </c>
      <c r="S42" s="1193"/>
    </row>
    <row r="43" spans="8:19" ht="13.5" thickBot="1">
      <c r="H43" s="1224"/>
      <c r="O43" s="1234">
        <v>0</v>
      </c>
      <c r="P43" s="1234">
        <v>0</v>
      </c>
      <c r="Q43" s="1234">
        <v>0</v>
      </c>
      <c r="R43" s="1234">
        <v>0</v>
      </c>
      <c r="S43" s="1193"/>
    </row>
    <row r="44" spans="8:19" ht="13.5" thickTop="1">
      <c r="H44" s="1224"/>
      <c r="O44" s="1237"/>
      <c r="P44" s="1237"/>
      <c r="Q44" s="1237"/>
      <c r="R44" s="1237"/>
      <c r="S44" s="1193"/>
    </row>
    <row r="45" spans="8:19">
      <c r="H45" s="1224" t="s">
        <v>121</v>
      </c>
      <c r="O45" s="1237">
        <v>73505</v>
      </c>
      <c r="P45" s="1237">
        <v>0</v>
      </c>
      <c r="Q45" s="1237">
        <v>73505</v>
      </c>
      <c r="R45" s="1226">
        <v>1.1560870740783258E-3</v>
      </c>
      <c r="S45" s="1193"/>
    </row>
    <row r="46" spans="8:19">
      <c r="H46" s="1224"/>
      <c r="O46" s="1237"/>
      <c r="P46" s="1237"/>
      <c r="Q46" s="1237"/>
      <c r="R46" s="1226"/>
      <c r="S46" s="1193"/>
    </row>
    <row r="47" spans="8:19">
      <c r="H47" s="1224" t="s">
        <v>362</v>
      </c>
      <c r="O47" s="1237">
        <v>-73505</v>
      </c>
      <c r="P47" s="1237">
        <v>0</v>
      </c>
      <c r="Q47" s="1237">
        <v>-73505</v>
      </c>
      <c r="R47" s="1226">
        <v>-1.1560870740783258E-3</v>
      </c>
      <c r="S47" s="1193"/>
    </row>
    <row r="48" spans="8:19" ht="13.5" thickBot="1">
      <c r="H48" s="1224"/>
      <c r="O48" s="1234">
        <v>0</v>
      </c>
      <c r="P48" s="1234">
        <v>0</v>
      </c>
      <c r="Q48" s="1234">
        <v>0</v>
      </c>
      <c r="R48" s="1234">
        <v>0</v>
      </c>
      <c r="S48" s="1193"/>
    </row>
    <row r="49" spans="18:19" s="1193" customFormat="1" ht="13.5" thickTop="1">
      <c r="R49" s="1191"/>
      <c r="S49" s="1191"/>
    </row>
    <row r="50" spans="18:19" s="1193" customFormat="1">
      <c r="R50" s="1191"/>
      <c r="S50" s="1191"/>
    </row>
    <row r="51" spans="18:19" s="1193" customFormat="1">
      <c r="R51" s="1191"/>
      <c r="S51" s="1191"/>
    </row>
    <row r="52" spans="18:19" s="1193" customFormat="1">
      <c r="R52" s="1191"/>
      <c r="S52" s="1191"/>
    </row>
    <row r="53" spans="18:19" s="1193" customFormat="1">
      <c r="R53" s="1191"/>
      <c r="S53" s="1191"/>
    </row>
    <row r="54" spans="18:19" s="1193" customFormat="1">
      <c r="R54" s="1191"/>
      <c r="S54" s="1191"/>
    </row>
    <row r="55" spans="18:19" s="1193" customFormat="1">
      <c r="R55" s="1191"/>
      <c r="S55" s="1191"/>
    </row>
    <row r="56" spans="18:19" s="1193" customFormat="1">
      <c r="R56" s="1191"/>
      <c r="S56" s="1191"/>
    </row>
  </sheetData>
  <mergeCells count="9">
    <mergeCell ref="O18:Q18"/>
    <mergeCell ref="J3:M3"/>
    <mergeCell ref="N3:P3"/>
    <mergeCell ref="Q3:Q4"/>
    <mergeCell ref="R3:S4"/>
    <mergeCell ref="J5:P5"/>
    <mergeCell ref="H16:N17"/>
    <mergeCell ref="O16:Q16"/>
    <mergeCell ref="R16:R17"/>
  </mergeCells>
  <pageMargins left="0.7" right="0.7" top="0.75" bottom="0.75" header="0.3" footer="0.3"/>
  <pageSetup scale="61" orientation="portrait" r:id="rId1"/>
  <headerFooter>
    <oddFooter>&amp;C16 of 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03"/>
  <sheetViews>
    <sheetView view="pageBreakPreview" topLeftCell="A45" zoomScaleSheetLayoutView="100" workbookViewId="0">
      <selection activeCell="K3" sqref="K1:R1048576"/>
    </sheetView>
  </sheetViews>
  <sheetFormatPr defaultRowHeight="12"/>
  <cols>
    <col min="1" max="1" width="4.75" style="72" bestFit="1" customWidth="1"/>
    <col min="2" max="2" width="3.625" style="75" customWidth="1"/>
    <col min="3" max="3" width="36.875" style="73" customWidth="1"/>
    <col min="4" max="4" width="5.625" style="46" customWidth="1"/>
    <col min="5" max="5" width="0.5" style="73" customWidth="1"/>
    <col min="6" max="6" width="7.125" style="73" customWidth="1"/>
    <col min="7" max="7" width="0.25" style="73" customWidth="1"/>
    <col min="8" max="8" width="12" style="73" bestFit="1" customWidth="1"/>
    <col min="9" max="9" width="0.5" style="73" customWidth="1"/>
    <col min="10" max="10" width="12.75" style="73" bestFit="1" customWidth="1"/>
    <col min="11" max="16384" width="9" style="73"/>
  </cols>
  <sheetData>
    <row r="1" spans="1:10" s="548" customFormat="1" ht="12" hidden="1" customHeight="1">
      <c r="A1" s="545">
        <v>3.4</v>
      </c>
      <c r="B1" s="1302" t="s">
        <v>2385</v>
      </c>
      <c r="C1" s="1302"/>
      <c r="D1" s="1302"/>
      <c r="E1" s="1302"/>
      <c r="F1" s="1302"/>
      <c r="G1" s="1302"/>
      <c r="H1" s="1303"/>
      <c r="I1" s="1303"/>
      <c r="J1" s="1303"/>
    </row>
    <row r="2" spans="1:10" s="548" customFormat="1" ht="12" hidden="1" customHeight="1">
      <c r="A2" s="682"/>
      <c r="B2" s="1302"/>
      <c r="C2" s="1302"/>
      <c r="D2" s="1302"/>
      <c r="E2" s="1302"/>
      <c r="F2" s="1302"/>
      <c r="G2" s="1302"/>
      <c r="H2" s="1303"/>
      <c r="I2" s="1303"/>
      <c r="J2" s="1303"/>
    </row>
    <row r="3" spans="1:10" s="548" customFormat="1" ht="3.75" customHeight="1">
      <c r="A3" s="72"/>
      <c r="B3" s="588"/>
      <c r="C3" s="588"/>
      <c r="D3" s="588"/>
      <c r="E3" s="588"/>
      <c r="F3" s="588"/>
      <c r="G3" s="588"/>
      <c r="H3" s="552"/>
      <c r="J3" s="552"/>
    </row>
    <row r="4" spans="1:10" s="548" customFormat="1" ht="12" customHeight="1">
      <c r="A4" s="72">
        <v>6.4</v>
      </c>
      <c r="B4" s="1276" t="s">
        <v>2651</v>
      </c>
      <c r="C4" s="1276"/>
      <c r="D4" s="1276"/>
      <c r="E4" s="1276"/>
      <c r="F4" s="1276"/>
      <c r="G4" s="1276"/>
      <c r="H4" s="1303"/>
      <c r="I4" s="1303"/>
      <c r="J4" s="1303"/>
    </row>
    <row r="5" spans="1:10" s="548" customFormat="1" ht="12" customHeight="1">
      <c r="A5" s="72"/>
      <c r="B5" s="1276"/>
      <c r="C5" s="1276"/>
      <c r="D5" s="1276"/>
      <c r="E5" s="1276"/>
      <c r="F5" s="1276"/>
      <c r="G5" s="1276"/>
      <c r="H5" s="1303"/>
      <c r="I5" s="1303"/>
      <c r="J5" s="1303"/>
    </row>
    <row r="6" spans="1:10" s="548" customFormat="1" ht="12" customHeight="1">
      <c r="A6" s="72"/>
      <c r="B6" s="1276"/>
      <c r="C6" s="1276"/>
      <c r="D6" s="1276"/>
      <c r="E6" s="1276"/>
      <c r="F6" s="1276"/>
      <c r="G6" s="1276"/>
      <c r="H6" s="1303"/>
      <c r="I6" s="1303"/>
      <c r="J6" s="1303"/>
    </row>
    <row r="7" spans="1:10" s="548" customFormat="1" ht="12" customHeight="1">
      <c r="A7" s="545"/>
      <c r="B7" s="1303"/>
      <c r="C7" s="1303"/>
      <c r="D7" s="1303"/>
      <c r="E7" s="1303"/>
      <c r="F7" s="1303"/>
      <c r="G7" s="1303"/>
      <c r="H7" s="1303"/>
      <c r="I7" s="1303"/>
      <c r="J7" s="1303"/>
    </row>
    <row r="8" spans="1:10" s="548" customFormat="1" ht="3.75" customHeight="1">
      <c r="A8" s="545"/>
      <c r="B8" s="1015"/>
      <c r="C8" s="1015"/>
      <c r="D8" s="1015"/>
      <c r="E8" s="1015"/>
      <c r="F8" s="1015"/>
      <c r="G8" s="1015"/>
      <c r="H8" s="552"/>
      <c r="J8" s="552"/>
    </row>
    <row r="9" spans="1:10" s="548" customFormat="1" ht="12" customHeight="1">
      <c r="A9" s="545">
        <v>6.5</v>
      </c>
      <c r="B9" s="1276" t="s">
        <v>2001</v>
      </c>
      <c r="C9" s="1303"/>
      <c r="D9" s="1303"/>
      <c r="E9" s="1303"/>
      <c r="F9" s="1303"/>
      <c r="G9" s="1303"/>
      <c r="H9" s="1303"/>
      <c r="I9" s="1303"/>
      <c r="J9" s="1303"/>
    </row>
    <row r="10" spans="1:10" s="548" customFormat="1" ht="12" customHeight="1">
      <c r="A10" s="545"/>
      <c r="B10" s="1276"/>
      <c r="C10" s="1303"/>
      <c r="D10" s="1303"/>
      <c r="E10" s="1303"/>
      <c r="F10" s="1303"/>
      <c r="G10" s="1303"/>
      <c r="H10" s="1303"/>
      <c r="I10" s="1303"/>
      <c r="J10" s="1303"/>
    </row>
    <row r="11" spans="1:10" s="548" customFormat="1" ht="12" customHeight="1">
      <c r="A11" s="545"/>
      <c r="B11" s="1276"/>
      <c r="C11" s="1303"/>
      <c r="D11" s="1303"/>
      <c r="E11" s="1303"/>
      <c r="F11" s="1303"/>
      <c r="G11" s="1303"/>
      <c r="H11" s="1303"/>
      <c r="I11" s="1303"/>
      <c r="J11" s="1303"/>
    </row>
    <row r="12" spans="1:10" s="548" customFormat="1" ht="12" customHeight="1">
      <c r="A12" s="545"/>
      <c r="B12" s="1276"/>
      <c r="C12" s="1303"/>
      <c r="D12" s="1303"/>
      <c r="E12" s="1303"/>
      <c r="F12" s="1303"/>
      <c r="G12" s="1303"/>
      <c r="H12" s="1303"/>
      <c r="I12" s="1303"/>
      <c r="J12" s="1303"/>
    </row>
    <row r="13" spans="1:10" s="548" customFormat="1" ht="12" customHeight="1">
      <c r="A13" s="545"/>
      <c r="B13" s="1303"/>
      <c r="C13" s="1303"/>
      <c r="D13" s="1303"/>
      <c r="E13" s="1303"/>
      <c r="F13" s="1303"/>
      <c r="G13" s="1303"/>
      <c r="H13" s="1303"/>
      <c r="I13" s="1303"/>
      <c r="J13" s="1303"/>
    </row>
    <row r="14" spans="1:10" s="548" customFormat="1" ht="12" customHeight="1">
      <c r="A14" s="545"/>
      <c r="B14" s="1303"/>
      <c r="C14" s="1303"/>
      <c r="D14" s="1303"/>
      <c r="E14" s="1303"/>
      <c r="F14" s="1303"/>
      <c r="G14" s="1303"/>
      <c r="H14" s="1303"/>
      <c r="I14" s="1303"/>
      <c r="J14" s="1303"/>
    </row>
    <row r="15" spans="1:10" s="548" customFormat="1" ht="3.75" customHeight="1">
      <c r="A15" s="545"/>
      <c r="B15" s="1015"/>
      <c r="C15" s="1015"/>
      <c r="D15" s="1015"/>
      <c r="E15" s="1015"/>
      <c r="F15" s="1015"/>
      <c r="G15" s="1015"/>
      <c r="H15" s="1085"/>
      <c r="I15" s="92"/>
      <c r="J15" s="1085"/>
    </row>
    <row r="16" spans="1:10" s="548" customFormat="1" ht="12" customHeight="1">
      <c r="A16" s="545"/>
      <c r="B16" s="1276" t="s">
        <v>2002</v>
      </c>
      <c r="C16" s="1303"/>
      <c r="D16" s="1303"/>
      <c r="E16" s="1303"/>
      <c r="F16" s="1303"/>
      <c r="G16" s="1303"/>
      <c r="H16" s="1303"/>
      <c r="I16" s="1303"/>
      <c r="J16" s="1303"/>
    </row>
    <row r="17" spans="1:10" s="548" customFormat="1" ht="12" customHeight="1">
      <c r="A17" s="545"/>
      <c r="B17" s="1276"/>
      <c r="C17" s="1303"/>
      <c r="D17" s="1303"/>
      <c r="E17" s="1303"/>
      <c r="F17" s="1303"/>
      <c r="G17" s="1303"/>
      <c r="H17" s="1303"/>
      <c r="I17" s="1303"/>
      <c r="J17" s="1303"/>
    </row>
    <row r="18" spans="1:10" s="548" customFormat="1" ht="12" customHeight="1">
      <c r="A18" s="545"/>
      <c r="B18" s="1276"/>
      <c r="C18" s="1303"/>
      <c r="D18" s="1303"/>
      <c r="E18" s="1303"/>
      <c r="F18" s="1303"/>
      <c r="G18" s="1303"/>
      <c r="H18" s="1303"/>
      <c r="I18" s="1303"/>
      <c r="J18" s="1303"/>
    </row>
    <row r="19" spans="1:10" s="548" customFormat="1" ht="58.5" customHeight="1">
      <c r="A19" s="545"/>
      <c r="B19" s="1097"/>
      <c r="C19" s="91"/>
      <c r="D19" s="92"/>
      <c r="E19" s="92"/>
      <c r="F19" s="1183" t="s">
        <v>2344</v>
      </c>
      <c r="G19" s="1183" t="s">
        <v>2003</v>
      </c>
      <c r="H19" s="1183" t="s">
        <v>2652</v>
      </c>
      <c r="I19" s="91"/>
      <c r="J19" s="1183" t="s">
        <v>2004</v>
      </c>
    </row>
    <row r="20" spans="1:10" s="548" customFormat="1" ht="12" customHeight="1">
      <c r="A20" s="545"/>
      <c r="B20" s="1097"/>
      <c r="C20" s="1097"/>
      <c r="D20" s="92"/>
      <c r="E20" s="92"/>
      <c r="F20" s="92"/>
      <c r="G20" s="1097"/>
      <c r="H20" s="1305" t="s">
        <v>118</v>
      </c>
      <c r="I20" s="1306"/>
      <c r="J20" s="1307"/>
    </row>
    <row r="21" spans="1:10" s="548" customFormat="1" ht="12" customHeight="1">
      <c r="A21" s="545"/>
      <c r="B21" s="84" t="s">
        <v>2005</v>
      </c>
      <c r="C21" s="1097"/>
      <c r="D21" s="92"/>
      <c r="E21" s="92"/>
      <c r="F21" s="18">
        <v>21958</v>
      </c>
      <c r="G21" s="98">
        <v>21957</v>
      </c>
      <c r="H21" s="85">
        <v>1932</v>
      </c>
      <c r="I21" s="1184"/>
      <c r="J21" s="85">
        <v>1446</v>
      </c>
    </row>
    <row r="22" spans="1:10" s="548" customFormat="1" ht="12" customHeight="1">
      <c r="A22" s="545"/>
      <c r="B22" s="84" t="s">
        <v>2345</v>
      </c>
      <c r="C22" s="1097"/>
      <c r="D22" s="92"/>
      <c r="E22" s="92"/>
      <c r="F22" s="18">
        <v>36230</v>
      </c>
      <c r="G22" s="98">
        <v>36230</v>
      </c>
      <c r="H22" s="85">
        <v>15923</v>
      </c>
      <c r="I22" s="1185"/>
      <c r="J22" s="85">
        <v>6856</v>
      </c>
    </row>
    <row r="23" spans="1:10" s="548" customFormat="1" ht="12" customHeight="1">
      <c r="A23" s="545"/>
      <c r="B23" s="84" t="s">
        <v>2346</v>
      </c>
      <c r="C23" s="1097"/>
      <c r="D23" s="92"/>
      <c r="E23" s="92"/>
      <c r="F23" s="18">
        <v>2357</v>
      </c>
      <c r="G23" s="98">
        <v>2357</v>
      </c>
      <c r="H23" s="85">
        <v>285</v>
      </c>
      <c r="I23" s="1182"/>
      <c r="J23" s="85">
        <v>256</v>
      </c>
    </row>
    <row r="24" spans="1:10" s="548" customFormat="1" ht="12" customHeight="1">
      <c r="A24" s="545"/>
      <c r="B24" s="84" t="s">
        <v>2347</v>
      </c>
      <c r="C24" s="1097"/>
      <c r="D24" s="92"/>
      <c r="E24" s="92"/>
      <c r="F24" s="18">
        <v>41151</v>
      </c>
      <c r="G24" s="98">
        <v>41151</v>
      </c>
      <c r="H24" s="85">
        <v>582</v>
      </c>
      <c r="I24" s="1184"/>
      <c r="J24" s="85">
        <v>630</v>
      </c>
    </row>
    <row r="25" spans="1:10" s="548" customFormat="1" ht="12" customHeight="1">
      <c r="A25" s="545"/>
      <c r="B25" s="84" t="s">
        <v>2348</v>
      </c>
      <c r="C25" s="1097"/>
      <c r="D25" s="92"/>
      <c r="E25" s="92"/>
      <c r="F25" s="18">
        <v>49732</v>
      </c>
      <c r="G25" s="98">
        <v>49732</v>
      </c>
      <c r="H25" s="85">
        <v>1741</v>
      </c>
      <c r="I25" s="1182"/>
      <c r="J25" s="85">
        <v>0</v>
      </c>
    </row>
    <row r="26" spans="1:10" s="548" customFormat="1" ht="12" customHeight="1">
      <c r="A26" s="545"/>
      <c r="B26" s="84" t="s">
        <v>2349</v>
      </c>
      <c r="C26" s="1097"/>
      <c r="D26" s="92"/>
      <c r="E26" s="92"/>
      <c r="F26" s="18">
        <v>38238</v>
      </c>
      <c r="G26" s="98">
        <v>38238</v>
      </c>
      <c r="H26" s="85">
        <v>26861</v>
      </c>
      <c r="I26" s="1182"/>
      <c r="J26" s="85">
        <v>0</v>
      </c>
    </row>
    <row r="27" spans="1:10" s="548" customFormat="1" ht="12" customHeight="1">
      <c r="A27" s="545"/>
      <c r="B27" s="84" t="s">
        <v>2350</v>
      </c>
      <c r="C27" s="1097"/>
      <c r="D27" s="92"/>
      <c r="E27" s="92"/>
      <c r="F27" s="18">
        <v>6904</v>
      </c>
      <c r="G27" s="98">
        <v>6904</v>
      </c>
      <c r="H27" s="85">
        <v>3391</v>
      </c>
      <c r="I27" s="1182"/>
      <c r="J27" s="85">
        <v>6317</v>
      </c>
    </row>
    <row r="28" spans="1:10">
      <c r="B28" s="84" t="s">
        <v>2351</v>
      </c>
      <c r="C28" s="91"/>
      <c r="D28" s="563"/>
      <c r="E28" s="91"/>
      <c r="F28" s="854">
        <v>2671</v>
      </c>
      <c r="G28" s="91"/>
      <c r="H28" s="854">
        <v>1409</v>
      </c>
      <c r="I28" s="91"/>
      <c r="J28" s="854">
        <v>663</v>
      </c>
    </row>
    <row r="29" spans="1:10" s="548" customFormat="1" ht="12" customHeight="1">
      <c r="A29" s="545"/>
      <c r="B29" s="84" t="s">
        <v>2551</v>
      </c>
      <c r="C29" s="91"/>
      <c r="D29" s="563"/>
      <c r="E29" s="91"/>
      <c r="F29" s="854">
        <v>4520</v>
      </c>
      <c r="G29" s="91"/>
      <c r="H29" s="854">
        <v>113</v>
      </c>
      <c r="I29" s="91"/>
      <c r="J29" s="854">
        <v>144</v>
      </c>
    </row>
    <row r="30" spans="1:10" s="548" customFormat="1">
      <c r="A30" s="545"/>
      <c r="B30" s="84" t="s">
        <v>2672</v>
      </c>
      <c r="C30" s="91"/>
      <c r="D30" s="563"/>
      <c r="E30" s="91"/>
      <c r="F30" s="854">
        <v>22656</v>
      </c>
      <c r="G30" s="91"/>
      <c r="H30" s="854">
        <v>9958</v>
      </c>
      <c r="I30" s="91"/>
      <c r="J30" s="854">
        <v>9216</v>
      </c>
    </row>
    <row r="31" spans="1:10" s="548" customFormat="1" ht="12" customHeight="1">
      <c r="A31" s="545"/>
      <c r="B31" s="84" t="s">
        <v>2654</v>
      </c>
      <c r="C31" s="91"/>
      <c r="D31" s="563"/>
      <c r="E31" s="91"/>
      <c r="F31" s="854">
        <v>2582</v>
      </c>
      <c r="G31" s="91"/>
      <c r="H31" s="854">
        <v>312</v>
      </c>
      <c r="I31" s="91"/>
      <c r="J31" s="854">
        <v>403</v>
      </c>
    </row>
    <row r="32" spans="1:10" s="548" customFormat="1" ht="12" customHeight="1">
      <c r="A32" s="545"/>
      <c r="B32" s="84" t="s">
        <v>2655</v>
      </c>
      <c r="C32" s="91"/>
      <c r="D32" s="563"/>
      <c r="E32" s="91"/>
      <c r="F32" s="854">
        <v>16963</v>
      </c>
      <c r="G32" s="91"/>
      <c r="H32" s="854">
        <v>1200</v>
      </c>
      <c r="I32" s="91"/>
      <c r="J32" s="854">
        <v>1172</v>
      </c>
    </row>
    <row r="33" spans="1:10" s="548" customFormat="1" ht="12" customHeight="1">
      <c r="A33" s="545"/>
      <c r="B33" s="84" t="s">
        <v>2657</v>
      </c>
      <c r="C33" s="91"/>
      <c r="D33" s="563"/>
      <c r="E33" s="91"/>
      <c r="F33" s="854">
        <v>14154</v>
      </c>
      <c r="G33" s="91"/>
      <c r="H33" s="854">
        <v>6221</v>
      </c>
      <c r="I33" s="91"/>
      <c r="J33" s="854">
        <v>0</v>
      </c>
    </row>
    <row r="34" spans="1:10" s="548" customFormat="1" ht="12" customHeight="1" thickBot="1">
      <c r="A34" s="545"/>
      <c r="B34" s="1097"/>
      <c r="C34" s="1097"/>
      <c r="D34" s="92"/>
      <c r="E34" s="92"/>
      <c r="F34" s="92"/>
      <c r="G34" s="1182"/>
      <c r="H34" s="1001">
        <v>69928</v>
      </c>
      <c r="I34" s="1186"/>
      <c r="J34" s="596">
        <v>27103</v>
      </c>
    </row>
    <row r="35" spans="1:10" s="548" customFormat="1" ht="2.25" customHeight="1" thickTop="1">
      <c r="A35" s="545"/>
      <c r="B35" s="1097"/>
      <c r="C35" s="1097"/>
      <c r="D35" s="1097"/>
      <c r="E35" s="1097"/>
      <c r="F35" s="1097"/>
      <c r="G35" s="1097"/>
      <c r="H35" s="1085"/>
      <c r="I35" s="92"/>
      <c r="J35" s="1085"/>
    </row>
    <row r="36" spans="1:10" s="547" customFormat="1" ht="12" customHeight="1">
      <c r="A36" s="545"/>
      <c r="B36" s="113" t="s">
        <v>2006</v>
      </c>
      <c r="C36" s="1308" t="s">
        <v>2673</v>
      </c>
      <c r="D36" s="1303"/>
      <c r="E36" s="1303"/>
      <c r="F36" s="1303"/>
      <c r="G36" s="1303"/>
      <c r="H36" s="1303"/>
      <c r="I36" s="1303"/>
      <c r="J36" s="1303"/>
    </row>
    <row r="37" spans="1:10" s="578" customFormat="1" ht="12" customHeight="1">
      <c r="A37" s="545"/>
      <c r="B37" s="1187"/>
      <c r="C37" s="1303"/>
      <c r="D37" s="1303"/>
      <c r="E37" s="1303"/>
      <c r="F37" s="1303"/>
      <c r="G37" s="1303"/>
      <c r="H37" s="1303"/>
      <c r="I37" s="1303"/>
      <c r="J37" s="1303"/>
    </row>
    <row r="38" spans="1:10" s="578" customFormat="1" ht="3" customHeight="1">
      <c r="A38" s="545"/>
      <c r="B38" s="1187"/>
      <c r="C38" s="1187"/>
      <c r="D38" s="1097"/>
      <c r="E38" s="1097"/>
      <c r="F38" s="1097"/>
      <c r="G38" s="1097"/>
      <c r="H38" s="1085"/>
      <c r="I38" s="92"/>
      <c r="J38" s="1085"/>
    </row>
    <row r="39" spans="1:10" s="578" customFormat="1" ht="3" customHeight="1">
      <c r="A39" s="545"/>
      <c r="B39" s="113" t="s">
        <v>2007</v>
      </c>
      <c r="C39" s="1308" t="s">
        <v>2656</v>
      </c>
      <c r="D39" s="1303"/>
      <c r="E39" s="1303"/>
      <c r="F39" s="1303"/>
      <c r="G39" s="1303"/>
      <c r="H39" s="1303"/>
      <c r="I39" s="1303"/>
      <c r="J39" s="1303"/>
    </row>
    <row r="40" spans="1:10" s="578" customFormat="1" ht="12" customHeight="1">
      <c r="A40" s="545"/>
      <c r="B40" s="113" t="s">
        <v>2007</v>
      </c>
      <c r="C40" s="1303"/>
      <c r="D40" s="1303"/>
      <c r="E40" s="1303"/>
      <c r="F40" s="1303"/>
      <c r="G40" s="1303"/>
      <c r="H40" s="1303"/>
      <c r="I40" s="1303"/>
      <c r="J40" s="1303"/>
    </row>
    <row r="41" spans="1:10" s="578" customFormat="1" ht="23.25" customHeight="1">
      <c r="A41" s="545"/>
      <c r="B41" s="1188"/>
      <c r="C41" s="1303"/>
      <c r="D41" s="1303"/>
      <c r="E41" s="1303"/>
      <c r="F41" s="1303"/>
      <c r="G41" s="1303"/>
      <c r="H41" s="1303"/>
      <c r="I41" s="1303"/>
      <c r="J41" s="1303"/>
    </row>
    <row r="42" spans="1:10" s="578" customFormat="1" ht="3" customHeight="1">
      <c r="A42" s="545"/>
      <c r="B42" s="1188"/>
      <c r="C42" s="1189"/>
      <c r="D42" s="1189"/>
      <c r="E42" s="1189"/>
      <c r="F42" s="1189"/>
      <c r="G42" s="1189"/>
      <c r="H42" s="1098"/>
      <c r="I42" s="1098"/>
      <c r="J42" s="1098"/>
    </row>
    <row r="43" spans="1:10" s="578" customFormat="1" ht="12" customHeight="1">
      <c r="A43" s="545"/>
      <c r="B43" s="113" t="s">
        <v>2008</v>
      </c>
      <c r="C43" s="1308" t="s">
        <v>2653</v>
      </c>
      <c r="D43" s="1303"/>
      <c r="E43" s="1303"/>
      <c r="F43" s="1303"/>
      <c r="G43" s="1303"/>
      <c r="H43" s="1303"/>
      <c r="I43" s="1303"/>
      <c r="J43" s="1303"/>
    </row>
    <row r="44" spans="1:10" s="578" customFormat="1">
      <c r="A44" s="545"/>
      <c r="B44" s="113"/>
      <c r="C44" s="1303"/>
      <c r="D44" s="1303"/>
      <c r="E44" s="1303"/>
      <c r="F44" s="1303"/>
      <c r="G44" s="1303"/>
      <c r="H44" s="1303"/>
      <c r="I44" s="1303"/>
      <c r="J44" s="1303"/>
    </row>
    <row r="45" spans="1:10" s="578" customFormat="1" ht="5.25" customHeight="1">
      <c r="A45" s="682"/>
      <c r="B45" s="113"/>
      <c r="C45" s="84"/>
      <c r="D45" s="1097"/>
      <c r="E45" s="1097"/>
      <c r="F45" s="1097"/>
      <c r="G45" s="1097"/>
      <c r="H45" s="91"/>
      <c r="I45" s="91"/>
      <c r="J45" s="91"/>
    </row>
    <row r="46" spans="1:10" s="578" customFormat="1" ht="12" customHeight="1">
      <c r="A46" s="545">
        <v>6.6</v>
      </c>
      <c r="B46" s="1276" t="s">
        <v>2658</v>
      </c>
      <c r="C46" s="1303"/>
      <c r="D46" s="1303"/>
      <c r="E46" s="1303"/>
      <c r="F46" s="1303"/>
      <c r="G46" s="1303"/>
      <c r="H46" s="1303"/>
      <c r="I46" s="1303"/>
      <c r="J46" s="1303"/>
    </row>
    <row r="47" spans="1:10" s="578" customFormat="1" ht="12" customHeight="1">
      <c r="A47" s="545"/>
      <c r="B47" s="1276"/>
      <c r="C47" s="1303"/>
      <c r="D47" s="1303"/>
      <c r="E47" s="1303"/>
      <c r="F47" s="1303"/>
      <c r="G47" s="1303"/>
      <c r="H47" s="1303"/>
      <c r="I47" s="1303"/>
      <c r="J47" s="1303"/>
    </row>
    <row r="48" spans="1:10" s="578" customFormat="1" ht="12" customHeight="1">
      <c r="A48" s="545"/>
      <c r="B48" s="1276"/>
      <c r="C48" s="1303"/>
      <c r="D48" s="1303"/>
      <c r="E48" s="1303"/>
      <c r="F48" s="1303"/>
      <c r="G48" s="1303"/>
      <c r="H48" s="1303"/>
      <c r="I48" s="1303"/>
      <c r="J48" s="1303"/>
    </row>
    <row r="49" spans="1:10" s="578" customFormat="1" ht="12" customHeight="1">
      <c r="A49" s="545"/>
      <c r="B49" s="1276"/>
      <c r="C49" s="1303"/>
      <c r="D49" s="1303"/>
      <c r="E49" s="1303"/>
      <c r="F49" s="1303"/>
      <c r="G49" s="1303"/>
      <c r="H49" s="1303"/>
      <c r="I49" s="1303"/>
      <c r="J49" s="1303"/>
    </row>
    <row r="50" spans="1:10" s="578" customFormat="1" ht="12" customHeight="1">
      <c r="A50" s="545"/>
      <c r="B50" s="1303"/>
      <c r="C50" s="1303"/>
      <c r="D50" s="1303"/>
      <c r="E50" s="1303"/>
      <c r="F50" s="1303"/>
      <c r="G50" s="1303"/>
      <c r="H50" s="1303"/>
      <c r="I50" s="1303"/>
      <c r="J50" s="1303"/>
    </row>
    <row r="51" spans="1:10" s="578" customFormat="1" ht="12" customHeight="1">
      <c r="A51" s="545"/>
      <c r="B51" s="1303"/>
      <c r="C51" s="1303"/>
      <c r="D51" s="1303"/>
      <c r="E51" s="1303"/>
      <c r="F51" s="1303"/>
      <c r="G51" s="1303"/>
      <c r="H51" s="1303"/>
      <c r="I51" s="1303"/>
      <c r="J51" s="1303"/>
    </row>
    <row r="52" spans="1:10" s="578" customFormat="1" ht="12" customHeight="1">
      <c r="A52" s="545"/>
      <c r="B52" s="1303"/>
      <c r="C52" s="1303"/>
      <c r="D52" s="1303"/>
      <c r="E52" s="1303"/>
      <c r="F52" s="1303"/>
      <c r="G52" s="1303"/>
      <c r="H52" s="1303"/>
      <c r="I52" s="1303"/>
      <c r="J52" s="1303"/>
    </row>
    <row r="53" spans="1:10" s="578" customFormat="1" ht="17.25" customHeight="1">
      <c r="A53" s="212"/>
      <c r="B53" s="548"/>
      <c r="C53" s="548"/>
      <c r="D53" s="548"/>
      <c r="E53" s="552"/>
      <c r="H53" s="1304" t="s">
        <v>2571</v>
      </c>
      <c r="I53" s="1304"/>
      <c r="J53" s="1304"/>
    </row>
    <row r="54" spans="1:10" s="578" customFormat="1" ht="12" customHeight="1">
      <c r="A54" s="212"/>
      <c r="B54" s="548"/>
      <c r="C54" s="548"/>
      <c r="D54" s="548"/>
      <c r="E54" s="552"/>
      <c r="H54" s="1044" t="s">
        <v>2558</v>
      </c>
      <c r="I54" s="989"/>
      <c r="J54" s="1044" t="s">
        <v>1993</v>
      </c>
    </row>
    <row r="55" spans="1:10" s="578" customFormat="1" ht="12" customHeight="1">
      <c r="A55" s="545">
        <v>6.6999999999999993</v>
      </c>
      <c r="B55" s="115" t="s">
        <v>1510</v>
      </c>
      <c r="C55" s="588"/>
      <c r="D55" s="60"/>
      <c r="E55" s="546"/>
      <c r="H55" s="1304" t="s">
        <v>2352</v>
      </c>
      <c r="I55" s="1304"/>
      <c r="J55" s="1304"/>
    </row>
    <row r="56" spans="1:10" s="578" customFormat="1" ht="12" customHeight="1">
      <c r="A56" s="545"/>
      <c r="B56" s="118" t="s">
        <v>1511</v>
      </c>
      <c r="C56" s="588"/>
      <c r="D56" s="60"/>
      <c r="E56" s="546"/>
      <c r="H56" s="1268" t="s">
        <v>1498</v>
      </c>
      <c r="I56" s="1268"/>
      <c r="J56" s="1311"/>
    </row>
    <row r="57" spans="1:10" s="578" customFormat="1" ht="12" customHeight="1">
      <c r="A57" s="545"/>
      <c r="B57" s="551" t="s">
        <v>560</v>
      </c>
      <c r="C57" s="588"/>
      <c r="D57" s="588"/>
      <c r="E57" s="546"/>
      <c r="H57" s="140">
        <v>2827318</v>
      </c>
      <c r="I57" s="140"/>
      <c r="J57" s="141">
        <v>2591065</v>
      </c>
    </row>
    <row r="58" spans="1:10" s="578" customFormat="1" ht="12" customHeight="1">
      <c r="A58" s="545"/>
      <c r="B58" s="119" t="s">
        <v>198</v>
      </c>
      <c r="C58" s="588"/>
      <c r="D58" s="588"/>
      <c r="E58" s="546"/>
      <c r="H58" s="140">
        <v>-2702841</v>
      </c>
      <c r="I58" s="140"/>
      <c r="J58" s="141">
        <v>-1949484</v>
      </c>
    </row>
    <row r="59" spans="1:10" s="578" customFormat="1" ht="12" customHeight="1" thickBot="1">
      <c r="A59" s="545"/>
      <c r="B59" s="82"/>
      <c r="C59" s="588"/>
      <c r="D59" s="588"/>
      <c r="E59" s="546"/>
      <c r="H59" s="142">
        <v>124477</v>
      </c>
      <c r="I59" s="140"/>
      <c r="J59" s="142">
        <v>641581</v>
      </c>
    </row>
    <row r="60" spans="1:10" s="578" customFormat="1" ht="5.25" customHeight="1" thickTop="1">
      <c r="A60" s="212"/>
      <c r="B60" s="548"/>
      <c r="C60" s="548"/>
      <c r="D60" s="548"/>
      <c r="E60" s="552"/>
      <c r="H60" s="548"/>
      <c r="I60" s="552"/>
      <c r="J60" s="548"/>
    </row>
    <row r="61" spans="1:10" s="578" customFormat="1" ht="12" customHeight="1">
      <c r="A61" s="212"/>
      <c r="B61" s="548"/>
      <c r="C61" s="548"/>
      <c r="D61" s="548"/>
      <c r="E61" s="552"/>
      <c r="H61" s="1304" t="s">
        <v>2571</v>
      </c>
      <c r="I61" s="1304"/>
      <c r="J61" s="1304"/>
    </row>
    <row r="62" spans="1:10" s="578" customFormat="1" ht="12" customHeight="1">
      <c r="A62" s="773">
        <v>6.7999999999999989</v>
      </c>
      <c r="B62" s="115" t="s">
        <v>2018</v>
      </c>
      <c r="C62" s="588"/>
      <c r="D62" s="117"/>
      <c r="E62" s="546"/>
      <c r="H62" s="1044" t="s">
        <v>2558</v>
      </c>
      <c r="I62" s="1045"/>
      <c r="J62" s="1044" t="s">
        <v>1993</v>
      </c>
    </row>
    <row r="63" spans="1:10" s="578" customFormat="1" ht="12" customHeight="1">
      <c r="A63" s="545"/>
      <c r="B63" s="118" t="s">
        <v>613</v>
      </c>
      <c r="C63" s="588"/>
      <c r="D63" s="60"/>
      <c r="E63" s="546"/>
      <c r="H63" s="1304" t="s">
        <v>2352</v>
      </c>
      <c r="I63" s="1304"/>
      <c r="J63" s="1304"/>
    </row>
    <row r="64" spans="1:10" s="578" customFormat="1" ht="12" customHeight="1">
      <c r="A64" s="549"/>
      <c r="B64" s="543"/>
      <c r="C64" s="589"/>
      <c r="D64" s="550"/>
      <c r="E64" s="589"/>
      <c r="H64" s="1268" t="s">
        <v>1498</v>
      </c>
      <c r="I64" s="1268"/>
      <c r="J64" s="1311"/>
    </row>
    <row r="65" spans="1:10" s="578" customFormat="1" ht="12" customHeight="1">
      <c r="A65" s="545"/>
      <c r="B65" s="551" t="s">
        <v>560</v>
      </c>
      <c r="C65" s="588"/>
      <c r="D65" s="588"/>
      <c r="E65" s="546"/>
      <c r="H65" s="552">
        <v>59936671</v>
      </c>
      <c r="I65" s="548"/>
      <c r="J65" s="552">
        <v>60241961</v>
      </c>
    </row>
    <row r="66" spans="1:10" s="578" customFormat="1" ht="12" customHeight="1">
      <c r="A66" s="545"/>
      <c r="B66" s="119" t="s">
        <v>199</v>
      </c>
      <c r="C66" s="588"/>
      <c r="D66" s="588"/>
      <c r="E66" s="546"/>
      <c r="H66" s="144">
        <v>-12151844</v>
      </c>
      <c r="I66" s="140"/>
      <c r="J66" s="145">
        <v>-13656957</v>
      </c>
    </row>
    <row r="67" spans="1:10" s="578" customFormat="1" ht="12" customHeight="1">
      <c r="A67" s="545"/>
      <c r="B67" s="75"/>
      <c r="C67" s="588"/>
      <c r="D67" s="588"/>
      <c r="E67" s="546"/>
      <c r="H67" s="143">
        <v>47784827</v>
      </c>
      <c r="I67" s="143"/>
      <c r="J67" s="143">
        <v>46585004</v>
      </c>
    </row>
    <row r="68" spans="1:10" s="578" customFormat="1" ht="12" customHeight="1">
      <c r="A68" s="545"/>
      <c r="B68" s="82" t="s">
        <v>383</v>
      </c>
      <c r="C68" s="588"/>
      <c r="D68" s="588"/>
      <c r="E68" s="546"/>
      <c r="H68" s="586"/>
      <c r="I68" s="586"/>
      <c r="J68" s="586"/>
    </row>
    <row r="69" spans="1:10" s="578" customFormat="1" ht="12" customHeight="1">
      <c r="A69" s="545"/>
      <c r="B69" s="120" t="s">
        <v>384</v>
      </c>
      <c r="C69" s="588"/>
      <c r="D69" s="588"/>
      <c r="E69" s="546"/>
      <c r="H69" s="367">
        <v>-54374307</v>
      </c>
      <c r="I69" s="586"/>
      <c r="J69" s="141">
        <v>-47774114</v>
      </c>
    </row>
    <row r="70" spans="1:10" s="578" customFormat="1" ht="12" customHeight="1" thickBot="1">
      <c r="A70" s="545"/>
      <c r="B70" s="120"/>
      <c r="C70" s="588"/>
      <c r="D70" s="588"/>
      <c r="E70" s="546"/>
      <c r="H70" s="146">
        <v>-6589480</v>
      </c>
      <c r="I70" s="586"/>
      <c r="J70" s="146">
        <v>-1189110</v>
      </c>
    </row>
    <row r="71" spans="1:10" s="578" customFormat="1" ht="3" customHeight="1" thickTop="1">
      <c r="A71" s="212"/>
      <c r="B71" s="548"/>
      <c r="C71" s="548"/>
      <c r="D71" s="548"/>
      <c r="E71" s="552"/>
      <c r="F71" s="552"/>
      <c r="G71" s="548"/>
      <c r="H71" s="73"/>
      <c r="I71" s="73"/>
      <c r="J71" s="73"/>
    </row>
    <row r="72" spans="1:10" s="578" customFormat="1" ht="12" customHeight="1">
      <c r="A72" s="742" t="s">
        <v>2647</v>
      </c>
      <c r="B72" s="554" t="s">
        <v>66</v>
      </c>
      <c r="C72" s="92"/>
      <c r="D72" s="92"/>
      <c r="E72" s="1085"/>
      <c r="F72" s="1085"/>
      <c r="G72" s="92"/>
      <c r="H72" s="1304" t="s">
        <v>2571</v>
      </c>
      <c r="I72" s="1304"/>
      <c r="J72" s="1304"/>
    </row>
    <row r="73" spans="1:10" s="578" customFormat="1" ht="12" customHeight="1">
      <c r="A73" s="742"/>
      <c r="B73" s="554"/>
      <c r="C73" s="92"/>
      <c r="D73" s="92"/>
      <c r="E73" s="1085"/>
      <c r="F73" s="1085"/>
      <c r="G73" s="92"/>
      <c r="H73" s="1080" t="s">
        <v>2558</v>
      </c>
      <c r="I73" s="1081"/>
      <c r="J73" s="1080" t="s">
        <v>1993</v>
      </c>
    </row>
    <row r="74" spans="1:10" s="578" customFormat="1" ht="12" customHeight="1">
      <c r="A74" s="742"/>
      <c r="B74" s="554"/>
      <c r="C74" s="92"/>
      <c r="D74" s="92"/>
      <c r="E74" s="1085"/>
      <c r="F74" s="1085"/>
      <c r="G74" s="92"/>
      <c r="H74" s="1304" t="s">
        <v>2352</v>
      </c>
      <c r="I74" s="1304"/>
      <c r="J74" s="1304"/>
    </row>
    <row r="75" spans="1:10" s="578" customFormat="1" ht="12" customHeight="1">
      <c r="A75" s="1091"/>
      <c r="B75" s="92"/>
      <c r="C75" s="92"/>
      <c r="D75" s="92"/>
      <c r="E75" s="1085"/>
      <c r="F75" s="1085"/>
      <c r="G75" s="92"/>
      <c r="H75" s="1268" t="s">
        <v>1498</v>
      </c>
      <c r="I75" s="1268"/>
      <c r="J75" s="1311"/>
    </row>
    <row r="76" spans="1:10" s="578" customFormat="1" ht="12" customHeight="1">
      <c r="A76" s="1091"/>
      <c r="B76" s="551" t="s">
        <v>2553</v>
      </c>
      <c r="C76" s="92"/>
      <c r="D76" s="92"/>
      <c r="E76" s="1085"/>
      <c r="F76" s="1085"/>
      <c r="G76" s="92"/>
      <c r="H76" s="854">
        <v>19510464</v>
      </c>
      <c r="I76" s="854"/>
      <c r="J76" s="854">
        <v>19510464</v>
      </c>
    </row>
    <row r="77" spans="1:10" s="578" customFormat="1" ht="12" customHeight="1">
      <c r="A77" s="1091"/>
      <c r="B77" s="119" t="s">
        <v>2552</v>
      </c>
      <c r="C77" s="92"/>
      <c r="D77" s="92"/>
      <c r="E77" s="1085"/>
      <c r="F77" s="1085"/>
      <c r="G77" s="92"/>
      <c r="H77" s="854">
        <v>5297</v>
      </c>
      <c r="I77" s="854"/>
      <c r="J77" s="854">
        <v>36229</v>
      </c>
    </row>
    <row r="78" spans="1:10" s="578" customFormat="1" ht="12" customHeight="1" thickBot="1">
      <c r="A78" s="1091"/>
      <c r="B78" s="551" t="s">
        <v>2674</v>
      </c>
      <c r="C78" s="92"/>
      <c r="D78" s="92"/>
      <c r="E78" s="1085"/>
      <c r="F78" s="1085"/>
      <c r="G78" s="92"/>
      <c r="H78" s="146">
        <v>19515761</v>
      </c>
      <c r="I78" s="586"/>
      <c r="J78" s="146">
        <v>19546693</v>
      </c>
    </row>
    <row r="79" spans="1:10" s="578" customFormat="1" ht="12" customHeight="1" thickTop="1">
      <c r="A79" s="212"/>
      <c r="B79" s="548"/>
      <c r="C79" s="548"/>
      <c r="D79" s="548"/>
      <c r="E79" s="552"/>
      <c r="F79" s="552"/>
      <c r="G79" s="548"/>
      <c r="H79" s="556"/>
      <c r="I79" s="556"/>
      <c r="J79" s="556"/>
    </row>
    <row r="80" spans="1:10" s="578" customFormat="1" ht="12" customHeight="1">
      <c r="A80" s="212"/>
      <c r="B80" s="548"/>
      <c r="C80" s="548"/>
      <c r="D80" s="548"/>
      <c r="E80" s="552"/>
      <c r="F80" s="552"/>
      <c r="G80" s="548"/>
      <c r="H80" s="546"/>
      <c r="I80" s="546"/>
      <c r="J80" s="546"/>
    </row>
    <row r="81" spans="1:10" s="578" customFormat="1" ht="12" customHeight="1">
      <c r="A81" s="212"/>
      <c r="B81" s="548"/>
      <c r="C81" s="548"/>
      <c r="D81" s="548"/>
      <c r="E81" s="552"/>
      <c r="F81" s="552"/>
      <c r="G81" s="548"/>
      <c r="H81" s="546"/>
      <c r="I81" s="546"/>
      <c r="J81" s="546"/>
    </row>
    <row r="82" spans="1:10" s="578" customFormat="1" ht="12" customHeight="1">
      <c r="A82" s="212"/>
      <c r="B82" s="548"/>
      <c r="C82" s="548"/>
      <c r="D82" s="548"/>
      <c r="E82" s="552"/>
      <c r="F82" s="552"/>
      <c r="G82" s="548"/>
      <c r="H82" s="546"/>
      <c r="I82" s="546"/>
      <c r="J82" s="546"/>
    </row>
    <row r="83" spans="1:10" s="578" customFormat="1" ht="12" customHeight="1">
      <c r="A83" s="212"/>
      <c r="B83" s="548"/>
      <c r="C83" s="548"/>
      <c r="D83" s="548"/>
      <c r="E83" s="552"/>
      <c r="F83" s="552"/>
      <c r="G83" s="548"/>
      <c r="H83" s="546"/>
      <c r="I83" s="546"/>
      <c r="J83" s="546"/>
    </row>
    <row r="84" spans="1:10" s="578" customFormat="1" ht="12" customHeight="1">
      <c r="A84" s="212"/>
      <c r="B84" s="548"/>
      <c r="C84" s="548"/>
      <c r="D84" s="548"/>
      <c r="E84" s="552"/>
      <c r="F84" s="552"/>
      <c r="G84" s="548"/>
      <c r="H84" s="546"/>
      <c r="I84" s="546"/>
      <c r="J84" s="546"/>
    </row>
    <row r="85" spans="1:10" s="578" customFormat="1" ht="12" customHeight="1">
      <c r="A85" s="212"/>
      <c r="B85" s="548"/>
      <c r="C85" s="548"/>
      <c r="D85" s="548"/>
      <c r="E85" s="552"/>
      <c r="F85" s="552"/>
      <c r="G85" s="548"/>
      <c r="H85" s="546"/>
      <c r="I85" s="546"/>
      <c r="J85" s="546"/>
    </row>
    <row r="86" spans="1:10" s="578" customFormat="1" ht="12" customHeight="1">
      <c r="A86" s="212"/>
      <c r="B86" s="548"/>
      <c r="C86" s="548"/>
      <c r="D86" s="548"/>
      <c r="E86" s="552"/>
      <c r="F86" s="552"/>
      <c r="G86" s="548"/>
      <c r="H86" s="546"/>
      <c r="I86" s="546"/>
      <c r="J86" s="546"/>
    </row>
    <row r="87" spans="1:10" s="578" customFormat="1" ht="12" customHeight="1">
      <c r="A87" s="212"/>
      <c r="B87" s="548"/>
      <c r="C87" s="548"/>
      <c r="D87" s="548"/>
      <c r="E87" s="552"/>
      <c r="F87" s="552"/>
      <c r="G87" s="548"/>
      <c r="H87" s="546"/>
      <c r="I87" s="546"/>
      <c r="J87" s="546"/>
    </row>
    <row r="88" spans="1:10" s="578" customFormat="1" ht="12" customHeight="1">
      <c r="A88" s="212"/>
      <c r="B88" s="548"/>
      <c r="C88" s="548"/>
      <c r="D88" s="548"/>
      <c r="E88" s="552"/>
      <c r="F88" s="552"/>
      <c r="G88" s="548"/>
      <c r="H88" s="546"/>
      <c r="I88" s="546"/>
      <c r="J88" s="546"/>
    </row>
    <row r="89" spans="1:10" s="578" customFormat="1" ht="4.5" customHeight="1">
      <c r="A89" s="212"/>
      <c r="B89" s="548"/>
      <c r="C89" s="548"/>
      <c r="D89" s="548"/>
      <c r="E89" s="552"/>
      <c r="F89" s="552"/>
      <c r="G89" s="548"/>
      <c r="H89" s="546"/>
      <c r="I89" s="546"/>
      <c r="J89" s="546"/>
    </row>
    <row r="90" spans="1:10" s="578" customFormat="1" ht="12" customHeight="1">
      <c r="A90" s="742">
        <v>6.8109999999999991</v>
      </c>
      <c r="B90" s="554" t="s">
        <v>66</v>
      </c>
      <c r="C90" s="584"/>
      <c r="D90" s="584"/>
      <c r="E90" s="584"/>
      <c r="F90" s="584"/>
      <c r="G90" s="584"/>
      <c r="H90" s="552"/>
      <c r="I90" s="548"/>
      <c r="J90" s="552"/>
    </row>
    <row r="91" spans="1:10" s="578" customFormat="1" ht="2.25" customHeight="1">
      <c r="A91" s="555"/>
      <c r="B91" s="584"/>
      <c r="C91" s="584"/>
      <c r="D91" s="584"/>
      <c r="E91" s="584"/>
      <c r="F91" s="584"/>
      <c r="G91" s="584"/>
      <c r="H91" s="552"/>
      <c r="I91" s="548"/>
      <c r="J91" s="552"/>
    </row>
    <row r="92" spans="1:10" s="578" customFormat="1" ht="12" customHeight="1">
      <c r="A92" s="555"/>
      <c r="B92" s="1309" t="s">
        <v>2386</v>
      </c>
      <c r="C92" s="1303"/>
      <c r="D92" s="1303"/>
      <c r="E92" s="1303"/>
      <c r="F92" s="1303"/>
      <c r="G92" s="1303"/>
      <c r="H92" s="1310"/>
      <c r="I92" s="1310"/>
      <c r="J92" s="1310"/>
    </row>
    <row r="93" spans="1:10" s="578" customFormat="1" ht="12" customHeight="1">
      <c r="A93" s="555"/>
      <c r="B93" s="1303"/>
      <c r="C93" s="1303"/>
      <c r="D93" s="1303"/>
      <c r="E93" s="1303"/>
      <c r="F93" s="1303"/>
      <c r="G93" s="1303"/>
      <c r="H93" s="1310"/>
      <c r="I93" s="1310"/>
      <c r="J93" s="1310"/>
    </row>
    <row r="94" spans="1:10" s="578" customFormat="1" ht="12" customHeight="1">
      <c r="A94" s="555"/>
      <c r="B94" s="1303"/>
      <c r="C94" s="1303"/>
      <c r="D94" s="1303"/>
      <c r="E94" s="1303"/>
      <c r="F94" s="1303"/>
      <c r="G94" s="1303"/>
      <c r="H94" s="1310"/>
      <c r="I94" s="1310"/>
      <c r="J94" s="1310"/>
    </row>
    <row r="95" spans="1:10" s="578" customFormat="1" ht="12" customHeight="1">
      <c r="A95" s="555"/>
      <c r="B95" s="1303"/>
      <c r="C95" s="1303"/>
      <c r="D95" s="1303"/>
      <c r="E95" s="1303"/>
      <c r="F95" s="1303"/>
      <c r="G95" s="1303"/>
      <c r="H95" s="1310"/>
      <c r="I95" s="1310"/>
      <c r="J95" s="1310"/>
    </row>
    <row r="96" spans="1:10" s="578" customFormat="1" ht="12" customHeight="1">
      <c r="A96" s="599"/>
      <c r="B96" s="1310"/>
      <c r="C96" s="1310"/>
      <c r="D96" s="1310"/>
      <c r="E96" s="1310"/>
      <c r="F96" s="1310"/>
      <c r="G96" s="1310"/>
      <c r="H96" s="1310"/>
      <c r="I96" s="1310"/>
      <c r="J96" s="1310"/>
    </row>
    <row r="97" ht="12" customHeight="1"/>
    <row r="98" ht="12" customHeight="1"/>
    <row r="99" ht="12" customHeight="1"/>
    <row r="100" ht="12" customHeight="1"/>
    <row r="101" ht="12" customHeight="1"/>
    <row r="102" ht="12" customHeight="1"/>
    <row r="103" ht="12" customHeight="1"/>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19">
    <mergeCell ref="B92:J96"/>
    <mergeCell ref="H63:J63"/>
    <mergeCell ref="H64:J64"/>
    <mergeCell ref="H55:J55"/>
    <mergeCell ref="H56:J56"/>
    <mergeCell ref="H61:J61"/>
    <mergeCell ref="H72:J72"/>
    <mergeCell ref="H74:J74"/>
    <mergeCell ref="H75:J75"/>
    <mergeCell ref="B1:J2"/>
    <mergeCell ref="B16:J18"/>
    <mergeCell ref="H53:J53"/>
    <mergeCell ref="B4:J7"/>
    <mergeCell ref="B9:J14"/>
    <mergeCell ref="H20:J20"/>
    <mergeCell ref="C36:J37"/>
    <mergeCell ref="C39:J41"/>
    <mergeCell ref="C43:J44"/>
    <mergeCell ref="B46:J52"/>
  </mergeCells>
  <phoneticPr fontId="9" type="noConversion"/>
  <printOptions horizontalCentered="1"/>
  <pageMargins left="0.75" right="0.5" top="0.5" bottom="0.25" header="0.17" footer="0.42"/>
  <pageSetup paperSize="9" scale="89" fitToWidth="12" fitToHeight="12" orientation="portrait" r:id="rId2"/>
  <headerFooter alignWithMargins="0">
    <oddFooter>&amp;C17 of 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8"/>
  <sheetViews>
    <sheetView view="pageBreakPreview" topLeftCell="B1" zoomScale="90" zoomScaleSheetLayoutView="90" workbookViewId="0">
      <selection activeCell="B4" sqref="B4:K6"/>
    </sheetView>
  </sheetViews>
  <sheetFormatPr defaultRowHeight="15.75" outlineLevelRow="2"/>
  <cols>
    <col min="1" max="1" width="4.75" style="716" customWidth="1"/>
    <col min="2" max="2" width="28.625" style="542" customWidth="1"/>
    <col min="3" max="3" width="11" style="456" customWidth="1"/>
    <col min="4" max="4" width="10.75" style="456" customWidth="1"/>
    <col min="5" max="5" width="10.25" style="456" customWidth="1"/>
    <col min="6" max="6" width="11" style="456" customWidth="1"/>
    <col min="7" max="7" width="12.125" style="456" bestFit="1" customWidth="1"/>
    <col min="8" max="8" width="11" style="542" customWidth="1"/>
    <col min="9" max="9" width="10.75" style="456" customWidth="1"/>
    <col min="10" max="10" width="10.625" style="456" customWidth="1"/>
    <col min="11" max="11" width="8.25" style="542" customWidth="1"/>
    <col min="12" max="12" width="9.25" style="511" customWidth="1"/>
    <col min="13" max="13" width="10.875" style="542" customWidth="1"/>
    <col min="14" max="16384" width="9" style="542"/>
  </cols>
  <sheetData>
    <row r="1" spans="1:13" ht="18" customHeight="1">
      <c r="A1" s="717">
        <v>7.1</v>
      </c>
      <c r="B1" s="642" t="s">
        <v>2019</v>
      </c>
      <c r="C1" s="643"/>
      <c r="D1" s="643"/>
      <c r="E1" s="643"/>
      <c r="F1" s="643"/>
      <c r="G1" s="643"/>
      <c r="H1" s="643"/>
      <c r="I1" s="643"/>
      <c r="J1" s="643"/>
      <c r="K1" s="644"/>
    </row>
    <row r="2" spans="1:13" ht="13.5" hidden="1" customHeight="1">
      <c r="B2" s="514"/>
      <c r="C2" s="513"/>
      <c r="D2" s="513"/>
      <c r="E2" s="513"/>
      <c r="F2" s="513"/>
      <c r="G2" s="513"/>
      <c r="H2" s="513"/>
      <c r="I2" s="513"/>
      <c r="J2" s="513"/>
      <c r="K2" s="514"/>
      <c r="L2" s="514"/>
      <c r="M2" s="515"/>
    </row>
    <row r="3" spans="1:13" ht="13.5" hidden="1" customHeight="1">
      <c r="B3" s="514"/>
      <c r="C3" s="513"/>
      <c r="D3" s="513"/>
      <c r="E3" s="513"/>
      <c r="F3" s="513"/>
      <c r="G3" s="513"/>
      <c r="H3" s="513"/>
      <c r="I3" s="513"/>
      <c r="J3" s="513"/>
      <c r="K3" s="514"/>
      <c r="L3" s="514"/>
      <c r="M3" s="515"/>
    </row>
    <row r="4" spans="1:13" ht="69.7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outlineLevel="1">
      <c r="A5" s="1313"/>
      <c r="B5" s="705"/>
      <c r="C5" s="706" t="s">
        <v>2078</v>
      </c>
      <c r="D5" s="707"/>
      <c r="E5" s="707"/>
      <c r="F5" s="707"/>
      <c r="G5" s="707"/>
      <c r="H5" s="707"/>
      <c r="I5" s="706" t="s">
        <v>2031</v>
      </c>
      <c r="J5" s="707"/>
      <c r="K5" s="706" t="s">
        <v>2032</v>
      </c>
      <c r="L5" s="708"/>
      <c r="M5" s="708"/>
    </row>
    <row r="6" spans="1:13" ht="15" customHeight="1" outlineLevel="1">
      <c r="B6" s="517" t="s">
        <v>876</v>
      </c>
      <c r="C6" s="519"/>
      <c r="D6" s="519"/>
      <c r="E6" s="519"/>
      <c r="F6" s="519"/>
      <c r="G6" s="519"/>
      <c r="H6" s="519"/>
      <c r="I6" s="519"/>
      <c r="J6" s="519"/>
      <c r="K6" s="520"/>
      <c r="L6" s="520"/>
      <c r="M6" s="520"/>
    </row>
    <row r="7" spans="1:13" ht="15" customHeight="1" outlineLevel="1">
      <c r="B7" s="650" t="s">
        <v>1554</v>
      </c>
      <c r="C7" s="456">
        <v>0</v>
      </c>
      <c r="D7" s="456">
        <v>50000</v>
      </c>
      <c r="E7" s="456">
        <v>0</v>
      </c>
      <c r="F7" s="456">
        <v>0</v>
      </c>
      <c r="G7" s="456">
        <v>50000</v>
      </c>
      <c r="H7" s="456">
        <v>0</v>
      </c>
      <c r="I7" s="456">
        <v>0</v>
      </c>
      <c r="J7" s="456">
        <v>0</v>
      </c>
      <c r="K7" s="511">
        <v>0</v>
      </c>
      <c r="L7" s="511">
        <v>0</v>
      </c>
      <c r="M7" s="709">
        <v>0</v>
      </c>
    </row>
    <row r="8" spans="1:13" ht="15" customHeight="1" outlineLevel="1">
      <c r="B8" s="650" t="s">
        <v>881</v>
      </c>
      <c r="C8" s="456">
        <v>0</v>
      </c>
      <c r="D8" s="456">
        <v>206800</v>
      </c>
      <c r="E8" s="456">
        <v>0</v>
      </c>
      <c r="F8" s="456">
        <v>0</v>
      </c>
      <c r="G8" s="456">
        <v>28900</v>
      </c>
      <c r="H8" s="456">
        <v>177900</v>
      </c>
      <c r="I8" s="456">
        <v>44526.7148762</v>
      </c>
      <c r="J8" s="456">
        <v>32294.187000000002</v>
      </c>
      <c r="K8" s="511">
        <v>4.885374E-2</v>
      </c>
      <c r="L8" s="511">
        <v>5.1396835381964018E-2</v>
      </c>
      <c r="M8" s="709">
        <v>4.1363199999999998E-3</v>
      </c>
    </row>
    <row r="9" spans="1:13" ht="15" customHeight="1" outlineLevel="1">
      <c r="B9" s="650" t="s">
        <v>1557</v>
      </c>
      <c r="C9" s="456">
        <v>0</v>
      </c>
      <c r="D9" s="456">
        <v>21250</v>
      </c>
      <c r="E9" s="456">
        <v>0</v>
      </c>
      <c r="F9" s="456">
        <v>0</v>
      </c>
      <c r="G9" s="456">
        <v>21250</v>
      </c>
      <c r="H9" s="456">
        <v>0</v>
      </c>
      <c r="I9" s="456">
        <v>0</v>
      </c>
      <c r="J9" s="456">
        <v>0</v>
      </c>
      <c r="K9" s="511">
        <v>0</v>
      </c>
      <c r="L9" s="511">
        <v>0</v>
      </c>
      <c r="M9" s="709">
        <v>0</v>
      </c>
    </row>
    <row r="10" spans="1:13" ht="15" customHeight="1" outlineLevel="1">
      <c r="B10" s="650" t="s">
        <v>1559</v>
      </c>
      <c r="C10" s="456">
        <v>0</v>
      </c>
      <c r="D10" s="456">
        <v>40000</v>
      </c>
      <c r="E10" s="456">
        <v>0</v>
      </c>
      <c r="F10" s="456">
        <v>0</v>
      </c>
      <c r="G10" s="456">
        <v>40000</v>
      </c>
      <c r="H10" s="456">
        <v>0</v>
      </c>
      <c r="I10" s="456">
        <v>0</v>
      </c>
      <c r="J10" s="456">
        <v>0</v>
      </c>
      <c r="K10" s="511">
        <v>0</v>
      </c>
      <c r="L10" s="511">
        <v>0</v>
      </c>
      <c r="M10" s="709">
        <v>0</v>
      </c>
    </row>
    <row r="11" spans="1:13" ht="15" customHeight="1" outlineLevel="2">
      <c r="B11" s="650" t="s">
        <v>1561</v>
      </c>
      <c r="C11" s="456">
        <v>21616</v>
      </c>
      <c r="D11" s="456">
        <v>0</v>
      </c>
      <c r="E11" s="456">
        <v>0</v>
      </c>
      <c r="F11" s="456">
        <v>0</v>
      </c>
      <c r="G11" s="456">
        <v>8500</v>
      </c>
      <c r="H11" s="456">
        <v>13116</v>
      </c>
      <c r="I11" s="456">
        <v>2121.5129999999999</v>
      </c>
      <c r="J11" s="456">
        <v>2042.4235200000001</v>
      </c>
      <c r="K11" s="511">
        <v>3.0897199999999998E-3</v>
      </c>
      <c r="L11" s="511">
        <v>3.250557304250808E-3</v>
      </c>
      <c r="M11" s="709">
        <v>3.747429E-2</v>
      </c>
    </row>
    <row r="12" spans="1:13" ht="15" customHeight="1" outlineLevel="1">
      <c r="B12" s="652"/>
      <c r="C12" s="524">
        <v>21616</v>
      </c>
      <c r="D12" s="524">
        <v>318050</v>
      </c>
      <c r="E12" s="524">
        <v>0</v>
      </c>
      <c r="F12" s="524">
        <v>0</v>
      </c>
      <c r="G12" s="524">
        <v>148650</v>
      </c>
      <c r="H12" s="524">
        <v>191016</v>
      </c>
      <c r="I12" s="524">
        <v>46648.227876199999</v>
      </c>
      <c r="J12" s="524">
        <v>34336.610520000002</v>
      </c>
      <c r="K12" s="525">
        <v>5.1943459999999997E-2</v>
      </c>
      <c r="L12" s="525">
        <v>5.4647392686214824E-2</v>
      </c>
      <c r="M12" s="655"/>
    </row>
    <row r="13" spans="1:13" ht="15" customHeight="1" outlineLevel="1">
      <c r="B13" s="653" t="s">
        <v>627</v>
      </c>
      <c r="C13" s="526"/>
      <c r="D13" s="526"/>
      <c r="E13" s="526"/>
      <c r="F13" s="526"/>
      <c r="G13" s="526"/>
      <c r="H13" s="526"/>
      <c r="I13" s="526"/>
      <c r="J13" s="526"/>
      <c r="K13" s="527"/>
      <c r="L13" s="527"/>
      <c r="M13" s="656"/>
    </row>
    <row r="14" spans="1:13" ht="15" customHeight="1" outlineLevel="2">
      <c r="B14" s="650" t="s">
        <v>2033</v>
      </c>
      <c r="C14" s="637">
        <v>1127956</v>
      </c>
      <c r="D14" s="637">
        <v>0</v>
      </c>
      <c r="E14" s="637">
        <v>0</v>
      </c>
      <c r="F14" s="637">
        <v>0</v>
      </c>
      <c r="G14" s="637">
        <v>396500</v>
      </c>
      <c r="H14" s="637">
        <v>731456</v>
      </c>
      <c r="I14" s="637">
        <v>51048.31424</v>
      </c>
      <c r="J14" s="637">
        <v>66723.416320000004</v>
      </c>
      <c r="K14" s="710">
        <v>0.10093731</v>
      </c>
      <c r="L14" s="710">
        <v>0.10619163271462109</v>
      </c>
      <c r="M14" s="711">
        <v>0.15197914000000001</v>
      </c>
    </row>
    <row r="15" spans="1:13" ht="15" customHeight="1" outlineLevel="2">
      <c r="B15" s="650" t="s">
        <v>2034</v>
      </c>
      <c r="C15" s="637">
        <v>0</v>
      </c>
      <c r="D15" s="637">
        <v>50000</v>
      </c>
      <c r="E15" s="637">
        <v>0</v>
      </c>
      <c r="F15" s="637">
        <v>0</v>
      </c>
      <c r="G15" s="637">
        <v>50000</v>
      </c>
      <c r="H15" s="637">
        <v>0</v>
      </c>
      <c r="I15" s="637">
        <v>0</v>
      </c>
      <c r="J15" s="637">
        <v>0</v>
      </c>
      <c r="K15" s="710">
        <v>0</v>
      </c>
      <c r="L15" s="710">
        <v>0</v>
      </c>
      <c r="M15" s="711">
        <v>0</v>
      </c>
    </row>
    <row r="16" spans="1:13" ht="15" customHeight="1" outlineLevel="2">
      <c r="B16" s="650" t="s">
        <v>893</v>
      </c>
      <c r="C16" s="637">
        <v>0</v>
      </c>
      <c r="D16" s="637">
        <v>100000</v>
      </c>
      <c r="E16" s="637">
        <v>0</v>
      </c>
      <c r="F16" s="637">
        <v>0</v>
      </c>
      <c r="G16" s="637">
        <v>100000</v>
      </c>
      <c r="H16" s="637">
        <v>0</v>
      </c>
      <c r="I16" s="637">
        <v>0</v>
      </c>
      <c r="J16" s="637">
        <v>0</v>
      </c>
      <c r="K16" s="710">
        <v>0</v>
      </c>
      <c r="L16" s="710">
        <v>0</v>
      </c>
      <c r="M16" s="711">
        <v>0</v>
      </c>
    </row>
    <row r="17" spans="2:13" ht="15" customHeight="1" outlineLevel="2">
      <c r="B17" s="650" t="s">
        <v>2035</v>
      </c>
      <c r="C17" s="637">
        <v>66660</v>
      </c>
      <c r="D17" s="637">
        <v>0</v>
      </c>
      <c r="E17" s="637">
        <v>0</v>
      </c>
      <c r="F17" s="637">
        <v>0</v>
      </c>
      <c r="G17" s="637">
        <v>500</v>
      </c>
      <c r="H17" s="637">
        <v>66160</v>
      </c>
      <c r="I17" s="637">
        <v>11141.343999999999</v>
      </c>
      <c r="J17" s="637">
        <v>10602.14</v>
      </c>
      <c r="K17" s="710">
        <v>1.603862E-2</v>
      </c>
      <c r="L17" s="710">
        <v>1.6873514861251528E-2</v>
      </c>
      <c r="M17" s="711">
        <v>0.26423097000000001</v>
      </c>
    </row>
    <row r="18" spans="2:13" ht="15" customHeight="1" outlineLevel="2">
      <c r="B18" s="650" t="s">
        <v>2036</v>
      </c>
      <c r="C18" s="637">
        <v>20564</v>
      </c>
      <c r="D18" s="637">
        <v>0</v>
      </c>
      <c r="E18" s="637">
        <v>0</v>
      </c>
      <c r="F18" s="637">
        <v>0</v>
      </c>
      <c r="G18" s="637">
        <v>3500</v>
      </c>
      <c r="H18" s="637">
        <v>17064</v>
      </c>
      <c r="I18" s="637">
        <v>5059.4759999999997</v>
      </c>
      <c r="J18" s="637">
        <v>5233.1875199999995</v>
      </c>
      <c r="K18" s="710">
        <v>7.9166199999999992E-3</v>
      </c>
      <c r="L18" s="710">
        <v>8.3287211252101971E-3</v>
      </c>
      <c r="M18" s="711">
        <v>7.9628550000000006E-2</v>
      </c>
    </row>
    <row r="19" spans="2:13" ht="15" customHeight="1" outlineLevel="1">
      <c r="B19" s="652"/>
      <c r="C19" s="524">
        <v>1215180</v>
      </c>
      <c r="D19" s="524">
        <v>150000</v>
      </c>
      <c r="E19" s="524">
        <v>0</v>
      </c>
      <c r="F19" s="524">
        <v>0</v>
      </c>
      <c r="G19" s="524">
        <v>550500</v>
      </c>
      <c r="H19" s="524">
        <v>814680</v>
      </c>
      <c r="I19" s="524">
        <v>67249.134239999999</v>
      </c>
      <c r="J19" s="524">
        <v>82558.74384000001</v>
      </c>
      <c r="K19" s="525">
        <v>0.12489255</v>
      </c>
      <c r="L19" s="525">
        <v>0.1313938687010828</v>
      </c>
      <c r="M19" s="656"/>
    </row>
    <row r="20" spans="2:13" ht="15" customHeight="1" outlineLevel="1">
      <c r="B20" s="653" t="s">
        <v>898</v>
      </c>
      <c r="C20" s="526"/>
      <c r="D20" s="526"/>
      <c r="E20" s="526"/>
      <c r="F20" s="526"/>
      <c r="G20" s="526"/>
      <c r="H20" s="526"/>
      <c r="I20" s="526"/>
      <c r="J20" s="526"/>
      <c r="K20" s="527"/>
      <c r="L20" s="527"/>
      <c r="M20" s="656"/>
    </row>
    <row r="21" spans="2:13" ht="15" customHeight="1" outlineLevel="2">
      <c r="B21" s="650" t="s">
        <v>2037</v>
      </c>
      <c r="C21" s="456">
        <v>41774</v>
      </c>
      <c r="D21" s="456">
        <v>0</v>
      </c>
      <c r="E21" s="456">
        <v>7154</v>
      </c>
      <c r="F21" s="456">
        <v>0</v>
      </c>
      <c r="G21" s="456">
        <v>6000</v>
      </c>
      <c r="H21" s="456">
        <v>42928</v>
      </c>
      <c r="I21" s="456">
        <v>2504.1799999999998</v>
      </c>
      <c r="J21" s="456">
        <v>2956.8806400000003</v>
      </c>
      <c r="K21" s="511">
        <v>4.4730899999999999E-3</v>
      </c>
      <c r="L21" s="511">
        <v>4.7059338418457917E-3</v>
      </c>
      <c r="M21" s="709">
        <v>7.2444980000000006E-2</v>
      </c>
    </row>
    <row r="22" spans="2:13" ht="15" customHeight="1" outlineLevel="1">
      <c r="B22" s="652"/>
      <c r="C22" s="524">
        <v>41774</v>
      </c>
      <c r="D22" s="524">
        <v>0</v>
      </c>
      <c r="E22" s="524">
        <v>7154</v>
      </c>
      <c r="F22" s="524">
        <v>0</v>
      </c>
      <c r="G22" s="524">
        <v>6000</v>
      </c>
      <c r="H22" s="524">
        <v>42928</v>
      </c>
      <c r="I22" s="524">
        <v>2504.1799999999998</v>
      </c>
      <c r="J22" s="524">
        <v>2956.8806400000003</v>
      </c>
      <c r="K22" s="525">
        <v>4.4730899999999999E-3</v>
      </c>
      <c r="L22" s="525">
        <v>4.7059338418457917E-3</v>
      </c>
      <c r="M22" s="656"/>
    </row>
    <row r="23" spans="2:13" ht="15" customHeight="1" outlineLevel="1">
      <c r="B23" s="712" t="s">
        <v>908</v>
      </c>
      <c r="C23" s="655"/>
      <c r="D23" s="655"/>
      <c r="E23" s="655"/>
      <c r="F23" s="655"/>
      <c r="G23" s="655"/>
      <c r="H23" s="655"/>
      <c r="I23" s="655"/>
      <c r="J23" s="655"/>
      <c r="K23" s="656"/>
      <c r="L23" s="656"/>
      <c r="M23" s="656"/>
    </row>
    <row r="24" spans="2:13" ht="15" customHeight="1" outlineLevel="1">
      <c r="B24" s="650" t="s">
        <v>912</v>
      </c>
      <c r="C24" s="456">
        <v>0</v>
      </c>
      <c r="D24" s="456">
        <v>215000</v>
      </c>
      <c r="E24" s="456">
        <v>0</v>
      </c>
      <c r="F24" s="456">
        <v>0</v>
      </c>
      <c r="G24" s="456">
        <v>215000</v>
      </c>
      <c r="H24" s="456">
        <v>0</v>
      </c>
      <c r="I24" s="456">
        <v>0</v>
      </c>
      <c r="J24" s="456">
        <v>0</v>
      </c>
      <c r="K24" s="511">
        <v>0</v>
      </c>
      <c r="L24" s="511">
        <v>0</v>
      </c>
      <c r="M24" s="709">
        <v>0</v>
      </c>
    </row>
    <row r="25" spans="2:13" ht="15" customHeight="1" outlineLevel="1">
      <c r="B25" s="650" t="s">
        <v>645</v>
      </c>
      <c r="C25" s="456">
        <v>0</v>
      </c>
      <c r="D25" s="456">
        <v>0</v>
      </c>
      <c r="E25" s="456">
        <v>0</v>
      </c>
      <c r="F25" s="456">
        <v>425000</v>
      </c>
      <c r="G25" s="456">
        <v>425000</v>
      </c>
      <c r="H25" s="456">
        <v>0</v>
      </c>
      <c r="I25" s="456">
        <v>0</v>
      </c>
      <c r="J25" s="456">
        <v>0</v>
      </c>
      <c r="K25" s="511">
        <v>0</v>
      </c>
      <c r="L25" s="511">
        <v>0</v>
      </c>
      <c r="M25" s="709">
        <v>0</v>
      </c>
    </row>
    <row r="26" spans="2:13" ht="15" customHeight="1" outlineLevel="1">
      <c r="B26" s="650" t="s">
        <v>1570</v>
      </c>
      <c r="C26" s="456">
        <v>0</v>
      </c>
      <c r="D26" s="456">
        <v>1125000</v>
      </c>
      <c r="E26" s="456">
        <v>0</v>
      </c>
      <c r="F26" s="456">
        <v>0</v>
      </c>
      <c r="G26" s="456">
        <v>1125000</v>
      </c>
      <c r="H26" s="456">
        <v>0</v>
      </c>
      <c r="I26" s="456">
        <v>0</v>
      </c>
      <c r="J26" s="456">
        <v>0</v>
      </c>
      <c r="K26" s="511">
        <v>0</v>
      </c>
      <c r="L26" s="511">
        <v>0</v>
      </c>
      <c r="M26" s="709">
        <v>0</v>
      </c>
    </row>
    <row r="27" spans="2:13" ht="15" customHeight="1" outlineLevel="1">
      <c r="B27" s="650" t="s">
        <v>651</v>
      </c>
      <c r="C27" s="456">
        <v>0</v>
      </c>
      <c r="D27" s="456">
        <v>59800</v>
      </c>
      <c r="E27" s="456">
        <v>0</v>
      </c>
      <c r="F27" s="456">
        <v>0</v>
      </c>
      <c r="G27" s="456">
        <v>59800</v>
      </c>
      <c r="H27" s="456">
        <v>0</v>
      </c>
      <c r="I27" s="456">
        <v>0</v>
      </c>
      <c r="J27" s="456">
        <v>0</v>
      </c>
      <c r="K27" s="511">
        <v>0</v>
      </c>
      <c r="L27" s="511">
        <v>0</v>
      </c>
      <c r="M27" s="709">
        <v>0</v>
      </c>
    </row>
    <row r="28" spans="2:13" ht="15" customHeight="1" outlineLevel="1">
      <c r="B28" s="652"/>
      <c r="C28" s="524">
        <v>0</v>
      </c>
      <c r="D28" s="524">
        <v>1399800</v>
      </c>
      <c r="E28" s="524">
        <v>0</v>
      </c>
      <c r="F28" s="524">
        <v>425000</v>
      </c>
      <c r="G28" s="524">
        <v>1824800</v>
      </c>
      <c r="H28" s="524">
        <v>0</v>
      </c>
      <c r="I28" s="524">
        <v>0</v>
      </c>
      <c r="J28" s="524">
        <v>0</v>
      </c>
      <c r="K28" s="525">
        <v>0</v>
      </c>
      <c r="L28" s="525">
        <v>0</v>
      </c>
      <c r="M28" s="656"/>
    </row>
    <row r="29" spans="2:13" ht="15" customHeight="1" outlineLevel="1">
      <c r="B29" s="652"/>
      <c r="C29" s="655"/>
      <c r="D29" s="655"/>
      <c r="E29" s="655"/>
      <c r="F29" s="655"/>
      <c r="G29" s="655"/>
      <c r="H29" s="655"/>
      <c r="I29" s="655"/>
      <c r="J29" s="655"/>
      <c r="K29" s="656"/>
      <c r="L29" s="656"/>
      <c r="M29" s="656"/>
    </row>
    <row r="30" spans="2:13" ht="15" customHeight="1" outlineLevel="1">
      <c r="B30" s="653" t="s">
        <v>657</v>
      </c>
      <c r="C30" s="526"/>
      <c r="D30" s="526"/>
      <c r="E30" s="526"/>
      <c r="F30" s="526"/>
      <c r="G30" s="526"/>
      <c r="H30" s="526"/>
      <c r="I30" s="526"/>
      <c r="J30" s="526"/>
      <c r="K30" s="527"/>
      <c r="L30" s="527"/>
      <c r="M30" s="656"/>
    </row>
    <row r="31" spans="2:13" ht="15" customHeight="1" outlineLevel="2">
      <c r="B31" s="650" t="s">
        <v>659</v>
      </c>
      <c r="C31" s="456">
        <v>589801</v>
      </c>
      <c r="D31" s="456">
        <v>0</v>
      </c>
      <c r="E31" s="456">
        <v>0</v>
      </c>
      <c r="F31" s="456">
        <v>0</v>
      </c>
      <c r="G31" s="456">
        <v>246500</v>
      </c>
      <c r="H31" s="456">
        <v>343301</v>
      </c>
      <c r="I31" s="456">
        <v>18538.254000000001</v>
      </c>
      <c r="J31" s="456">
        <v>24635.279760000001</v>
      </c>
      <c r="K31" s="511">
        <v>3.7267559999999998E-2</v>
      </c>
      <c r="L31" s="511">
        <v>3.9207533492431626E-2</v>
      </c>
      <c r="M31" s="709">
        <v>0.27861044000000001</v>
      </c>
    </row>
    <row r="32" spans="2:13" ht="15" customHeight="1" outlineLevel="2">
      <c r="B32" s="650" t="s">
        <v>2038</v>
      </c>
      <c r="C32" s="456">
        <v>34713</v>
      </c>
      <c r="D32" s="456">
        <v>0</v>
      </c>
      <c r="E32" s="456">
        <v>0</v>
      </c>
      <c r="F32" s="456">
        <v>0</v>
      </c>
      <c r="G32" s="456">
        <v>0</v>
      </c>
      <c r="H32" s="456">
        <v>34713</v>
      </c>
      <c r="I32" s="456">
        <v>43634.241000000002</v>
      </c>
      <c r="J32" s="456">
        <v>31420.819079999997</v>
      </c>
      <c r="K32" s="511">
        <v>4.7532530000000003E-2</v>
      </c>
      <c r="L32" s="511">
        <v>5.0006853116359114E-2</v>
      </c>
      <c r="M32" s="709">
        <v>0.42091669999999998</v>
      </c>
    </row>
    <row r="33" spans="2:13" ht="15" customHeight="1" outlineLevel="2">
      <c r="B33" s="650" t="s">
        <v>2039</v>
      </c>
      <c r="C33" s="456">
        <v>280758</v>
      </c>
      <c r="D33" s="456">
        <v>0</v>
      </c>
      <c r="E33" s="456">
        <v>0</v>
      </c>
      <c r="F33" s="456">
        <v>0</v>
      </c>
      <c r="G33" s="456">
        <v>22800</v>
      </c>
      <c r="H33" s="456">
        <v>257958</v>
      </c>
      <c r="I33" s="456">
        <v>43734.19932</v>
      </c>
      <c r="J33" s="456">
        <v>46347.313860000002</v>
      </c>
      <c r="K33" s="511">
        <v>7.0112910000000001E-2</v>
      </c>
      <c r="L33" s="511">
        <v>7.3762663876896464E-2</v>
      </c>
      <c r="M33" s="709">
        <v>0.85985999999999996</v>
      </c>
    </row>
    <row r="34" spans="2:13" ht="15" customHeight="1" outlineLevel="1">
      <c r="B34" s="652"/>
      <c r="C34" s="524">
        <v>905272</v>
      </c>
      <c r="D34" s="524">
        <v>0</v>
      </c>
      <c r="E34" s="524">
        <v>0</v>
      </c>
      <c r="F34" s="524">
        <v>0</v>
      </c>
      <c r="G34" s="524">
        <v>269300</v>
      </c>
      <c r="H34" s="524">
        <v>635972</v>
      </c>
      <c r="I34" s="524">
        <v>105906.69432000001</v>
      </c>
      <c r="J34" s="524">
        <v>102403.4127</v>
      </c>
      <c r="K34" s="525">
        <v>0.154913</v>
      </c>
      <c r="L34" s="525">
        <v>0.16297705048568722</v>
      </c>
      <c r="M34" s="656"/>
    </row>
    <row r="35" spans="2:13" ht="15" customHeight="1" outlineLevel="1">
      <c r="B35" s="518" t="s">
        <v>667</v>
      </c>
      <c r="C35" s="526"/>
      <c r="D35" s="526"/>
      <c r="E35" s="526"/>
      <c r="F35" s="526"/>
      <c r="G35" s="526"/>
      <c r="H35" s="526"/>
      <c r="I35" s="526"/>
      <c r="J35" s="526"/>
      <c r="K35" s="527"/>
      <c r="L35" s="527"/>
      <c r="M35" s="656"/>
    </row>
    <row r="36" spans="2:13" ht="15" customHeight="1" outlineLevel="2">
      <c r="B36" s="650" t="s">
        <v>2040</v>
      </c>
      <c r="C36" s="456">
        <v>99</v>
      </c>
      <c r="D36" s="456">
        <v>0</v>
      </c>
      <c r="E36" s="456">
        <v>0</v>
      </c>
      <c r="F36" s="456">
        <v>0</v>
      </c>
      <c r="G36" s="456">
        <v>99</v>
      </c>
      <c r="H36" s="456">
        <v>0</v>
      </c>
      <c r="I36" s="456">
        <v>0</v>
      </c>
      <c r="J36" s="456">
        <v>0</v>
      </c>
      <c r="K36" s="511">
        <v>0</v>
      </c>
      <c r="L36" s="511">
        <v>0</v>
      </c>
      <c r="M36" s="709">
        <v>0</v>
      </c>
    </row>
    <row r="37" spans="2:13" ht="15" customHeight="1" outlineLevel="1">
      <c r="B37" s="652"/>
      <c r="C37" s="524">
        <v>99</v>
      </c>
      <c r="D37" s="524">
        <v>0</v>
      </c>
      <c r="E37" s="524">
        <v>0</v>
      </c>
      <c r="F37" s="524">
        <v>0</v>
      </c>
      <c r="G37" s="524">
        <v>99</v>
      </c>
      <c r="H37" s="524">
        <v>0</v>
      </c>
      <c r="I37" s="524">
        <v>0</v>
      </c>
      <c r="J37" s="524">
        <v>0</v>
      </c>
      <c r="K37" s="525">
        <v>0</v>
      </c>
      <c r="L37" s="525">
        <v>0</v>
      </c>
      <c r="M37" s="656"/>
    </row>
    <row r="38" spans="2:13" ht="15" customHeight="1" outlineLevel="1">
      <c r="B38" s="653" t="s">
        <v>687</v>
      </c>
      <c r="C38" s="526"/>
      <c r="D38" s="526"/>
      <c r="E38" s="526"/>
      <c r="F38" s="526"/>
      <c r="G38" s="526"/>
      <c r="H38" s="526"/>
      <c r="I38" s="526"/>
      <c r="J38" s="526"/>
      <c r="K38" s="527"/>
      <c r="L38" s="527"/>
      <c r="M38" s="656"/>
    </row>
    <row r="39" spans="2:13" ht="15" customHeight="1" outlineLevel="2">
      <c r="B39" s="650"/>
      <c r="H39" s="456"/>
      <c r="K39" s="511"/>
      <c r="M39" s="709"/>
    </row>
    <row r="40" spans="2:13" ht="15" customHeight="1" outlineLevel="2">
      <c r="B40" s="650" t="s">
        <v>2041</v>
      </c>
      <c r="C40" s="456">
        <v>2796</v>
      </c>
      <c r="D40" s="456">
        <v>0</v>
      </c>
      <c r="E40" s="456">
        <v>0</v>
      </c>
      <c r="F40" s="456">
        <v>0</v>
      </c>
      <c r="G40" s="456">
        <v>0</v>
      </c>
      <c r="H40" s="456">
        <v>2796</v>
      </c>
      <c r="I40" s="456">
        <v>22815.360000000001</v>
      </c>
      <c r="J40" s="456">
        <v>27890.1</v>
      </c>
      <c r="K40" s="511">
        <v>4.2191359999999997E-2</v>
      </c>
      <c r="L40" s="511">
        <v>4.4387644082401409E-2</v>
      </c>
      <c r="M40" s="709">
        <v>6.1654400000000003E-3</v>
      </c>
    </row>
    <row r="41" spans="2:13" ht="15" customHeight="1" outlineLevel="1">
      <c r="B41" s="652"/>
      <c r="C41" s="524">
        <v>2796</v>
      </c>
      <c r="D41" s="524">
        <v>0</v>
      </c>
      <c r="E41" s="524">
        <v>0</v>
      </c>
      <c r="F41" s="524">
        <v>0</v>
      </c>
      <c r="G41" s="524">
        <v>0</v>
      </c>
      <c r="H41" s="524">
        <v>2796</v>
      </c>
      <c r="I41" s="524">
        <v>22815.360000000001</v>
      </c>
      <c r="J41" s="524">
        <v>27890.1</v>
      </c>
      <c r="K41" s="525">
        <v>4.2191359999999997E-2</v>
      </c>
      <c r="L41" s="525">
        <v>4.4387644082401409E-2</v>
      </c>
      <c r="M41" s="656"/>
    </row>
    <row r="42" spans="2:13" ht="15" customHeight="1" outlineLevel="1">
      <c r="B42" s="653" t="s">
        <v>1578</v>
      </c>
      <c r="C42" s="526"/>
      <c r="D42" s="526"/>
      <c r="E42" s="526"/>
      <c r="F42" s="526"/>
      <c r="G42" s="526"/>
      <c r="H42" s="526"/>
      <c r="I42" s="526"/>
      <c r="J42" s="526"/>
      <c r="K42" s="527"/>
      <c r="L42" s="527"/>
      <c r="M42" s="656"/>
    </row>
    <row r="43" spans="2:13" ht="15" customHeight="1" outlineLevel="1">
      <c r="B43" s="653" t="s">
        <v>37</v>
      </c>
      <c r="C43" s="526"/>
      <c r="D43" s="526"/>
      <c r="E43" s="526"/>
      <c r="F43" s="526"/>
      <c r="G43" s="526"/>
      <c r="H43" s="526"/>
      <c r="I43" s="526"/>
      <c r="J43" s="526"/>
      <c r="K43" s="527"/>
      <c r="L43" s="527"/>
      <c r="M43" s="656"/>
    </row>
    <row r="44" spans="2:13" ht="15" customHeight="1" outlineLevel="2">
      <c r="B44" s="650" t="s">
        <v>859</v>
      </c>
      <c r="C44" s="456">
        <v>468137</v>
      </c>
      <c r="D44" s="456">
        <v>0</v>
      </c>
      <c r="E44" s="456">
        <v>0</v>
      </c>
      <c r="F44" s="456">
        <v>0</v>
      </c>
      <c r="G44" s="456">
        <v>0</v>
      </c>
      <c r="H44" s="456">
        <v>468137</v>
      </c>
      <c r="I44" s="456">
        <v>35157.0887</v>
      </c>
      <c r="J44" s="456">
        <v>18439.916430000001</v>
      </c>
      <c r="K44" s="511">
        <v>2.7895389999999999E-2</v>
      </c>
      <c r="L44" s="511">
        <v>2.934749059358217E-2</v>
      </c>
      <c r="M44" s="709">
        <v>4.9245439800000002</v>
      </c>
    </row>
    <row r="45" spans="2:13" ht="15" customHeight="1" outlineLevel="2">
      <c r="B45" s="650" t="s">
        <v>2042</v>
      </c>
      <c r="C45" s="456">
        <v>190058</v>
      </c>
      <c r="D45" s="456">
        <v>0</v>
      </c>
      <c r="E45" s="456">
        <v>0</v>
      </c>
      <c r="F45" s="456">
        <v>47514</v>
      </c>
      <c r="G45" s="456">
        <v>0</v>
      </c>
      <c r="H45" s="456">
        <v>237572</v>
      </c>
      <c r="I45" s="456">
        <v>4606.9984199999999</v>
      </c>
      <c r="J45" s="456">
        <v>4095.7412799999997</v>
      </c>
      <c r="K45" s="511">
        <v>6.1959199999999997E-3</v>
      </c>
      <c r="L45" s="511">
        <v>6.5184530062724465E-3</v>
      </c>
      <c r="M45" s="709">
        <v>0.48277278000000001</v>
      </c>
    </row>
    <row r="46" spans="2:13" ht="15" customHeight="1" outlineLevel="2">
      <c r="B46" s="650" t="s">
        <v>2043</v>
      </c>
      <c r="C46" s="456">
        <v>0</v>
      </c>
      <c r="D46" s="456">
        <v>0</v>
      </c>
      <c r="E46" s="456">
        <v>0</v>
      </c>
      <c r="F46" s="456">
        <v>0</v>
      </c>
      <c r="G46" s="456">
        <v>0</v>
      </c>
      <c r="H46" s="456">
        <v>0</v>
      </c>
      <c r="I46" s="456">
        <v>0</v>
      </c>
      <c r="J46" s="456">
        <v>0</v>
      </c>
      <c r="K46" s="511">
        <v>0</v>
      </c>
      <c r="L46" s="511">
        <v>0</v>
      </c>
      <c r="M46" s="709">
        <v>0</v>
      </c>
    </row>
    <row r="47" spans="2:13" ht="15" customHeight="1" outlineLevel="2">
      <c r="B47" s="650" t="s">
        <v>2044</v>
      </c>
      <c r="C47" s="456">
        <v>345102</v>
      </c>
      <c r="D47" s="456">
        <v>0</v>
      </c>
      <c r="E47" s="456">
        <v>0</v>
      </c>
      <c r="F47" s="456">
        <v>0</v>
      </c>
      <c r="G47" s="456">
        <v>10000</v>
      </c>
      <c r="H47" s="456">
        <v>335102</v>
      </c>
      <c r="I47" s="456">
        <v>1373.9181999999998</v>
      </c>
      <c r="J47" s="456">
        <v>1105.8366000000001</v>
      </c>
      <c r="K47" s="511">
        <v>1.6728800000000001E-3</v>
      </c>
      <c r="L47" s="511">
        <v>1.7599607536040709E-3</v>
      </c>
      <c r="M47" s="709">
        <v>0.55850332999999996</v>
      </c>
    </row>
    <row r="48" spans="2:13" ht="15" customHeight="1" outlineLevel="2">
      <c r="B48" s="650" t="s">
        <v>735</v>
      </c>
      <c r="C48" s="456">
        <v>22920</v>
      </c>
      <c r="D48" s="456">
        <v>0</v>
      </c>
      <c r="E48" s="456">
        <v>0</v>
      </c>
      <c r="F48" s="456">
        <v>0</v>
      </c>
      <c r="G48" s="456">
        <v>0</v>
      </c>
      <c r="H48" s="456">
        <v>22920</v>
      </c>
      <c r="I48" s="456">
        <v>2737.1064000000001</v>
      </c>
      <c r="J48" s="456">
        <v>2876.2307999999998</v>
      </c>
      <c r="K48" s="511">
        <v>4.3510800000000002E-3</v>
      </c>
      <c r="L48" s="511">
        <v>4.5775780312455197E-3</v>
      </c>
      <c r="M48" s="709">
        <v>0.10222272</v>
      </c>
    </row>
    <row r="49" spans="2:13" ht="15" customHeight="1" outlineLevel="2">
      <c r="B49" s="650" t="s">
        <v>948</v>
      </c>
      <c r="C49" s="456">
        <v>58125</v>
      </c>
      <c r="D49" s="456">
        <v>0</v>
      </c>
      <c r="E49" s="456">
        <v>0</v>
      </c>
      <c r="F49" s="456">
        <v>0</v>
      </c>
      <c r="G49" s="456">
        <v>0</v>
      </c>
      <c r="H49" s="456">
        <v>58125</v>
      </c>
      <c r="I49" s="456">
        <v>0</v>
      </c>
      <c r="J49" s="456">
        <v>0</v>
      </c>
      <c r="K49" s="511">
        <v>0</v>
      </c>
      <c r="L49" s="511">
        <v>0</v>
      </c>
      <c r="M49" s="709">
        <v>4.6500000000000004</v>
      </c>
    </row>
    <row r="50" spans="2:13" ht="15" customHeight="1" outlineLevel="2">
      <c r="B50" s="650" t="s">
        <v>2045</v>
      </c>
      <c r="C50" s="456">
        <v>2458898</v>
      </c>
      <c r="D50" s="456">
        <v>0</v>
      </c>
      <c r="E50" s="456">
        <v>614724</v>
      </c>
      <c r="F50" s="456">
        <v>0</v>
      </c>
      <c r="G50" s="456">
        <v>0</v>
      </c>
      <c r="H50" s="456">
        <v>3073622</v>
      </c>
      <c r="I50" s="456">
        <v>158981.27963999999</v>
      </c>
      <c r="J50" s="456">
        <v>149224.3481</v>
      </c>
      <c r="K50" s="511">
        <v>0.22574240000000001</v>
      </c>
      <c r="L50" s="511">
        <v>0.23749349238228523</v>
      </c>
      <c r="M50" s="709">
        <v>1.34499283</v>
      </c>
    </row>
    <row r="51" spans="2:13" ht="15" customHeight="1" outlineLevel="2">
      <c r="B51" s="650" t="s">
        <v>952</v>
      </c>
      <c r="C51" s="456">
        <v>1561229</v>
      </c>
      <c r="D51" s="456">
        <v>0</v>
      </c>
      <c r="E51" s="456">
        <v>0</v>
      </c>
      <c r="F51" s="456">
        <v>0</v>
      </c>
      <c r="G51" s="456">
        <v>76000</v>
      </c>
      <c r="H51" s="456">
        <v>1485229</v>
      </c>
      <c r="I51" s="456">
        <v>18550.51021</v>
      </c>
      <c r="J51" s="456">
        <v>23021.049500000001</v>
      </c>
      <c r="K51" s="511">
        <v>3.4825599999999998E-2</v>
      </c>
      <c r="L51" s="511">
        <v>3.6638454204515045E-2</v>
      </c>
      <c r="M51" s="709">
        <v>2.9173047099999998</v>
      </c>
    </row>
    <row r="52" spans="2:13" ht="15" customHeight="1" outlineLevel="2">
      <c r="B52" s="650" t="s">
        <v>1265</v>
      </c>
      <c r="C52" s="456">
        <v>245873</v>
      </c>
      <c r="D52" s="456">
        <v>0</v>
      </c>
      <c r="E52" s="456">
        <v>0</v>
      </c>
      <c r="F52" s="456">
        <v>0</v>
      </c>
      <c r="G52" s="456">
        <v>0</v>
      </c>
      <c r="H52" s="456">
        <v>245873</v>
      </c>
      <c r="I52" s="456">
        <v>5347.7377500000002</v>
      </c>
      <c r="J52" s="456">
        <v>5109.2409400000006</v>
      </c>
      <c r="K52" s="511">
        <v>7.7291199999999999E-3</v>
      </c>
      <c r="L52" s="511">
        <v>8.1314576991819345E-3</v>
      </c>
      <c r="M52" s="709">
        <v>1.4635297599999999</v>
      </c>
    </row>
    <row r="53" spans="2:13" ht="15" customHeight="1" outlineLevel="2">
      <c r="B53" s="650" t="s">
        <v>861</v>
      </c>
      <c r="C53" s="456">
        <v>128063</v>
      </c>
      <c r="D53" s="456">
        <v>0</v>
      </c>
      <c r="E53" s="456">
        <v>0</v>
      </c>
      <c r="F53" s="456">
        <v>0</v>
      </c>
      <c r="G53" s="456">
        <v>0</v>
      </c>
      <c r="H53" s="456">
        <v>128063</v>
      </c>
      <c r="I53" s="456">
        <v>23947.780999999999</v>
      </c>
      <c r="J53" s="456">
        <v>31631.561000000002</v>
      </c>
      <c r="K53" s="511">
        <v>4.7851339999999999E-2</v>
      </c>
      <c r="L53" s="511">
        <v>5.034225303741361E-2</v>
      </c>
      <c r="M53" s="709">
        <v>0.85375332999999998</v>
      </c>
    </row>
    <row r="54" spans="2:13" ht="15" customHeight="1" outlineLevel="2">
      <c r="B54" s="650" t="s">
        <v>2046</v>
      </c>
      <c r="C54" s="456">
        <v>2603283</v>
      </c>
      <c r="D54" s="456">
        <v>0</v>
      </c>
      <c r="E54" s="456">
        <v>0</v>
      </c>
      <c r="F54" s="456">
        <v>0</v>
      </c>
      <c r="G54" s="456">
        <v>118500</v>
      </c>
      <c r="H54" s="456">
        <v>2484783</v>
      </c>
      <c r="I54" s="456">
        <v>40998.919500000004</v>
      </c>
      <c r="J54" s="456">
        <v>37222.049340000005</v>
      </c>
      <c r="K54" s="511">
        <v>5.6308469999999999E-2</v>
      </c>
      <c r="L54" s="511">
        <v>5.9239625462852573E-2</v>
      </c>
      <c r="M54" s="709">
        <v>4.4339453999999998</v>
      </c>
    </row>
    <row r="55" spans="2:13" ht="15" customHeight="1" outlineLevel="2">
      <c r="B55" s="650" t="s">
        <v>2047</v>
      </c>
      <c r="C55" s="456">
        <v>2216</v>
      </c>
      <c r="D55" s="456">
        <v>0</v>
      </c>
      <c r="E55" s="456">
        <v>0</v>
      </c>
      <c r="F55" s="456">
        <v>0</v>
      </c>
      <c r="G55" s="456">
        <v>200</v>
      </c>
      <c r="H55" s="456">
        <v>2016</v>
      </c>
      <c r="I55" s="456">
        <v>244.72224</v>
      </c>
      <c r="J55" s="456">
        <v>175.93631999999999</v>
      </c>
      <c r="K55" s="511">
        <v>2.6614999999999999E-4</v>
      </c>
      <c r="L55" s="511">
        <v>2.8000612236340068E-4</v>
      </c>
      <c r="M55" s="709">
        <v>3.2711339999999998E-2</v>
      </c>
    </row>
    <row r="56" spans="2:13" ht="15" customHeight="1" outlineLevel="2">
      <c r="B56" s="650" t="s">
        <v>2048</v>
      </c>
      <c r="C56" s="456">
        <v>362871</v>
      </c>
      <c r="D56" s="456">
        <v>0</v>
      </c>
      <c r="E56" s="456">
        <v>0</v>
      </c>
      <c r="F56" s="456">
        <v>0</v>
      </c>
      <c r="G56" s="456">
        <v>0</v>
      </c>
      <c r="H56" s="456">
        <v>362871</v>
      </c>
      <c r="I56" s="456">
        <v>105232.59</v>
      </c>
      <c r="J56" s="456">
        <v>196494.6465</v>
      </c>
      <c r="K56" s="511">
        <v>0.29725157000000002</v>
      </c>
      <c r="L56" s="511">
        <v>0.31272510435384893</v>
      </c>
      <c r="M56" s="709">
        <v>1.84315429</v>
      </c>
    </row>
    <row r="57" spans="2:13" ht="15" customHeight="1" outlineLevel="2">
      <c r="B57" s="650" t="s">
        <v>784</v>
      </c>
      <c r="C57" s="456">
        <v>571112</v>
      </c>
      <c r="D57" s="456">
        <v>0</v>
      </c>
      <c r="E57" s="456">
        <v>0</v>
      </c>
      <c r="F57" s="456">
        <v>0</v>
      </c>
      <c r="G57" s="456">
        <v>0</v>
      </c>
      <c r="H57" s="456">
        <v>571112</v>
      </c>
      <c r="I57" s="456">
        <v>5711.12</v>
      </c>
      <c r="J57" s="456">
        <v>5711.12</v>
      </c>
      <c r="K57" s="511">
        <v>8.6396200000000006E-3</v>
      </c>
      <c r="L57" s="511">
        <v>9.0893600909241756E-3</v>
      </c>
      <c r="M57" s="709">
        <v>2.8437442399999999</v>
      </c>
    </row>
    <row r="58" spans="2:13" ht="15" customHeight="1" outlineLevel="2">
      <c r="B58" s="650" t="s">
        <v>2049</v>
      </c>
      <c r="C58" s="456">
        <v>571112</v>
      </c>
      <c r="D58" s="456">
        <v>0</v>
      </c>
      <c r="E58" s="456">
        <v>0</v>
      </c>
      <c r="F58" s="456">
        <v>0</v>
      </c>
      <c r="G58" s="456">
        <v>0</v>
      </c>
      <c r="H58" s="456">
        <v>571112</v>
      </c>
      <c r="I58" s="456">
        <v>159911.35999999999</v>
      </c>
      <c r="J58" s="456">
        <v>271849.31199999998</v>
      </c>
      <c r="K58" s="511">
        <v>0.41124599000000001</v>
      </c>
      <c r="L58" s="511">
        <v>0.43265354032799069</v>
      </c>
      <c r="M58" s="709">
        <v>2.8437442399999999</v>
      </c>
    </row>
    <row r="59" spans="2:13" ht="15" customHeight="1" outlineLevel="2">
      <c r="B59" s="650" t="s">
        <v>2050</v>
      </c>
      <c r="C59" s="456">
        <v>1660475</v>
      </c>
      <c r="D59" s="456">
        <v>0</v>
      </c>
      <c r="E59" s="456">
        <v>0</v>
      </c>
      <c r="F59" s="456">
        <v>0</v>
      </c>
      <c r="G59" s="456">
        <v>0</v>
      </c>
      <c r="H59" s="456">
        <v>1660475</v>
      </c>
      <c r="I59" s="456">
        <v>821935.125</v>
      </c>
      <c r="J59" s="456">
        <v>1278565.75</v>
      </c>
      <c r="K59" s="511">
        <v>1.9341782999999999</v>
      </c>
      <c r="L59" s="511">
        <v>2.0348626016740212</v>
      </c>
      <c r="M59" s="709">
        <v>13.80416168</v>
      </c>
    </row>
    <row r="60" spans="2:13" ht="15" customHeight="1" outlineLevel="2">
      <c r="B60" s="650" t="s">
        <v>2051</v>
      </c>
      <c r="C60" s="456">
        <v>123</v>
      </c>
      <c r="D60" s="456">
        <v>0</v>
      </c>
      <c r="E60" s="456">
        <v>0</v>
      </c>
      <c r="F60" s="456">
        <v>0</v>
      </c>
      <c r="G60" s="456">
        <v>0</v>
      </c>
      <c r="H60" s="456">
        <v>123</v>
      </c>
      <c r="I60" s="456">
        <v>1845</v>
      </c>
      <c r="J60" s="456">
        <v>1845</v>
      </c>
      <c r="K60" s="511">
        <v>2.7910600000000002E-3</v>
      </c>
      <c r="L60" s="511">
        <v>2.9363538794063343E-3</v>
      </c>
      <c r="M60" s="709">
        <v>0</v>
      </c>
    </row>
    <row r="61" spans="2:13" ht="15" customHeight="1" outlineLevel="1">
      <c r="B61" s="652"/>
      <c r="C61" s="524">
        <v>11249597</v>
      </c>
      <c r="D61" s="524">
        <v>0</v>
      </c>
      <c r="E61" s="524">
        <v>614724</v>
      </c>
      <c r="F61" s="524">
        <v>47514</v>
      </c>
      <c r="G61" s="524">
        <v>204700</v>
      </c>
      <c r="H61" s="524">
        <v>11707135</v>
      </c>
      <c r="I61" s="524">
        <v>1386581.25706</v>
      </c>
      <c r="J61" s="524">
        <v>2027367.73881</v>
      </c>
      <c r="K61" s="525">
        <v>3.0669448899999998</v>
      </c>
      <c r="L61" s="525">
        <v>3.2265957316195073</v>
      </c>
      <c r="M61" s="656"/>
    </row>
    <row r="62" spans="2:13" ht="15" customHeight="1" outlineLevel="1">
      <c r="B62" s="653" t="s">
        <v>809</v>
      </c>
      <c r="C62" s="526"/>
      <c r="D62" s="526"/>
      <c r="E62" s="526"/>
      <c r="F62" s="526"/>
      <c r="G62" s="526"/>
      <c r="H62" s="526"/>
      <c r="I62" s="526"/>
      <c r="J62" s="526"/>
      <c r="K62" s="527"/>
      <c r="L62" s="527"/>
      <c r="M62" s="656"/>
    </row>
    <row r="63" spans="2:13" ht="15" customHeight="1" outlineLevel="2">
      <c r="B63" s="650" t="s">
        <v>2052</v>
      </c>
      <c r="C63" s="456">
        <v>29714</v>
      </c>
      <c r="D63" s="456">
        <v>0</v>
      </c>
      <c r="E63" s="456">
        <v>0</v>
      </c>
      <c r="F63" s="456">
        <v>0</v>
      </c>
      <c r="G63" s="456">
        <v>0</v>
      </c>
      <c r="H63" s="456">
        <v>29714</v>
      </c>
      <c r="I63" s="456">
        <v>37588.21</v>
      </c>
      <c r="J63" s="456">
        <v>27842.018</v>
      </c>
      <c r="K63" s="511">
        <v>4.2118620000000002E-2</v>
      </c>
      <c r="L63" s="511">
        <v>4.431112063132845E-2</v>
      </c>
      <c r="M63" s="709">
        <v>1.163003E-2</v>
      </c>
    </row>
    <row r="64" spans="2:13" ht="15" customHeight="1" outlineLevel="1">
      <c r="B64" s="652"/>
      <c r="C64" s="524">
        <v>29714</v>
      </c>
      <c r="D64" s="524">
        <v>0</v>
      </c>
      <c r="E64" s="524">
        <v>0</v>
      </c>
      <c r="F64" s="524">
        <v>0</v>
      </c>
      <c r="G64" s="524">
        <v>0</v>
      </c>
      <c r="H64" s="524">
        <v>29714</v>
      </c>
      <c r="I64" s="524">
        <v>37588.21</v>
      </c>
      <c r="J64" s="524">
        <v>27842.018</v>
      </c>
      <c r="K64" s="525">
        <v>4.2118620000000002E-2</v>
      </c>
      <c r="L64" s="525">
        <v>4.431112063132845E-2</v>
      </c>
      <c r="M64" s="656"/>
    </row>
    <row r="65" spans="2:13" ht="15" customHeight="1" outlineLevel="1">
      <c r="B65" s="653" t="s">
        <v>968</v>
      </c>
      <c r="C65" s="526"/>
      <c r="D65" s="526"/>
      <c r="E65" s="526"/>
      <c r="F65" s="526"/>
      <c r="G65" s="526"/>
      <c r="H65" s="526"/>
      <c r="I65" s="526"/>
      <c r="J65" s="526"/>
      <c r="K65" s="527"/>
      <c r="L65" s="527"/>
      <c r="M65" s="656"/>
    </row>
    <row r="66" spans="2:13" ht="15" customHeight="1" outlineLevel="2">
      <c r="B66" s="650" t="s">
        <v>2053</v>
      </c>
      <c r="C66" s="456">
        <v>77509</v>
      </c>
      <c r="D66" s="456">
        <v>0</v>
      </c>
      <c r="E66" s="456">
        <v>0</v>
      </c>
      <c r="F66" s="456">
        <v>0</v>
      </c>
      <c r="G66" s="456">
        <v>17500</v>
      </c>
      <c r="H66" s="456">
        <v>60009</v>
      </c>
      <c r="I66" s="456">
        <v>34344.350880000005</v>
      </c>
      <c r="J66" s="456">
        <v>29844.876059999999</v>
      </c>
      <c r="K66" s="511">
        <v>4.5148489999999999E-2</v>
      </c>
      <c r="L66" s="511">
        <v>4.7498708725844024E-2</v>
      </c>
      <c r="M66" s="709">
        <v>6.1296030000000001E-2</v>
      </c>
    </row>
    <row r="67" spans="2:13" ht="15" customHeight="1" outlineLevel="2">
      <c r="B67" s="650" t="s">
        <v>2054</v>
      </c>
      <c r="C67" s="456">
        <v>128959</v>
      </c>
      <c r="D67" s="456">
        <v>0</v>
      </c>
      <c r="E67" s="456">
        <v>0</v>
      </c>
      <c r="F67" s="456">
        <v>0</v>
      </c>
      <c r="G67" s="456">
        <v>25000</v>
      </c>
      <c r="H67" s="456">
        <v>103959</v>
      </c>
      <c r="I67" s="456">
        <v>17260.31277</v>
      </c>
      <c r="J67" s="456">
        <v>18236.487779999999</v>
      </c>
      <c r="K67" s="511">
        <v>2.7587649999999998E-2</v>
      </c>
      <c r="L67" s="511">
        <v>2.9023729885934529E-2</v>
      </c>
      <c r="M67" s="709">
        <v>3.2643539999999999E-2</v>
      </c>
    </row>
    <row r="68" spans="2:13" ht="15" customHeight="1" outlineLevel="2">
      <c r="B68" s="650" t="s">
        <v>812</v>
      </c>
      <c r="C68" s="456">
        <v>108588</v>
      </c>
      <c r="D68" s="456">
        <v>0</v>
      </c>
      <c r="E68" s="456">
        <v>0</v>
      </c>
      <c r="F68" s="456">
        <v>0</v>
      </c>
      <c r="G68" s="456">
        <v>16000</v>
      </c>
      <c r="H68" s="456">
        <v>92588</v>
      </c>
      <c r="I68" s="456">
        <v>15689.96248</v>
      </c>
      <c r="J68" s="456">
        <v>22441.479440000003</v>
      </c>
      <c r="K68" s="511">
        <v>3.3948840000000001E-2</v>
      </c>
      <c r="L68" s="511">
        <v>3.5716057026157995E-2</v>
      </c>
      <c r="M68" s="709">
        <v>0.50927091999999996</v>
      </c>
    </row>
    <row r="69" spans="2:13" ht="15" customHeight="1" outlineLevel="1">
      <c r="B69" s="652"/>
      <c r="C69" s="524">
        <v>315056</v>
      </c>
      <c r="D69" s="524">
        <v>0</v>
      </c>
      <c r="E69" s="524">
        <v>0</v>
      </c>
      <c r="F69" s="524">
        <v>0</v>
      </c>
      <c r="G69" s="524">
        <v>58500</v>
      </c>
      <c r="H69" s="524">
        <v>256556</v>
      </c>
      <c r="I69" s="524">
        <v>67294.626130000004</v>
      </c>
      <c r="J69" s="524">
        <v>70522.843280000001</v>
      </c>
      <c r="K69" s="525">
        <v>0.10668498000000001</v>
      </c>
      <c r="L69" s="525">
        <v>0.11223849563793656</v>
      </c>
      <c r="M69" s="656"/>
    </row>
    <row r="70" spans="2:13" ht="15" customHeight="1" outlineLevel="1">
      <c r="B70" s="653" t="s">
        <v>37</v>
      </c>
      <c r="C70" s="526"/>
      <c r="D70" s="526"/>
      <c r="E70" s="526"/>
      <c r="F70" s="526"/>
      <c r="G70" s="526"/>
      <c r="H70" s="526"/>
      <c r="I70" s="526"/>
      <c r="J70" s="526"/>
      <c r="K70" s="527"/>
      <c r="L70" s="527"/>
      <c r="M70" s="656"/>
    </row>
    <row r="71" spans="2:13" ht="15" customHeight="1" outlineLevel="1">
      <c r="B71" s="653" t="s">
        <v>815</v>
      </c>
      <c r="C71" s="526"/>
      <c r="D71" s="526"/>
      <c r="E71" s="526"/>
      <c r="F71" s="526"/>
      <c r="G71" s="526"/>
      <c r="H71" s="526"/>
      <c r="I71" s="526"/>
      <c r="J71" s="526"/>
      <c r="K71" s="527"/>
      <c r="L71" s="527"/>
      <c r="M71" s="656"/>
    </row>
    <row r="72" spans="2:13" ht="15" customHeight="1" outlineLevel="2">
      <c r="B72" s="650" t="s">
        <v>977</v>
      </c>
      <c r="C72" s="456">
        <v>227650</v>
      </c>
      <c r="D72" s="456">
        <v>0</v>
      </c>
      <c r="E72" s="456">
        <v>0</v>
      </c>
      <c r="F72" s="456">
        <v>0</v>
      </c>
      <c r="G72" s="456">
        <v>0</v>
      </c>
      <c r="H72" s="456">
        <v>227650</v>
      </c>
      <c r="I72" s="456">
        <v>1500.2135000000001</v>
      </c>
      <c r="J72" s="456">
        <v>1755.1814999999999</v>
      </c>
      <c r="K72" s="511">
        <v>2.65519E-3</v>
      </c>
      <c r="L72" s="511">
        <v>2.7934059656299342E-3</v>
      </c>
      <c r="M72" s="709">
        <v>7.9121599999999997E-3</v>
      </c>
    </row>
    <row r="73" spans="2:13" ht="15" customHeight="1" outlineLevel="2">
      <c r="B73" s="650" t="s">
        <v>2055</v>
      </c>
      <c r="C73" s="456">
        <v>210756</v>
      </c>
      <c r="D73" s="456">
        <v>0</v>
      </c>
      <c r="E73" s="456">
        <v>0</v>
      </c>
      <c r="F73" s="456">
        <v>0</v>
      </c>
      <c r="G73" s="456">
        <v>0</v>
      </c>
      <c r="H73" s="456">
        <v>210756</v>
      </c>
      <c r="I73" s="456">
        <v>103557.06816</v>
      </c>
      <c r="J73" s="456">
        <v>94728.499319999988</v>
      </c>
      <c r="K73" s="511">
        <v>0.14330261</v>
      </c>
      <c r="L73" s="511">
        <v>0.15076227450873836</v>
      </c>
      <c r="M73" s="709">
        <v>0.64799649000000004</v>
      </c>
    </row>
    <row r="74" spans="2:13" ht="15" customHeight="1" outlineLevel="1">
      <c r="B74" s="652"/>
      <c r="C74" s="524">
        <v>438406</v>
      </c>
      <c r="D74" s="524">
        <v>0</v>
      </c>
      <c r="E74" s="524">
        <v>0</v>
      </c>
      <c r="F74" s="524">
        <v>0</v>
      </c>
      <c r="G74" s="524">
        <v>0</v>
      </c>
      <c r="H74" s="524">
        <v>438406</v>
      </c>
      <c r="I74" s="524">
        <v>105057.28165999999</v>
      </c>
      <c r="J74" s="524">
        <v>96483.680819999994</v>
      </c>
      <c r="K74" s="525">
        <v>0.1459578</v>
      </c>
      <c r="L74" s="525">
        <v>0.15355568047436829</v>
      </c>
      <c r="M74" s="656"/>
    </row>
    <row r="75" spans="2:13" ht="15" customHeight="1" outlineLevel="1">
      <c r="B75" s="653" t="s">
        <v>817</v>
      </c>
      <c r="C75" s="526"/>
      <c r="D75" s="526"/>
      <c r="E75" s="526"/>
      <c r="F75" s="526"/>
      <c r="G75" s="526"/>
      <c r="H75" s="526"/>
      <c r="I75" s="526"/>
      <c r="J75" s="526"/>
      <c r="K75" s="527"/>
      <c r="L75" s="527"/>
      <c r="M75" s="656"/>
    </row>
    <row r="76" spans="2:13" ht="15" customHeight="1" outlineLevel="2">
      <c r="B76" s="650" t="s">
        <v>981</v>
      </c>
      <c r="C76" s="456">
        <v>83</v>
      </c>
      <c r="D76" s="456">
        <v>0</v>
      </c>
      <c r="E76" s="456">
        <v>0</v>
      </c>
      <c r="F76" s="456">
        <v>0</v>
      </c>
      <c r="G76" s="456">
        <v>0</v>
      </c>
      <c r="H76" s="456">
        <v>83</v>
      </c>
      <c r="I76" s="511">
        <v>0.15769999999999998</v>
      </c>
      <c r="J76" s="511">
        <v>0</v>
      </c>
      <c r="K76" s="511">
        <v>0</v>
      </c>
      <c r="L76" s="511">
        <v>0</v>
      </c>
      <c r="M76" s="709">
        <v>1.2698000000000001E-4</v>
      </c>
    </row>
    <row r="77" spans="2:13" ht="15" customHeight="1" outlineLevel="1">
      <c r="B77" s="652"/>
      <c r="C77" s="524">
        <v>83</v>
      </c>
      <c r="D77" s="524">
        <v>0</v>
      </c>
      <c r="E77" s="524">
        <v>0</v>
      </c>
      <c r="F77" s="524">
        <v>0</v>
      </c>
      <c r="G77" s="524">
        <v>0</v>
      </c>
      <c r="H77" s="524">
        <v>83</v>
      </c>
      <c r="I77" s="525">
        <v>0.15769999999999998</v>
      </c>
      <c r="J77" s="525">
        <v>0</v>
      </c>
      <c r="K77" s="525">
        <v>0</v>
      </c>
      <c r="L77" s="525">
        <v>0</v>
      </c>
      <c r="M77" s="656"/>
    </row>
    <row r="78" spans="2:13" ht="15" customHeight="1" outlineLevel="1">
      <c r="B78" s="653" t="s">
        <v>820</v>
      </c>
      <c r="C78" s="526"/>
      <c r="D78" s="526"/>
      <c r="E78" s="526"/>
      <c r="F78" s="526"/>
      <c r="G78" s="526"/>
      <c r="H78" s="526"/>
      <c r="I78" s="526"/>
      <c r="J78" s="526"/>
      <c r="K78" s="527"/>
      <c r="L78" s="527"/>
      <c r="M78" s="656"/>
    </row>
    <row r="79" spans="2:13" ht="15" customHeight="1" outlineLevel="2">
      <c r="B79" s="650" t="s">
        <v>821</v>
      </c>
      <c r="C79" s="456">
        <v>0</v>
      </c>
      <c r="D79" s="456">
        <v>100000</v>
      </c>
      <c r="E79" s="456">
        <v>0</v>
      </c>
      <c r="F79" s="456">
        <v>0</v>
      </c>
      <c r="G79" s="456">
        <v>100000</v>
      </c>
      <c r="H79" s="456">
        <v>0</v>
      </c>
      <c r="I79" s="456">
        <v>0</v>
      </c>
      <c r="J79" s="456">
        <v>0</v>
      </c>
      <c r="K79" s="511">
        <v>0</v>
      </c>
      <c r="L79" s="511">
        <v>0</v>
      </c>
      <c r="M79" s="709">
        <v>0</v>
      </c>
    </row>
    <row r="80" spans="2:13" ht="15" customHeight="1" outlineLevel="2">
      <c r="B80" s="650" t="s">
        <v>822</v>
      </c>
      <c r="C80" s="456">
        <v>516867</v>
      </c>
      <c r="D80" s="456">
        <v>0</v>
      </c>
      <c r="E80" s="456">
        <v>0</v>
      </c>
      <c r="F80" s="456">
        <v>0</v>
      </c>
      <c r="G80" s="456">
        <v>5000</v>
      </c>
      <c r="H80" s="456">
        <v>511867</v>
      </c>
      <c r="I80" s="456">
        <v>21201.531139999999</v>
      </c>
      <c r="J80" s="456">
        <v>22931.641600000003</v>
      </c>
      <c r="K80" s="511">
        <v>3.469034E-2</v>
      </c>
      <c r="L80" s="511">
        <v>3.6496159768734791E-2</v>
      </c>
      <c r="M80" s="709">
        <v>0.30206021</v>
      </c>
    </row>
    <row r="81" spans="2:13" ht="15" customHeight="1" outlineLevel="1">
      <c r="B81" s="652"/>
      <c r="C81" s="524">
        <v>516867</v>
      </c>
      <c r="D81" s="524">
        <v>100000</v>
      </c>
      <c r="E81" s="524">
        <v>0</v>
      </c>
      <c r="F81" s="524">
        <v>0</v>
      </c>
      <c r="G81" s="524">
        <v>105000</v>
      </c>
      <c r="H81" s="524">
        <v>511867</v>
      </c>
      <c r="I81" s="524">
        <v>21201.531139999999</v>
      </c>
      <c r="J81" s="524">
        <v>22931.641600000003</v>
      </c>
      <c r="K81" s="525">
        <v>3.469034E-2</v>
      </c>
      <c r="L81" s="525">
        <v>3.6496159768734791E-2</v>
      </c>
      <c r="M81" s="656"/>
    </row>
    <row r="82" spans="2:13" ht="15" customHeight="1" outlineLevel="1">
      <c r="B82" s="653" t="s">
        <v>991</v>
      </c>
      <c r="C82" s="526"/>
      <c r="D82" s="526"/>
      <c r="E82" s="526"/>
      <c r="F82" s="526"/>
      <c r="G82" s="526"/>
      <c r="H82" s="526"/>
      <c r="I82" s="526"/>
      <c r="J82" s="526"/>
      <c r="K82" s="527"/>
      <c r="L82" s="527"/>
      <c r="M82" s="656"/>
    </row>
    <row r="83" spans="2:13" ht="15" customHeight="1" outlineLevel="2">
      <c r="B83" s="650" t="s">
        <v>2056</v>
      </c>
      <c r="C83" s="456">
        <v>47432</v>
      </c>
      <c r="D83" s="456">
        <v>0</v>
      </c>
      <c r="E83" s="456">
        <v>0</v>
      </c>
      <c r="F83" s="456">
        <v>0</v>
      </c>
      <c r="G83" s="456">
        <v>0</v>
      </c>
      <c r="H83" s="456">
        <v>47432</v>
      </c>
      <c r="I83" s="456">
        <v>1074.3348000000001</v>
      </c>
      <c r="J83" s="456">
        <v>1096.1535200000001</v>
      </c>
      <c r="K83" s="511">
        <v>1.6582299999999999E-3</v>
      </c>
      <c r="L83" s="511">
        <v>1.7445499408546932E-3</v>
      </c>
      <c r="M83" s="709">
        <v>7.4788299999999997E-3</v>
      </c>
    </row>
    <row r="84" spans="2:13" ht="15" customHeight="1" outlineLevel="2">
      <c r="B84" s="650" t="s">
        <v>2057</v>
      </c>
      <c r="C84" s="456">
        <v>1101878</v>
      </c>
      <c r="D84" s="456">
        <v>0</v>
      </c>
      <c r="E84" s="456">
        <v>0</v>
      </c>
      <c r="F84" s="456">
        <v>0</v>
      </c>
      <c r="G84" s="456">
        <v>1101878</v>
      </c>
      <c r="H84" s="456">
        <v>0</v>
      </c>
      <c r="I84" s="456">
        <v>0</v>
      </c>
      <c r="J84" s="456">
        <v>0</v>
      </c>
      <c r="K84" s="511">
        <v>0</v>
      </c>
      <c r="L84" s="511">
        <v>0</v>
      </c>
      <c r="M84" s="709">
        <v>0</v>
      </c>
    </row>
    <row r="85" spans="2:13" ht="15" customHeight="1" outlineLevel="1">
      <c r="B85" s="652"/>
      <c r="C85" s="524">
        <v>1149310</v>
      </c>
      <c r="D85" s="524">
        <v>0</v>
      </c>
      <c r="E85" s="524">
        <v>0</v>
      </c>
      <c r="F85" s="524">
        <v>0</v>
      </c>
      <c r="G85" s="524">
        <v>1101878</v>
      </c>
      <c r="H85" s="524">
        <v>47432</v>
      </c>
      <c r="I85" s="524">
        <v>1074.3348000000001</v>
      </c>
      <c r="J85" s="524">
        <v>1096.1535200000001</v>
      </c>
      <c r="K85" s="525">
        <v>1.6582299999999999E-3</v>
      </c>
      <c r="L85" s="525">
        <v>1.7445499408546932E-3</v>
      </c>
      <c r="M85" s="656"/>
    </row>
    <row r="86" spans="2:13" ht="15" customHeight="1" outlineLevel="1">
      <c r="B86" s="653" t="s">
        <v>827</v>
      </c>
      <c r="C86" s="526"/>
      <c r="D86" s="526"/>
      <c r="E86" s="526"/>
      <c r="F86" s="526"/>
      <c r="G86" s="526"/>
      <c r="H86" s="526"/>
      <c r="I86" s="526"/>
      <c r="J86" s="526"/>
      <c r="K86" s="527"/>
      <c r="L86" s="527"/>
      <c r="M86" s="656"/>
    </row>
    <row r="87" spans="2:13" ht="15" customHeight="1" outlineLevel="2">
      <c r="B87" s="650" t="s">
        <v>828</v>
      </c>
      <c r="C87" s="637">
        <v>0</v>
      </c>
      <c r="D87" s="637">
        <v>25000</v>
      </c>
      <c r="E87" s="637">
        <v>0</v>
      </c>
      <c r="F87" s="637">
        <v>0</v>
      </c>
      <c r="G87" s="637">
        <v>25000</v>
      </c>
      <c r="H87" s="637">
        <v>0</v>
      </c>
      <c r="I87" s="637">
        <v>0</v>
      </c>
      <c r="J87" s="637">
        <v>0</v>
      </c>
      <c r="K87" s="710">
        <v>0</v>
      </c>
      <c r="L87" s="710">
        <v>0</v>
      </c>
      <c r="M87" s="711">
        <v>0</v>
      </c>
    </row>
    <row r="88" spans="2:13" ht="15" customHeight="1" outlineLevel="2">
      <c r="B88" s="650" t="s">
        <v>831</v>
      </c>
      <c r="C88" s="456">
        <v>0</v>
      </c>
      <c r="D88" s="456">
        <v>17500</v>
      </c>
      <c r="E88" s="456">
        <v>0</v>
      </c>
      <c r="F88" s="456">
        <v>0</v>
      </c>
      <c r="G88" s="456">
        <v>17500</v>
      </c>
      <c r="H88" s="456">
        <v>0</v>
      </c>
      <c r="I88" s="456">
        <v>0</v>
      </c>
      <c r="J88" s="456">
        <v>0</v>
      </c>
      <c r="K88" s="511">
        <v>0</v>
      </c>
      <c r="L88" s="511">
        <v>0</v>
      </c>
      <c r="M88" s="709">
        <v>0</v>
      </c>
    </row>
    <row r="89" spans="2:13" ht="15" customHeight="1" outlineLevel="2">
      <c r="B89" s="650" t="s">
        <v>835</v>
      </c>
      <c r="C89" s="456">
        <v>0</v>
      </c>
      <c r="D89" s="456">
        <v>104500</v>
      </c>
      <c r="E89" s="456">
        <v>0</v>
      </c>
      <c r="F89" s="456">
        <v>0</v>
      </c>
      <c r="G89" s="456">
        <v>104500</v>
      </c>
      <c r="H89" s="456">
        <v>0</v>
      </c>
      <c r="I89" s="456">
        <v>0</v>
      </c>
      <c r="J89" s="456">
        <v>0</v>
      </c>
      <c r="K89" s="511">
        <v>0</v>
      </c>
      <c r="L89" s="511">
        <v>0</v>
      </c>
      <c r="M89" s="709">
        <v>0</v>
      </c>
    </row>
    <row r="90" spans="2:13" ht="15" customHeight="1" outlineLevel="2">
      <c r="B90" s="650" t="s">
        <v>1009</v>
      </c>
      <c r="C90" s="456">
        <v>4333305</v>
      </c>
      <c r="D90" s="456">
        <v>0</v>
      </c>
      <c r="E90" s="456">
        <v>0</v>
      </c>
      <c r="F90" s="456">
        <v>0</v>
      </c>
      <c r="G90" s="456">
        <v>4333305</v>
      </c>
      <c r="H90" s="456">
        <v>0</v>
      </c>
      <c r="I90" s="456">
        <v>0</v>
      </c>
      <c r="J90" s="456">
        <v>0</v>
      </c>
      <c r="K90" s="511">
        <v>0</v>
      </c>
      <c r="L90" s="511">
        <v>0</v>
      </c>
      <c r="M90" s="709">
        <v>0</v>
      </c>
    </row>
    <row r="91" spans="2:13" ht="15" customHeight="1" outlineLevel="2">
      <c r="B91" s="650" t="s">
        <v>842</v>
      </c>
      <c r="C91" s="456">
        <v>0</v>
      </c>
      <c r="D91" s="456">
        <v>55000</v>
      </c>
      <c r="E91" s="456">
        <v>0</v>
      </c>
      <c r="F91" s="456">
        <v>0</v>
      </c>
      <c r="G91" s="456">
        <v>55000</v>
      </c>
      <c r="H91" s="456">
        <v>0</v>
      </c>
      <c r="I91" s="456">
        <v>0</v>
      </c>
      <c r="J91" s="456">
        <v>0</v>
      </c>
      <c r="K91" s="511">
        <v>0</v>
      </c>
      <c r="L91" s="511">
        <v>0</v>
      </c>
      <c r="M91" s="709">
        <v>0</v>
      </c>
    </row>
    <row r="92" spans="2:13" ht="15" customHeight="1" outlineLevel="1">
      <c r="B92" s="652"/>
      <c r="C92" s="524">
        <v>4333305</v>
      </c>
      <c r="D92" s="524">
        <v>202000</v>
      </c>
      <c r="E92" s="524">
        <v>0</v>
      </c>
      <c r="F92" s="524">
        <v>0</v>
      </c>
      <c r="G92" s="524">
        <v>4535305</v>
      </c>
      <c r="H92" s="524">
        <v>0</v>
      </c>
      <c r="I92" s="524">
        <v>0</v>
      </c>
      <c r="J92" s="524">
        <v>0</v>
      </c>
      <c r="K92" s="525">
        <v>0</v>
      </c>
      <c r="L92" s="525">
        <v>0</v>
      </c>
      <c r="M92" s="656"/>
    </row>
    <row r="93" spans="2:13" ht="15" customHeight="1" outlineLevel="1">
      <c r="B93" s="653" t="s">
        <v>845</v>
      </c>
      <c r="C93" s="526"/>
      <c r="D93" s="526"/>
      <c r="E93" s="526"/>
      <c r="F93" s="526"/>
      <c r="G93" s="526"/>
      <c r="H93" s="526"/>
      <c r="I93" s="526"/>
      <c r="J93" s="526"/>
      <c r="K93" s="527"/>
      <c r="L93" s="527"/>
      <c r="M93" s="656"/>
    </row>
    <row r="94" spans="2:13" ht="15" customHeight="1" outlineLevel="2">
      <c r="B94" s="650" t="s">
        <v>1014</v>
      </c>
      <c r="C94" s="456">
        <v>707261</v>
      </c>
      <c r="D94" s="456">
        <v>0</v>
      </c>
      <c r="E94" s="456">
        <v>0</v>
      </c>
      <c r="F94" s="456">
        <v>0</v>
      </c>
      <c r="G94" s="456">
        <v>0</v>
      </c>
      <c r="H94" s="456">
        <v>707261</v>
      </c>
      <c r="I94" s="456">
        <v>459.71965</v>
      </c>
      <c r="J94" s="456">
        <v>459.71965</v>
      </c>
      <c r="K94" s="511">
        <v>6.9545000000000002E-4</v>
      </c>
      <c r="L94" s="511">
        <v>7.3165288765139418E-4</v>
      </c>
      <c r="M94" s="709">
        <v>8.8407625000000003</v>
      </c>
    </row>
    <row r="95" spans="2:13" ht="15" customHeight="1" outlineLevel="2">
      <c r="B95" s="650" t="s">
        <v>2058</v>
      </c>
      <c r="C95" s="456">
        <v>1439638</v>
      </c>
      <c r="D95" s="456">
        <v>0</v>
      </c>
      <c r="E95" s="456">
        <v>0</v>
      </c>
      <c r="F95" s="456">
        <v>0</v>
      </c>
      <c r="G95" s="456">
        <v>1500</v>
      </c>
      <c r="H95" s="456">
        <v>1438138</v>
      </c>
      <c r="I95" s="456">
        <v>2876.2759999999998</v>
      </c>
      <c r="J95" s="456">
        <v>1941.4863</v>
      </c>
      <c r="K95" s="511">
        <v>2.9370300000000002E-3</v>
      </c>
      <c r="L95" s="511">
        <v>3.0899137283573173E-3</v>
      </c>
      <c r="M95" s="709">
        <v>0.50484560000000001</v>
      </c>
    </row>
    <row r="96" spans="2:13" ht="15" customHeight="1" outlineLevel="2">
      <c r="B96" s="650" t="s">
        <v>1017</v>
      </c>
      <c r="C96" s="456">
        <v>265013</v>
      </c>
      <c r="D96" s="456">
        <v>0</v>
      </c>
      <c r="E96" s="456">
        <v>0</v>
      </c>
      <c r="F96" s="456">
        <v>0</v>
      </c>
      <c r="G96" s="456">
        <v>0</v>
      </c>
      <c r="H96" s="456">
        <v>265013</v>
      </c>
      <c r="I96" s="456">
        <v>26.501300000000001</v>
      </c>
      <c r="J96" s="456">
        <v>26.501300000000001</v>
      </c>
      <c r="K96" s="511">
        <v>4.0089999999999997E-5</v>
      </c>
      <c r="L96" s="511">
        <v>4.2177341498271596E-5</v>
      </c>
      <c r="M96" s="709">
        <v>2.7788461500000001</v>
      </c>
    </row>
    <row r="97" spans="2:13" ht="15" customHeight="1" outlineLevel="2">
      <c r="B97" s="650" t="s">
        <v>1018</v>
      </c>
      <c r="C97" s="456">
        <v>729349</v>
      </c>
      <c r="D97" s="456">
        <v>0</v>
      </c>
      <c r="E97" s="456">
        <v>0</v>
      </c>
      <c r="F97" s="456">
        <v>0</v>
      </c>
      <c r="G97" s="456">
        <v>0</v>
      </c>
      <c r="H97" s="456">
        <v>729349</v>
      </c>
      <c r="I97" s="456">
        <v>0</v>
      </c>
      <c r="J97" s="456">
        <v>0</v>
      </c>
      <c r="K97" s="511">
        <v>0</v>
      </c>
      <c r="L97" s="511">
        <v>0</v>
      </c>
      <c r="M97" s="709">
        <v>8.3116695200000006</v>
      </c>
    </row>
    <row r="98" spans="2:13" ht="15" customHeight="1" outlineLevel="1">
      <c r="B98" s="652"/>
      <c r="C98" s="524">
        <v>3141261</v>
      </c>
      <c r="D98" s="524">
        <v>0</v>
      </c>
      <c r="E98" s="524">
        <v>0</v>
      </c>
      <c r="F98" s="524">
        <v>0</v>
      </c>
      <c r="G98" s="524">
        <v>1500</v>
      </c>
      <c r="H98" s="524">
        <v>3139761</v>
      </c>
      <c r="I98" s="524">
        <v>3362.4969499999997</v>
      </c>
      <c r="J98" s="524">
        <v>2427.7072499999999</v>
      </c>
      <c r="K98" s="525">
        <v>3.6725700000000004E-3</v>
      </c>
      <c r="L98" s="525">
        <v>3.8637439575069828E-3</v>
      </c>
      <c r="M98" s="656"/>
    </row>
    <row r="99" spans="2:13" ht="15" customHeight="1" outlineLevel="1">
      <c r="B99" s="653" t="s">
        <v>848</v>
      </c>
      <c r="C99" s="526"/>
      <c r="D99" s="526"/>
      <c r="E99" s="526"/>
      <c r="F99" s="526"/>
      <c r="G99" s="526"/>
      <c r="H99" s="526"/>
      <c r="I99" s="526"/>
      <c r="J99" s="526"/>
      <c r="K99" s="527"/>
      <c r="L99" s="527"/>
      <c r="M99" s="656"/>
    </row>
    <row r="100" spans="2:13" ht="15" customHeight="1" outlineLevel="2">
      <c r="B100" s="650" t="s">
        <v>1023</v>
      </c>
      <c r="C100" s="456">
        <v>725440</v>
      </c>
      <c r="D100" s="456">
        <v>0</v>
      </c>
      <c r="E100" s="456">
        <v>0</v>
      </c>
      <c r="F100" s="456">
        <v>0</v>
      </c>
      <c r="G100" s="456">
        <v>62000</v>
      </c>
      <c r="H100" s="456">
        <v>663440</v>
      </c>
      <c r="I100" s="456">
        <v>3980.64</v>
      </c>
      <c r="J100" s="456">
        <v>2746.6415999999999</v>
      </c>
      <c r="K100" s="511">
        <v>4.1550399999999996E-3</v>
      </c>
      <c r="L100" s="511">
        <v>4.3713342642270033E-3</v>
      </c>
      <c r="M100" s="709">
        <v>3.1592381</v>
      </c>
    </row>
    <row r="101" spans="2:13" ht="15" customHeight="1" outlineLevel="2">
      <c r="B101" s="650" t="s">
        <v>849</v>
      </c>
      <c r="C101" s="456">
        <v>2114774</v>
      </c>
      <c r="D101" s="456">
        <v>0</v>
      </c>
      <c r="E101" s="456">
        <v>0</v>
      </c>
      <c r="F101" s="456">
        <v>0</v>
      </c>
      <c r="G101" s="456">
        <v>250500</v>
      </c>
      <c r="H101" s="456">
        <v>1864274</v>
      </c>
      <c r="I101" s="456">
        <v>11185.644</v>
      </c>
      <c r="J101" s="456">
        <v>12434.70758</v>
      </c>
      <c r="K101" s="511">
        <v>1.8810879999999999E-2</v>
      </c>
      <c r="L101" s="511">
        <v>1.9790082299087453E-2</v>
      </c>
      <c r="M101" s="709">
        <v>2.3886769800000001</v>
      </c>
    </row>
    <row r="102" spans="2:13" ht="15" customHeight="1" outlineLevel="2">
      <c r="B102" s="650" t="s">
        <v>1025</v>
      </c>
      <c r="C102" s="456">
        <v>630120</v>
      </c>
      <c r="D102" s="456">
        <v>0</v>
      </c>
      <c r="E102" s="456">
        <v>0</v>
      </c>
      <c r="F102" s="456">
        <v>0</v>
      </c>
      <c r="G102" s="456">
        <v>235000</v>
      </c>
      <c r="H102" s="456">
        <v>395120</v>
      </c>
      <c r="I102" s="456">
        <v>1758.2840000000001</v>
      </c>
      <c r="J102" s="456">
        <v>1560.7239999999999</v>
      </c>
      <c r="K102" s="511">
        <v>2.3610200000000001E-3</v>
      </c>
      <c r="L102" s="511">
        <v>2.4839230200989549E-3</v>
      </c>
      <c r="M102" s="709">
        <v>3.4843033499999998</v>
      </c>
    </row>
    <row r="103" spans="2:13" ht="15" customHeight="1" outlineLevel="2">
      <c r="B103" s="650" t="s">
        <v>866</v>
      </c>
      <c r="C103" s="456">
        <v>495078</v>
      </c>
      <c r="D103" s="456">
        <v>0</v>
      </c>
      <c r="E103" s="456">
        <v>0</v>
      </c>
      <c r="F103" s="456">
        <v>0</v>
      </c>
      <c r="G103" s="456">
        <v>0</v>
      </c>
      <c r="H103" s="456">
        <v>495078</v>
      </c>
      <c r="I103" s="456">
        <v>1514.93868</v>
      </c>
      <c r="J103" s="456">
        <v>1336.7106000000001</v>
      </c>
      <c r="K103" s="511">
        <v>2.02214E-3</v>
      </c>
      <c r="L103" s="511">
        <v>2.1274012769396037E-3</v>
      </c>
      <c r="M103" s="709">
        <v>1.8743156999999999</v>
      </c>
    </row>
    <row r="104" spans="2:13" ht="15" customHeight="1" outlineLevel="2">
      <c r="B104" s="650" t="s">
        <v>1026</v>
      </c>
      <c r="C104" s="456">
        <v>1078774</v>
      </c>
      <c r="D104" s="456">
        <v>0</v>
      </c>
      <c r="E104" s="456">
        <v>0</v>
      </c>
      <c r="F104" s="456">
        <v>0</v>
      </c>
      <c r="G104" s="456">
        <v>0</v>
      </c>
      <c r="H104" s="456">
        <v>1078774</v>
      </c>
      <c r="I104" s="456">
        <v>2912.6897999999997</v>
      </c>
      <c r="J104" s="456">
        <v>3506.0155</v>
      </c>
      <c r="K104" s="511">
        <v>5.3038E-3</v>
      </c>
      <c r="L104" s="511">
        <v>5.5798927992865791E-3</v>
      </c>
      <c r="M104" s="709">
        <v>5.3437721399999996</v>
      </c>
    </row>
    <row r="105" spans="2:13" ht="15" customHeight="1" outlineLevel="2">
      <c r="B105" s="650" t="s">
        <v>867</v>
      </c>
      <c r="C105" s="456">
        <v>392245</v>
      </c>
      <c r="D105" s="456">
        <v>0</v>
      </c>
      <c r="E105" s="456">
        <v>0</v>
      </c>
      <c r="F105" s="456">
        <v>0</v>
      </c>
      <c r="G105" s="456">
        <v>0</v>
      </c>
      <c r="H105" s="456">
        <v>392245</v>
      </c>
      <c r="I105" s="456">
        <v>1470.91875</v>
      </c>
      <c r="J105" s="456">
        <v>1639.5841</v>
      </c>
      <c r="K105" s="511">
        <v>2.4803199999999998E-3</v>
      </c>
      <c r="L105" s="511">
        <v>2.6094304241994271E-3</v>
      </c>
      <c r="M105" s="709">
        <v>1.3872796599999999</v>
      </c>
    </row>
    <row r="106" spans="2:13" ht="15" customHeight="1" outlineLevel="2">
      <c r="B106" s="650" t="s">
        <v>854</v>
      </c>
      <c r="C106" s="456">
        <v>37442</v>
      </c>
      <c r="D106" s="456">
        <v>0</v>
      </c>
      <c r="E106" s="456">
        <v>0</v>
      </c>
      <c r="F106" s="456">
        <v>0</v>
      </c>
      <c r="G106" s="456">
        <v>0</v>
      </c>
      <c r="H106" s="456">
        <v>37442</v>
      </c>
      <c r="I106" s="456">
        <v>1188.4090800000001</v>
      </c>
      <c r="J106" s="456">
        <v>940.91746000000001</v>
      </c>
      <c r="K106" s="511">
        <v>1.4233900000000001E-3</v>
      </c>
      <c r="L106" s="511">
        <v>1.4974886904456121E-3</v>
      </c>
      <c r="M106" s="709">
        <v>1.320705E-2</v>
      </c>
    </row>
    <row r="107" spans="2:13" ht="15" customHeight="1" outlineLevel="2">
      <c r="B107" s="650" t="s">
        <v>856</v>
      </c>
      <c r="C107" s="456">
        <v>2075098</v>
      </c>
      <c r="D107" s="456">
        <v>0</v>
      </c>
      <c r="E107" s="456">
        <v>0</v>
      </c>
      <c r="F107" s="456">
        <v>0</v>
      </c>
      <c r="G107" s="456">
        <v>120000</v>
      </c>
      <c r="H107" s="456">
        <v>1955098</v>
      </c>
      <c r="I107" s="456">
        <v>43012.156000000003</v>
      </c>
      <c r="J107" s="456">
        <v>50343.773500000003</v>
      </c>
      <c r="K107" s="511">
        <v>7.615864E-2</v>
      </c>
      <c r="L107" s="511">
        <v>8.0123108195489873E-2</v>
      </c>
      <c r="M107" s="709">
        <v>4.3079489200000003</v>
      </c>
    </row>
    <row r="108" spans="2:13" ht="15" customHeight="1" outlineLevel="2">
      <c r="B108" s="650" t="s">
        <v>1029</v>
      </c>
      <c r="C108" s="456">
        <v>891125</v>
      </c>
      <c r="D108" s="456">
        <v>0</v>
      </c>
      <c r="E108" s="456">
        <v>0</v>
      </c>
      <c r="F108" s="456">
        <v>0</v>
      </c>
      <c r="G108" s="456">
        <v>83000</v>
      </c>
      <c r="H108" s="456">
        <v>808125</v>
      </c>
      <c r="I108" s="456">
        <v>15176.5875</v>
      </c>
      <c r="J108" s="456">
        <v>17738.34375</v>
      </c>
      <c r="K108" s="511">
        <v>2.6834070000000002E-2</v>
      </c>
      <c r="L108" s="511">
        <v>2.8230923839867535E-2</v>
      </c>
      <c r="M108" s="709">
        <v>3.0626340600000002</v>
      </c>
    </row>
    <row r="109" spans="2:13" ht="15" customHeight="1" outlineLevel="1">
      <c r="B109" s="528"/>
      <c r="C109" s="524">
        <v>8440096</v>
      </c>
      <c r="D109" s="524">
        <v>0</v>
      </c>
      <c r="E109" s="524">
        <v>0</v>
      </c>
      <c r="F109" s="524">
        <v>0</v>
      </c>
      <c r="G109" s="524">
        <v>750500</v>
      </c>
      <c r="H109" s="524">
        <v>7689596</v>
      </c>
      <c r="I109" s="524">
        <v>82200.26780999999</v>
      </c>
      <c r="J109" s="524">
        <v>92247.418090000006</v>
      </c>
      <c r="K109" s="525">
        <v>0.13954929999999999</v>
      </c>
      <c r="L109" s="525">
        <v>0.14681358480964204</v>
      </c>
      <c r="M109" s="656"/>
    </row>
    <row r="110" spans="2:13" ht="15" customHeight="1" outlineLevel="1">
      <c r="B110" s="517"/>
      <c r="C110" s="526"/>
      <c r="D110" s="526"/>
      <c r="E110" s="526"/>
      <c r="F110" s="526"/>
      <c r="G110" s="526"/>
      <c r="H110" s="526"/>
      <c r="I110" s="526"/>
      <c r="J110" s="526"/>
      <c r="K110" s="535"/>
      <c r="L110" s="527"/>
      <c r="M110" s="713"/>
    </row>
    <row r="111" spans="2:13" ht="15" customHeight="1" outlineLevel="1">
      <c r="B111" s="528"/>
      <c r="C111" s="524">
        <v>31800432</v>
      </c>
      <c r="D111" s="524">
        <v>2169850</v>
      </c>
      <c r="E111" s="524">
        <v>621878</v>
      </c>
      <c r="F111" s="524">
        <v>472514</v>
      </c>
      <c r="G111" s="524">
        <v>9556732</v>
      </c>
      <c r="H111" s="524">
        <v>25507942</v>
      </c>
      <c r="I111" s="524">
        <v>1949483.7596862002</v>
      </c>
      <c r="J111" s="524">
        <v>2591064.9490700006</v>
      </c>
      <c r="K111" s="525">
        <v>3.9196901899999999</v>
      </c>
      <c r="L111" s="525">
        <v>4.1237309566371119</v>
      </c>
      <c r="M111" s="713"/>
    </row>
    <row r="112" spans="2:13" ht="15" customHeight="1">
      <c r="H112" s="376"/>
      <c r="M112" s="701"/>
    </row>
    <row r="113" spans="8:13" ht="15" customHeight="1">
      <c r="H113" s="456"/>
      <c r="M113" s="701"/>
    </row>
    <row r="114" spans="8:13" ht="15" customHeight="1">
      <c r="H114" s="456"/>
      <c r="M114" s="701"/>
    </row>
    <row r="115" spans="8:13" ht="15" customHeight="1">
      <c r="H115" s="376"/>
      <c r="M115" s="701"/>
    </row>
    <row r="116" spans="8:13" ht="15" customHeight="1">
      <c r="M116" s="701"/>
    </row>
    <row r="117" spans="8:13" ht="15" customHeight="1"/>
    <row r="118" spans="8:13" ht="15" customHeight="1"/>
    <row r="119" spans="8:13" ht="15" customHeight="1"/>
    <row r="120" spans="8:13" ht="15" customHeight="1"/>
    <row r="121" spans="8:13" ht="15" customHeight="1"/>
    <row r="122" spans="8:13" ht="15" customHeight="1"/>
    <row r="123" spans="8:13" ht="15" customHeight="1"/>
    <row r="124" spans="8:13" ht="15" customHeight="1"/>
    <row r="125" spans="8:13" ht="15" customHeight="1"/>
    <row r="126" spans="8:13" ht="15" customHeight="1"/>
    <row r="127" spans="8:13" ht="15" customHeight="1"/>
    <row r="128" spans="8:1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348" spans="3:12">
      <c r="C348" s="542"/>
      <c r="D348" s="542"/>
      <c r="E348" s="542"/>
      <c r="F348" s="542"/>
      <c r="G348" s="542"/>
      <c r="I348" s="542"/>
      <c r="J348" s="542"/>
      <c r="L348" s="542"/>
    </row>
  </sheetData>
  <mergeCells count="1">
    <mergeCell ref="A4:A5"/>
  </mergeCells>
  <pageMargins left="0.7" right="0.7" top="0.75" bottom="0.75" header="0.3" footer="0.3"/>
  <pageSetup scale="42" orientation="portrait" r:id="rId1"/>
  <headerFooter>
    <oddFooter>&amp;C9 of 19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
  <sheetViews>
    <sheetView view="pageBreakPreview" topLeftCell="A292" zoomScaleSheetLayoutView="100" workbookViewId="0">
      <selection activeCell="A292" sqref="A1:XFD1048576"/>
    </sheetView>
  </sheetViews>
  <sheetFormatPr defaultRowHeight="15.75"/>
  <cols>
    <col min="1" max="1" width="3.625" style="716" customWidth="1"/>
    <col min="2" max="2" width="29.5" style="523" customWidth="1"/>
    <col min="3" max="3" width="12" style="456" customWidth="1"/>
    <col min="4" max="4" width="9.87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9.375" style="542" customWidth="1"/>
    <col min="14" max="16384" width="9" style="542"/>
  </cols>
  <sheetData>
    <row r="1" spans="1:13">
      <c r="B1" s="642" t="s">
        <v>44</v>
      </c>
      <c r="C1" s="658"/>
      <c r="D1" s="658"/>
      <c r="E1" s="658"/>
      <c r="F1" s="658"/>
      <c r="G1" s="658"/>
      <c r="H1" s="658"/>
      <c r="I1" s="658"/>
      <c r="J1" s="658"/>
      <c r="K1" s="659"/>
      <c r="L1" s="659"/>
      <c r="M1" s="660"/>
    </row>
    <row r="2" spans="1:13">
      <c r="B2" s="642" t="s">
        <v>1992</v>
      </c>
      <c r="C2" s="658"/>
      <c r="D2" s="658"/>
      <c r="E2" s="658"/>
      <c r="F2" s="658"/>
      <c r="G2" s="658"/>
      <c r="H2" s="658"/>
      <c r="I2" s="658"/>
      <c r="J2" s="658"/>
      <c r="K2" s="659"/>
      <c r="L2" s="661"/>
      <c r="M2" s="659"/>
    </row>
    <row r="3" spans="1:13">
      <c r="A3" s="716">
        <v>7.2</v>
      </c>
      <c r="B3" s="642" t="s">
        <v>2059</v>
      </c>
      <c r="C3" s="658"/>
      <c r="D3" s="658"/>
      <c r="E3" s="658"/>
      <c r="F3" s="658"/>
      <c r="G3" s="658"/>
      <c r="H3" s="658"/>
      <c r="I3" s="658"/>
      <c r="J3" s="658"/>
      <c r="K3" s="659"/>
      <c r="L3" s="661"/>
    </row>
    <row r="4" spans="1:13">
      <c r="B4" s="516"/>
      <c r="C4" s="513"/>
      <c r="D4" s="513"/>
      <c r="E4" s="513"/>
      <c r="F4" s="513"/>
      <c r="G4" s="513"/>
      <c r="H4" s="513"/>
      <c r="I4" s="513"/>
      <c r="J4" s="513"/>
      <c r="K4" s="514"/>
      <c r="L4" s="514"/>
      <c r="M4" s="515"/>
    </row>
    <row r="5" spans="1:13">
      <c r="B5" s="516"/>
      <c r="C5" s="513"/>
      <c r="D5" s="513"/>
      <c r="E5" s="513"/>
      <c r="F5" s="513"/>
      <c r="G5" s="513"/>
      <c r="H5" s="513"/>
      <c r="I5" s="513"/>
      <c r="J5" s="513"/>
      <c r="K5" s="514"/>
      <c r="L5" s="514"/>
      <c r="M5" s="515"/>
    </row>
    <row r="6" spans="1:13" ht="89.25">
      <c r="A6" s="1312"/>
      <c r="B6" s="702" t="s">
        <v>2020</v>
      </c>
      <c r="C6" s="703" t="s">
        <v>2021</v>
      </c>
      <c r="D6" s="519" t="s">
        <v>2022</v>
      </c>
      <c r="E6" s="519" t="s">
        <v>2023</v>
      </c>
      <c r="F6" s="519" t="s">
        <v>2024</v>
      </c>
      <c r="G6" s="519" t="s">
        <v>2025</v>
      </c>
      <c r="H6" s="519" t="s">
        <v>2012</v>
      </c>
      <c r="I6" s="519" t="s">
        <v>2026</v>
      </c>
      <c r="J6" s="519" t="s">
        <v>2027</v>
      </c>
      <c r="K6" s="520" t="s">
        <v>53</v>
      </c>
      <c r="L6" s="520" t="s">
        <v>2028</v>
      </c>
      <c r="M6" s="704" t="s">
        <v>2029</v>
      </c>
    </row>
    <row r="7" spans="1:13">
      <c r="A7" s="1313"/>
      <c r="B7" s="705"/>
      <c r="C7" s="706" t="s">
        <v>2030</v>
      </c>
      <c r="D7" s="707"/>
      <c r="E7" s="707"/>
      <c r="F7" s="707"/>
      <c r="G7" s="707"/>
      <c r="H7" s="707"/>
      <c r="I7" s="706" t="s">
        <v>2060</v>
      </c>
      <c r="J7" s="707"/>
      <c r="K7" s="706" t="s">
        <v>2032</v>
      </c>
      <c r="L7" s="708"/>
      <c r="M7" s="708"/>
    </row>
    <row r="8" spans="1:13">
      <c r="A8" s="517"/>
      <c r="B8" s="518" t="s">
        <v>2061</v>
      </c>
      <c r="C8" s="519"/>
      <c r="D8" s="519"/>
      <c r="E8" s="519"/>
      <c r="F8" s="519"/>
      <c r="G8" s="519"/>
      <c r="H8" s="519"/>
      <c r="I8" s="519"/>
      <c r="J8" s="520"/>
      <c r="K8" s="520"/>
      <c r="L8" s="520"/>
      <c r="M8" s="520"/>
    </row>
    <row r="9" spans="1:13">
      <c r="B9" s="718" t="s">
        <v>852</v>
      </c>
      <c r="C9" s="456">
        <v>560662.15789999999</v>
      </c>
      <c r="D9" s="456">
        <v>0</v>
      </c>
      <c r="E9" s="456">
        <v>0</v>
      </c>
      <c r="F9" s="456">
        <v>0</v>
      </c>
      <c r="G9" s="456">
        <v>560662</v>
      </c>
      <c r="H9" s="511">
        <v>0</v>
      </c>
      <c r="I9" s="456">
        <v>0</v>
      </c>
      <c r="J9" s="456">
        <v>0</v>
      </c>
      <c r="K9" s="511">
        <v>0</v>
      </c>
      <c r="L9" s="511">
        <v>0</v>
      </c>
      <c r="M9" s="511">
        <v>0</v>
      </c>
    </row>
    <row r="10" spans="1:13">
      <c r="B10" s="718" t="s">
        <v>853</v>
      </c>
      <c r="C10" s="456">
        <v>77069</v>
      </c>
      <c r="D10" s="456">
        <v>0</v>
      </c>
      <c r="E10" s="456">
        <v>0</v>
      </c>
      <c r="F10" s="456">
        <v>0</v>
      </c>
      <c r="G10" s="456">
        <v>77069</v>
      </c>
      <c r="H10" s="511">
        <v>0</v>
      </c>
      <c r="I10" s="456">
        <v>0</v>
      </c>
      <c r="J10" s="456">
        <v>0</v>
      </c>
      <c r="K10" s="511">
        <v>0</v>
      </c>
      <c r="L10" s="511">
        <v>0</v>
      </c>
      <c r="M10" s="511">
        <v>0</v>
      </c>
    </row>
    <row r="11" spans="1:13">
      <c r="B11" s="719"/>
      <c r="C11" s="524">
        <v>637731.15789999999</v>
      </c>
      <c r="D11" s="524">
        <v>0</v>
      </c>
      <c r="E11" s="524">
        <v>0</v>
      </c>
      <c r="F11" s="524">
        <v>0</v>
      </c>
      <c r="G11" s="524">
        <v>637731</v>
      </c>
      <c r="H11" s="525">
        <v>0</v>
      </c>
      <c r="I11" s="524">
        <v>0</v>
      </c>
      <c r="J11" s="524">
        <v>0</v>
      </c>
      <c r="K11" s="524">
        <v>0</v>
      </c>
      <c r="L11" s="524">
        <v>0</v>
      </c>
      <c r="M11" s="655">
        <v>0</v>
      </c>
    </row>
    <row r="12" spans="1:13">
      <c r="B12" s="720" t="s">
        <v>876</v>
      </c>
      <c r="C12" s="526"/>
      <c r="D12" s="526"/>
      <c r="E12" s="526"/>
      <c r="F12" s="526"/>
      <c r="G12" s="526"/>
      <c r="H12" s="526"/>
      <c r="I12" s="526"/>
      <c r="J12" s="526"/>
      <c r="K12" s="527"/>
      <c r="L12" s="527"/>
      <c r="M12" s="656"/>
    </row>
    <row r="13" spans="1:13">
      <c r="B13" s="718" t="s">
        <v>620</v>
      </c>
      <c r="C13" s="456">
        <v>55229</v>
      </c>
      <c r="D13" s="456">
        <v>0</v>
      </c>
      <c r="E13" s="456">
        <v>0</v>
      </c>
      <c r="F13" s="456">
        <v>0</v>
      </c>
      <c r="G13" s="456">
        <v>0</v>
      </c>
      <c r="H13" s="456">
        <v>55229</v>
      </c>
      <c r="I13" s="456">
        <v>14920.147072799999</v>
      </c>
      <c r="J13" s="456">
        <v>28716.31855</v>
      </c>
      <c r="K13" s="511">
        <v>4.3441239999999999E-2</v>
      </c>
      <c r="L13" s="511">
        <v>4.5702587195967793E-2</v>
      </c>
      <c r="M13" s="709">
        <v>6.6585889999999995E-2</v>
      </c>
    </row>
    <row r="14" spans="1:13">
      <c r="B14" s="718" t="s">
        <v>621</v>
      </c>
      <c r="C14" s="456">
        <v>3705657</v>
      </c>
      <c r="D14" s="456">
        <v>0</v>
      </c>
      <c r="E14" s="456">
        <v>0</v>
      </c>
      <c r="F14" s="456">
        <v>0</v>
      </c>
      <c r="G14" s="456">
        <v>709400</v>
      </c>
      <c r="H14" s="456">
        <v>2996257</v>
      </c>
      <c r="I14" s="456">
        <v>276432.11764450005</v>
      </c>
      <c r="J14" s="456">
        <v>460824.32660000003</v>
      </c>
      <c r="K14" s="511">
        <v>0.69712207999999998</v>
      </c>
      <c r="L14" s="511">
        <v>0.73341100224212563</v>
      </c>
      <c r="M14" s="709">
        <v>3.51289907</v>
      </c>
    </row>
    <row r="15" spans="1:13">
      <c r="B15" s="718" t="s">
        <v>1456</v>
      </c>
      <c r="C15" s="456">
        <v>1464033</v>
      </c>
      <c r="D15" s="456">
        <v>0</v>
      </c>
      <c r="E15" s="456">
        <v>0</v>
      </c>
      <c r="F15" s="456">
        <v>0</v>
      </c>
      <c r="G15" s="456">
        <v>45000</v>
      </c>
      <c r="H15" s="456">
        <v>1419033</v>
      </c>
      <c r="I15" s="456">
        <v>31247.020835399999</v>
      </c>
      <c r="J15" s="456">
        <v>98892.409769999998</v>
      </c>
      <c r="K15" s="511">
        <v>0.14960166</v>
      </c>
      <c r="L15" s="511">
        <v>0.15738922009321429</v>
      </c>
      <c r="M15" s="709">
        <v>6.2678136000000002</v>
      </c>
    </row>
    <row r="16" spans="1:13">
      <c r="B16" s="718" t="s">
        <v>2062</v>
      </c>
      <c r="C16" s="456">
        <v>3858854</v>
      </c>
      <c r="D16" s="456">
        <v>0</v>
      </c>
      <c r="E16" s="456">
        <v>764770</v>
      </c>
      <c r="F16" s="456">
        <v>0</v>
      </c>
      <c r="G16" s="456">
        <v>45000</v>
      </c>
      <c r="H16" s="456">
        <v>4578624</v>
      </c>
      <c r="I16" s="456">
        <v>172780.76586000001</v>
      </c>
      <c r="J16" s="456">
        <v>2362020.5491200001</v>
      </c>
      <c r="K16" s="511">
        <v>3.57319824</v>
      </c>
      <c r="L16" s="511">
        <v>3.7592022778569065</v>
      </c>
      <c r="M16" s="709">
        <v>4.1529469399999996</v>
      </c>
    </row>
    <row r="17" spans="2:13">
      <c r="B17" s="718" t="s">
        <v>623</v>
      </c>
      <c r="C17" s="456">
        <v>5007351</v>
      </c>
      <c r="D17" s="526">
        <v>0</v>
      </c>
      <c r="E17" s="456">
        <v>0</v>
      </c>
      <c r="F17" s="456">
        <v>0</v>
      </c>
      <c r="G17" s="456">
        <v>702600</v>
      </c>
      <c r="H17" s="456">
        <v>4304751</v>
      </c>
      <c r="I17" s="456">
        <v>592644.65200689994</v>
      </c>
      <c r="J17" s="456">
        <v>821776.96589999995</v>
      </c>
      <c r="K17" s="511">
        <v>1.2431610799999999</v>
      </c>
      <c r="L17" s="511">
        <v>1.3078742448928085</v>
      </c>
      <c r="M17" s="709">
        <v>5.3831889200000003</v>
      </c>
    </row>
    <row r="18" spans="2:13">
      <c r="B18" s="718" t="s">
        <v>881</v>
      </c>
      <c r="C18" s="456">
        <v>1372143</v>
      </c>
      <c r="D18" s="456">
        <v>429600</v>
      </c>
      <c r="E18" s="456">
        <v>0</v>
      </c>
      <c r="F18" s="456">
        <v>0</v>
      </c>
      <c r="G18" s="456">
        <v>225000</v>
      </c>
      <c r="H18" s="456">
        <v>1576743</v>
      </c>
      <c r="I18" s="456">
        <v>145575.66361459999</v>
      </c>
      <c r="J18" s="456">
        <v>286226.15679000004</v>
      </c>
      <c r="K18" s="511">
        <v>0.43299488000000003</v>
      </c>
      <c r="L18" s="511">
        <v>0.4555345722915351</v>
      </c>
      <c r="M18" s="709">
        <v>3.6660529999999997E-2</v>
      </c>
    </row>
    <row r="19" spans="2:13">
      <c r="B19" s="718" t="s">
        <v>624</v>
      </c>
      <c r="C19" s="456">
        <v>1827472</v>
      </c>
      <c r="D19" s="456">
        <v>251400</v>
      </c>
      <c r="E19" s="456">
        <v>0</v>
      </c>
      <c r="F19" s="456">
        <v>0</v>
      </c>
      <c r="G19" s="456">
        <v>216450</v>
      </c>
      <c r="H19" s="456">
        <v>1862422</v>
      </c>
      <c r="I19" s="456">
        <v>420768.46762959997</v>
      </c>
      <c r="J19" s="456">
        <v>608006.28612000006</v>
      </c>
      <c r="K19" s="511">
        <v>0.91977481000000005</v>
      </c>
      <c r="L19" s="511">
        <v>0.96765399292785903</v>
      </c>
      <c r="M19" s="709">
        <v>0.78734064000000004</v>
      </c>
    </row>
    <row r="20" spans="2:13">
      <c r="B20" s="718" t="s">
        <v>625</v>
      </c>
      <c r="C20" s="456">
        <v>2918274</v>
      </c>
      <c r="D20" s="456">
        <v>630000</v>
      </c>
      <c r="E20" s="456">
        <v>0</v>
      </c>
      <c r="F20" s="456">
        <v>0</v>
      </c>
      <c r="G20" s="456">
        <v>235000</v>
      </c>
      <c r="H20" s="456">
        <v>3313274</v>
      </c>
      <c r="I20" s="456">
        <v>327687.73214020004</v>
      </c>
      <c r="J20" s="456">
        <v>512464.08957999997</v>
      </c>
      <c r="K20" s="511">
        <v>0.77524126000000004</v>
      </c>
      <c r="L20" s="511">
        <v>0.81559670324914257</v>
      </c>
      <c r="M20" s="709">
        <v>0.16804015999999999</v>
      </c>
    </row>
    <row r="21" spans="2:13">
      <c r="B21" s="718" t="s">
        <v>626</v>
      </c>
      <c r="C21" s="456">
        <v>1575000</v>
      </c>
      <c r="D21" s="456">
        <v>0</v>
      </c>
      <c r="E21" s="456">
        <v>0</v>
      </c>
      <c r="F21" s="456">
        <v>0</v>
      </c>
      <c r="G21" s="456">
        <v>0</v>
      </c>
      <c r="H21" s="456">
        <v>1575000</v>
      </c>
      <c r="I21" s="456">
        <v>90483.75</v>
      </c>
      <c r="J21" s="456">
        <v>245259</v>
      </c>
      <c r="K21" s="511">
        <v>0.37102091999999998</v>
      </c>
      <c r="L21" s="511">
        <v>0.39033453447659522</v>
      </c>
      <c r="M21" s="709">
        <v>4.5</v>
      </c>
    </row>
    <row r="22" spans="2:13">
      <c r="B22" s="718" t="s">
        <v>886</v>
      </c>
      <c r="C22" s="456">
        <v>20215015</v>
      </c>
      <c r="D22" s="456">
        <v>0</v>
      </c>
      <c r="E22" s="456">
        <v>0</v>
      </c>
      <c r="F22" s="456">
        <v>0</v>
      </c>
      <c r="G22" s="456">
        <v>0</v>
      </c>
      <c r="H22" s="456">
        <v>20215015</v>
      </c>
      <c r="I22" s="456">
        <v>1300763.8262527999</v>
      </c>
      <c r="J22" s="456">
        <v>6962051.1660000002</v>
      </c>
      <c r="K22" s="511">
        <v>10.53199515</v>
      </c>
      <c r="L22" s="511">
        <v>11.080241707268017</v>
      </c>
      <c r="M22" s="709">
        <v>7.4405830399999999</v>
      </c>
    </row>
    <row r="23" spans="2:13">
      <c r="B23" s="719"/>
      <c r="C23" s="524">
        <v>41999028</v>
      </c>
      <c r="D23" s="524">
        <v>1311000</v>
      </c>
      <c r="E23" s="524">
        <v>764770</v>
      </c>
      <c r="F23" s="524">
        <v>0</v>
      </c>
      <c r="G23" s="524">
        <v>2178450</v>
      </c>
      <c r="H23" s="524">
        <v>41896348</v>
      </c>
      <c r="I23" s="524">
        <v>3373304.1430567997</v>
      </c>
      <c r="J23" s="524">
        <v>12386237.26843</v>
      </c>
      <c r="K23" s="525">
        <v>18.737551320000001</v>
      </c>
      <c r="L23" s="525">
        <v>19.71294084249417</v>
      </c>
      <c r="M23" s="656">
        <v>0</v>
      </c>
    </row>
    <row r="24" spans="2:13">
      <c r="B24" s="720" t="s">
        <v>627</v>
      </c>
      <c r="C24" s="526"/>
      <c r="D24" s="526"/>
      <c r="E24" s="526"/>
      <c r="F24" s="526"/>
      <c r="G24" s="526"/>
      <c r="H24" s="526"/>
      <c r="I24" s="526"/>
      <c r="J24" s="526"/>
      <c r="K24" s="527"/>
      <c r="L24" s="527"/>
      <c r="M24" s="656"/>
    </row>
    <row r="25" spans="2:13">
      <c r="B25" s="718" t="s">
        <v>1037</v>
      </c>
      <c r="C25" s="456">
        <v>889292</v>
      </c>
      <c r="D25" s="456">
        <v>0</v>
      </c>
      <c r="E25" s="456">
        <v>0</v>
      </c>
      <c r="F25" s="456">
        <v>0</v>
      </c>
      <c r="G25" s="456">
        <v>115000</v>
      </c>
      <c r="H25" s="456">
        <v>774292</v>
      </c>
      <c r="I25" s="456">
        <v>15927.389761800001</v>
      </c>
      <c r="J25" s="456">
        <v>24397.940920000001</v>
      </c>
      <c r="K25" s="511">
        <v>3.690852E-2</v>
      </c>
      <c r="L25" s="511">
        <v>3.882980404876344E-2</v>
      </c>
      <c r="M25" s="709">
        <v>0.17064287</v>
      </c>
    </row>
    <row r="26" spans="2:13">
      <c r="B26" s="718" t="s">
        <v>629</v>
      </c>
      <c r="C26" s="456">
        <v>6489167</v>
      </c>
      <c r="D26" s="456">
        <v>0</v>
      </c>
      <c r="E26" s="456">
        <v>0</v>
      </c>
      <c r="F26" s="456">
        <v>0</v>
      </c>
      <c r="G26" s="456">
        <v>452500</v>
      </c>
      <c r="H26" s="456">
        <v>6036667</v>
      </c>
      <c r="I26" s="456">
        <v>45275.002527099998</v>
      </c>
      <c r="J26" s="456">
        <v>45275.002500000002</v>
      </c>
      <c r="K26" s="511">
        <v>6.8490750000000003E-2</v>
      </c>
      <c r="L26" s="511">
        <v>7.2056059203797554E-2</v>
      </c>
      <c r="M26" s="709">
        <v>1.53827867</v>
      </c>
    </row>
    <row r="27" spans="2:13">
      <c r="B27" s="719" t="s">
        <v>1635</v>
      </c>
      <c r="C27" s="456">
        <v>1940646</v>
      </c>
      <c r="D27" s="456">
        <v>0</v>
      </c>
      <c r="E27" s="456">
        <v>0</v>
      </c>
      <c r="F27" s="456">
        <v>0</v>
      </c>
      <c r="G27" s="456">
        <v>181000</v>
      </c>
      <c r="H27" s="456">
        <v>1759646</v>
      </c>
      <c r="I27" s="456">
        <v>16722.6642383</v>
      </c>
      <c r="J27" s="456">
        <v>775951.09661999997</v>
      </c>
      <c r="K27" s="511">
        <v>1.1738369900000001</v>
      </c>
      <c r="L27" s="511">
        <v>1.2349414703467405</v>
      </c>
      <c r="M27" s="709">
        <v>5.15749952</v>
      </c>
    </row>
    <row r="28" spans="2:13" ht="30">
      <c r="B28" s="718" t="s">
        <v>630</v>
      </c>
      <c r="C28" s="671">
        <v>942940</v>
      </c>
      <c r="D28" s="671">
        <v>0</v>
      </c>
      <c r="E28" s="671">
        <v>0</v>
      </c>
      <c r="F28" s="671">
        <v>0</v>
      </c>
      <c r="G28" s="671">
        <v>0</v>
      </c>
      <c r="H28" s="671">
        <v>942940</v>
      </c>
      <c r="I28" s="671">
        <v>27540.207200000001</v>
      </c>
      <c r="J28" s="671">
        <v>86014.986799999999</v>
      </c>
      <c r="K28" s="672">
        <v>0.13012104999999999</v>
      </c>
      <c r="L28" s="672">
        <v>0.13689454752155264</v>
      </c>
      <c r="M28" s="721">
        <v>0.19592048000000001</v>
      </c>
    </row>
    <row r="29" spans="2:13">
      <c r="B29" s="718" t="s">
        <v>1041</v>
      </c>
      <c r="C29" s="456">
        <v>513395</v>
      </c>
      <c r="D29" s="456">
        <v>0</v>
      </c>
      <c r="E29" s="456">
        <v>0</v>
      </c>
      <c r="F29" s="456">
        <v>0</v>
      </c>
      <c r="G29" s="456">
        <v>44500</v>
      </c>
      <c r="H29" s="456">
        <v>468895</v>
      </c>
      <c r="I29" s="456">
        <v>0</v>
      </c>
      <c r="J29" s="456">
        <v>2119.4054000000001</v>
      </c>
      <c r="K29" s="511">
        <v>3.2061799999999999E-3</v>
      </c>
      <c r="L29" s="511">
        <v>3.3730754841868479E-3</v>
      </c>
      <c r="M29" s="709">
        <v>0.23496701</v>
      </c>
    </row>
    <row r="30" spans="2:13">
      <c r="B30" s="718" t="s">
        <v>1043</v>
      </c>
      <c r="C30" s="456">
        <v>1787610</v>
      </c>
      <c r="D30" s="456">
        <v>0</v>
      </c>
      <c r="E30" s="456">
        <v>0</v>
      </c>
      <c r="F30" s="456">
        <v>0</v>
      </c>
      <c r="G30" s="456">
        <v>0</v>
      </c>
      <c r="H30" s="456">
        <v>1787610</v>
      </c>
      <c r="I30" s="456">
        <v>17621.72148</v>
      </c>
      <c r="J30" s="456">
        <v>95726.515499999994</v>
      </c>
      <c r="K30" s="511">
        <v>0.14481237999999999</v>
      </c>
      <c r="L30" s="511">
        <v>0.15235063693792714</v>
      </c>
      <c r="M30" s="709">
        <v>9.4720862199999996</v>
      </c>
    </row>
    <row r="31" spans="2:13">
      <c r="B31" s="718" t="s">
        <v>631</v>
      </c>
      <c r="C31" s="456">
        <v>1949078</v>
      </c>
      <c r="D31" s="456">
        <v>50000</v>
      </c>
      <c r="E31" s="456">
        <v>0</v>
      </c>
      <c r="F31" s="456">
        <v>0</v>
      </c>
      <c r="G31" s="456">
        <v>1035100</v>
      </c>
      <c r="H31" s="456">
        <v>963978</v>
      </c>
      <c r="I31" s="456">
        <v>87594.793283699997</v>
      </c>
      <c r="J31" s="456">
        <v>247645.94819999998</v>
      </c>
      <c r="K31" s="511">
        <v>0.37463182</v>
      </c>
      <c r="L31" s="511">
        <v>0.39413340960234694</v>
      </c>
      <c r="M31" s="709">
        <v>0.18646702000000001</v>
      </c>
    </row>
    <row r="32" spans="2:13">
      <c r="B32" s="718" t="s">
        <v>1641</v>
      </c>
      <c r="C32" s="456">
        <v>712327</v>
      </c>
      <c r="D32" s="456">
        <v>0</v>
      </c>
      <c r="E32" s="456">
        <v>0</v>
      </c>
      <c r="F32" s="456">
        <v>0</v>
      </c>
      <c r="G32" s="456">
        <v>456500</v>
      </c>
      <c r="H32" s="456">
        <v>255827</v>
      </c>
      <c r="I32" s="456">
        <v>5176.3715769</v>
      </c>
      <c r="J32" s="456">
        <v>19734.494780000001</v>
      </c>
      <c r="K32" s="511">
        <v>2.9853790000000002E-2</v>
      </c>
      <c r="L32" s="511">
        <v>3.1407837563890005E-2</v>
      </c>
      <c r="M32" s="709">
        <v>1.9712360000000002E-2</v>
      </c>
    </row>
    <row r="33" spans="2:13">
      <c r="B33" s="718" t="s">
        <v>1046</v>
      </c>
      <c r="C33" s="456">
        <v>3517562</v>
      </c>
      <c r="D33" s="456">
        <v>0</v>
      </c>
      <c r="E33" s="456">
        <v>0</v>
      </c>
      <c r="F33" s="456">
        <v>0</v>
      </c>
      <c r="G33" s="456">
        <v>720000</v>
      </c>
      <c r="H33" s="456">
        <v>2797562</v>
      </c>
      <c r="I33" s="456">
        <v>28371.185652</v>
      </c>
      <c r="J33" s="456">
        <v>107873.99072</v>
      </c>
      <c r="K33" s="511">
        <v>0.16318874</v>
      </c>
      <c r="L33" s="511">
        <v>0.17168358327247421</v>
      </c>
      <c r="M33" s="709">
        <v>0.13321723999999999</v>
      </c>
    </row>
    <row r="34" spans="2:13">
      <c r="B34" s="718" t="s">
        <v>632</v>
      </c>
      <c r="C34" s="456">
        <v>445935</v>
      </c>
      <c r="D34" s="456">
        <v>200000</v>
      </c>
      <c r="E34" s="456">
        <v>0</v>
      </c>
      <c r="F34" s="456">
        <v>0</v>
      </c>
      <c r="G34" s="456">
        <v>0</v>
      </c>
      <c r="H34" s="456">
        <v>645935</v>
      </c>
      <c r="I34" s="456">
        <v>20228.783697700001</v>
      </c>
      <c r="J34" s="456">
        <v>30023.058800000003</v>
      </c>
      <c r="K34" s="511">
        <v>4.541804E-2</v>
      </c>
      <c r="L34" s="511">
        <v>4.7782290069931975E-2</v>
      </c>
      <c r="M34" s="709">
        <v>6.9149779999999994E-2</v>
      </c>
    </row>
    <row r="35" spans="2:13">
      <c r="B35" s="718" t="s">
        <v>893</v>
      </c>
      <c r="C35" s="456">
        <v>30500655</v>
      </c>
      <c r="D35" s="456">
        <v>0</v>
      </c>
      <c r="E35" s="456">
        <v>0</v>
      </c>
      <c r="F35" s="456">
        <v>0</v>
      </c>
      <c r="G35" s="456">
        <v>2855000</v>
      </c>
      <c r="H35" s="456">
        <v>27645655</v>
      </c>
      <c r="I35" s="456">
        <v>641811.67105260002</v>
      </c>
      <c r="J35" s="456">
        <v>3683507.0721999998</v>
      </c>
      <c r="K35" s="511">
        <v>5.57230588</v>
      </c>
      <c r="L35" s="511">
        <v>5.8623741361924866</v>
      </c>
      <c r="M35" s="709">
        <v>2.1729936300000001</v>
      </c>
    </row>
    <row r="36" spans="2:13">
      <c r="B36" s="718" t="s">
        <v>895</v>
      </c>
      <c r="C36" s="456">
        <v>4909</v>
      </c>
      <c r="D36" s="456">
        <v>0</v>
      </c>
      <c r="E36" s="456">
        <v>0</v>
      </c>
      <c r="F36" s="456">
        <v>0</v>
      </c>
      <c r="G36" s="456">
        <v>4909</v>
      </c>
      <c r="H36" s="456">
        <v>0</v>
      </c>
      <c r="I36" s="456">
        <v>0</v>
      </c>
      <c r="J36" s="456">
        <v>0</v>
      </c>
      <c r="K36" s="511">
        <v>0</v>
      </c>
      <c r="L36" s="511">
        <v>0</v>
      </c>
      <c r="M36" s="709">
        <v>0</v>
      </c>
    </row>
    <row r="37" spans="2:13">
      <c r="B37" s="718" t="s">
        <v>1039</v>
      </c>
      <c r="C37" s="456">
        <v>900681</v>
      </c>
      <c r="D37" s="456">
        <v>0</v>
      </c>
      <c r="E37" s="456">
        <v>0</v>
      </c>
      <c r="F37" s="456">
        <v>0</v>
      </c>
      <c r="G37" s="456">
        <v>0</v>
      </c>
      <c r="H37" s="456">
        <v>900681</v>
      </c>
      <c r="I37" s="456">
        <v>70316.165670000002</v>
      </c>
      <c r="J37" s="456">
        <v>144334.13024999999</v>
      </c>
      <c r="K37" s="511">
        <v>0.21834460999999999</v>
      </c>
      <c r="L37" s="511">
        <v>0.22971061424949951</v>
      </c>
      <c r="M37" s="709">
        <v>3.5971555999999998</v>
      </c>
    </row>
    <row r="38" spans="2:13">
      <c r="B38" s="718" t="s">
        <v>1647</v>
      </c>
      <c r="C38" s="456">
        <v>11554572</v>
      </c>
      <c r="D38" s="456">
        <v>0</v>
      </c>
      <c r="E38" s="456">
        <v>0</v>
      </c>
      <c r="F38" s="456">
        <v>0</v>
      </c>
      <c r="G38" s="456">
        <v>6555000</v>
      </c>
      <c r="H38" s="456">
        <v>4999572</v>
      </c>
      <c r="I38" s="456">
        <v>27847.6162927</v>
      </c>
      <c r="J38" s="456">
        <v>27847.616040000001</v>
      </c>
      <c r="K38" s="511">
        <v>4.2127089999999999E-2</v>
      </c>
      <c r="L38" s="511">
        <v>4.4320030022369679E-2</v>
      </c>
      <c r="M38" s="709">
        <v>0.33017753</v>
      </c>
    </row>
    <row r="39" spans="2:13">
      <c r="B39" s="718" t="s">
        <v>1049</v>
      </c>
      <c r="C39" s="456">
        <v>97057</v>
      </c>
      <c r="D39" s="456">
        <v>0</v>
      </c>
      <c r="E39" s="456">
        <v>0</v>
      </c>
      <c r="F39" s="456">
        <v>0</v>
      </c>
      <c r="G39" s="456">
        <v>0</v>
      </c>
      <c r="H39" s="456">
        <v>97057</v>
      </c>
      <c r="I39" s="456">
        <v>1449.0413500000002</v>
      </c>
      <c r="J39" s="456">
        <v>23774.112149999997</v>
      </c>
      <c r="K39" s="511">
        <v>3.596481E-2</v>
      </c>
      <c r="L39" s="511">
        <v>3.7836968260755423E-2</v>
      </c>
      <c r="M39" s="709">
        <v>2.2844466400000001</v>
      </c>
    </row>
    <row r="40" spans="2:13">
      <c r="B40" s="718" t="s">
        <v>633</v>
      </c>
      <c r="C40" s="456">
        <v>147800</v>
      </c>
      <c r="D40" s="456">
        <v>0</v>
      </c>
      <c r="E40" s="456">
        <v>0</v>
      </c>
      <c r="F40" s="456">
        <v>0</v>
      </c>
      <c r="G40" s="456">
        <v>5000</v>
      </c>
      <c r="H40" s="456">
        <v>142800</v>
      </c>
      <c r="I40" s="456">
        <v>0</v>
      </c>
      <c r="J40" s="456">
        <v>1756.44</v>
      </c>
      <c r="K40" s="511">
        <v>2.65709E-3</v>
      </c>
      <c r="L40" s="511">
        <v>2.7954088931948303E-3</v>
      </c>
      <c r="M40" s="709">
        <v>2.38</v>
      </c>
    </row>
    <row r="41" spans="2:13">
      <c r="B41" s="718" t="s">
        <v>635</v>
      </c>
      <c r="C41" s="456">
        <v>698152</v>
      </c>
      <c r="D41" s="456">
        <v>0</v>
      </c>
      <c r="E41" s="456">
        <v>0</v>
      </c>
      <c r="F41" s="456">
        <v>0</v>
      </c>
      <c r="G41" s="456">
        <v>0</v>
      </c>
      <c r="H41" s="456">
        <v>698152</v>
      </c>
      <c r="I41" s="456">
        <v>50406.574119999997</v>
      </c>
      <c r="J41" s="456">
        <v>214109.25536000001</v>
      </c>
      <c r="K41" s="511">
        <v>0.32389846</v>
      </c>
      <c r="L41" s="511">
        <v>0.34075910167649731</v>
      </c>
      <c r="M41" s="709">
        <v>3.2579014900000001</v>
      </c>
    </row>
    <row r="42" spans="2:13" ht="30">
      <c r="B42" s="718" t="s">
        <v>1055</v>
      </c>
      <c r="C42" s="456">
        <v>904776</v>
      </c>
      <c r="D42" s="456">
        <v>0</v>
      </c>
      <c r="E42" s="456">
        <v>0</v>
      </c>
      <c r="F42" s="456">
        <v>0</v>
      </c>
      <c r="G42" s="456">
        <v>0</v>
      </c>
      <c r="H42" s="456">
        <v>904776</v>
      </c>
      <c r="I42" s="456">
        <v>4523.88</v>
      </c>
      <c r="J42" s="456">
        <v>28844.258879999998</v>
      </c>
      <c r="K42" s="511">
        <v>4.3634779999999998E-2</v>
      </c>
      <c r="L42" s="511">
        <v>4.590620675386916E-2</v>
      </c>
      <c r="M42" s="709">
        <v>4.9258811600000003</v>
      </c>
    </row>
    <row r="43" spans="2:13">
      <c r="B43" s="718" t="s">
        <v>1056</v>
      </c>
      <c r="C43" s="456">
        <v>636624</v>
      </c>
      <c r="D43" s="456">
        <v>0</v>
      </c>
      <c r="E43" s="456">
        <v>0</v>
      </c>
      <c r="F43" s="456">
        <v>0</v>
      </c>
      <c r="G43" s="456">
        <v>7500</v>
      </c>
      <c r="H43" s="456">
        <v>629124</v>
      </c>
      <c r="I43" s="456">
        <v>10037.363218</v>
      </c>
      <c r="J43" s="456">
        <v>33029.01</v>
      </c>
      <c r="K43" s="511">
        <v>4.996536E-2</v>
      </c>
      <c r="L43" s="511">
        <v>5.2566320675582992E-2</v>
      </c>
      <c r="M43" s="709">
        <v>6.9902666699999996</v>
      </c>
    </row>
    <row r="44" spans="2:13">
      <c r="B44" s="719"/>
      <c r="C44" s="524">
        <v>64633178</v>
      </c>
      <c r="D44" s="524">
        <v>250000</v>
      </c>
      <c r="E44" s="524">
        <v>0</v>
      </c>
      <c r="F44" s="524">
        <v>0</v>
      </c>
      <c r="G44" s="524">
        <v>12432009</v>
      </c>
      <c r="H44" s="524">
        <v>52451169</v>
      </c>
      <c r="I44" s="524">
        <v>1070850.4311207999</v>
      </c>
      <c r="J44" s="524">
        <v>5591964.3351199999</v>
      </c>
      <c r="K44" s="525">
        <v>8.459366339999999</v>
      </c>
      <c r="L44" s="525">
        <v>8.8997215007758665</v>
      </c>
      <c r="M44" s="656"/>
    </row>
    <row r="45" spans="2:13">
      <c r="B45" s="720" t="s">
        <v>898</v>
      </c>
      <c r="C45" s="526"/>
      <c r="D45" s="526"/>
      <c r="E45" s="526"/>
      <c r="F45" s="526"/>
      <c r="G45" s="526"/>
      <c r="H45" s="526"/>
      <c r="I45" s="526"/>
      <c r="J45" s="526"/>
      <c r="K45" s="527"/>
      <c r="L45" s="511">
        <v>0</v>
      </c>
      <c r="M45" s="656"/>
    </row>
    <row r="46" spans="2:13">
      <c r="B46" s="718" t="s">
        <v>1459</v>
      </c>
      <c r="C46" s="456">
        <v>9033731</v>
      </c>
      <c r="D46" s="456">
        <v>0</v>
      </c>
      <c r="E46" s="456">
        <v>0</v>
      </c>
      <c r="F46" s="456">
        <v>0</v>
      </c>
      <c r="G46" s="456">
        <v>839000</v>
      </c>
      <c r="H46" s="456">
        <v>8194731</v>
      </c>
      <c r="I46" s="456">
        <v>90259.665653699994</v>
      </c>
      <c r="J46" s="456">
        <v>441777.94821</v>
      </c>
      <c r="K46" s="511">
        <v>0.66830924999999997</v>
      </c>
      <c r="L46" s="511">
        <v>0.70309831548108626</v>
      </c>
      <c r="M46" s="709">
        <v>6.7209094800000004</v>
      </c>
    </row>
    <row r="47" spans="2:13">
      <c r="B47" s="718" t="s">
        <v>636</v>
      </c>
      <c r="C47" s="456">
        <v>464326</v>
      </c>
      <c r="D47" s="456">
        <v>0</v>
      </c>
      <c r="E47" s="456">
        <v>0</v>
      </c>
      <c r="F47" s="456">
        <v>0</v>
      </c>
      <c r="G47" s="456">
        <v>0</v>
      </c>
      <c r="H47" s="456">
        <v>464326</v>
      </c>
      <c r="I47" s="456">
        <v>567.56952999999999</v>
      </c>
      <c r="J47" s="456">
        <v>30529.434499999999</v>
      </c>
      <c r="K47" s="511">
        <v>4.6184070000000001E-2</v>
      </c>
      <c r="L47" s="511">
        <v>4.8588196981114676E-2</v>
      </c>
      <c r="M47" s="709">
        <v>7.7387666700000004</v>
      </c>
    </row>
    <row r="48" spans="2:13">
      <c r="B48" s="718" t="s">
        <v>637</v>
      </c>
      <c r="C48" s="456">
        <v>2160000</v>
      </c>
      <c r="D48" s="456">
        <v>0</v>
      </c>
      <c r="E48" s="456">
        <v>432000</v>
      </c>
      <c r="F48" s="456">
        <v>0</v>
      </c>
      <c r="G48" s="456">
        <v>0</v>
      </c>
      <c r="H48" s="456">
        <v>2592000</v>
      </c>
      <c r="I48" s="456">
        <v>60498</v>
      </c>
      <c r="J48" s="456">
        <v>178536.95999999999</v>
      </c>
      <c r="K48" s="511">
        <v>0.27008568999999999</v>
      </c>
      <c r="L48" s="511">
        <v>0.28414509220239215</v>
      </c>
      <c r="M48" s="709">
        <v>4.3742405800000004</v>
      </c>
    </row>
    <row r="49" spans="2:13">
      <c r="B49" s="719"/>
      <c r="C49" s="524">
        <v>11658057</v>
      </c>
      <c r="D49" s="524">
        <v>0</v>
      </c>
      <c r="E49" s="524">
        <v>432000</v>
      </c>
      <c r="F49" s="524">
        <v>0</v>
      </c>
      <c r="G49" s="524">
        <v>839000</v>
      </c>
      <c r="H49" s="524">
        <v>11251057</v>
      </c>
      <c r="I49" s="524">
        <v>151325.23518369999</v>
      </c>
      <c r="J49" s="524">
        <v>650844.34271</v>
      </c>
      <c r="K49" s="525">
        <v>0.98457901000000003</v>
      </c>
      <c r="L49" s="525">
        <v>1.035831604664593</v>
      </c>
      <c r="M49" s="656"/>
    </row>
    <row r="50" spans="2:13">
      <c r="B50" s="720" t="s">
        <v>903</v>
      </c>
      <c r="C50" s="526"/>
      <c r="D50" s="526"/>
      <c r="E50" s="526"/>
      <c r="F50" s="526"/>
      <c r="G50" s="526"/>
      <c r="H50" s="526"/>
      <c r="I50" s="526"/>
      <c r="J50" s="526"/>
      <c r="K50" s="527"/>
      <c r="L50" s="527"/>
      <c r="M50" s="656"/>
    </row>
    <row r="51" spans="2:13">
      <c r="B51" s="718" t="s">
        <v>1461</v>
      </c>
      <c r="C51" s="722">
        <v>1814888</v>
      </c>
      <c r="D51" s="456">
        <v>0</v>
      </c>
      <c r="E51" s="456">
        <v>0</v>
      </c>
      <c r="F51" s="456">
        <v>0</v>
      </c>
      <c r="G51" s="456">
        <v>1197500</v>
      </c>
      <c r="H51" s="456">
        <v>617388</v>
      </c>
      <c r="I51" s="456">
        <v>4364.9329359000003</v>
      </c>
      <c r="J51" s="456">
        <v>4364.9331600000005</v>
      </c>
      <c r="K51" s="511">
        <v>6.6031500000000003E-3</v>
      </c>
      <c r="L51" s="511">
        <v>6.9468771911736322E-3</v>
      </c>
      <c r="M51" s="709">
        <v>0.22818835000000001</v>
      </c>
    </row>
    <row r="52" spans="2:13" ht="30">
      <c r="B52" s="718" t="s">
        <v>1463</v>
      </c>
      <c r="C52" s="722">
        <v>121208</v>
      </c>
      <c r="D52" s="456">
        <v>0</v>
      </c>
      <c r="E52" s="456">
        <v>0</v>
      </c>
      <c r="F52" s="456">
        <v>0</v>
      </c>
      <c r="G52" s="456">
        <v>0</v>
      </c>
      <c r="H52" s="456">
        <v>121208</v>
      </c>
      <c r="I52" s="456">
        <v>0</v>
      </c>
      <c r="J52" s="456">
        <v>1069.05456</v>
      </c>
      <c r="K52" s="511">
        <v>1.61724E-3</v>
      </c>
      <c r="L52" s="511">
        <v>1.7014214116818601E-3</v>
      </c>
      <c r="M52" s="709">
        <v>0.16545066999999999</v>
      </c>
    </row>
    <row r="53" spans="2:13" ht="30">
      <c r="B53" s="718" t="s">
        <v>1068</v>
      </c>
      <c r="C53" s="456">
        <v>3377789</v>
      </c>
      <c r="D53" s="456">
        <v>0</v>
      </c>
      <c r="E53" s="456">
        <v>0</v>
      </c>
      <c r="F53" s="456">
        <v>0</v>
      </c>
      <c r="G53" s="456">
        <v>204000</v>
      </c>
      <c r="H53" s="456">
        <v>3173789</v>
      </c>
      <c r="I53" s="456">
        <v>49935.472108099995</v>
      </c>
      <c r="J53" s="456">
        <v>140694.06637000002</v>
      </c>
      <c r="K53" s="511">
        <v>0.21283803000000001</v>
      </c>
      <c r="L53" s="511">
        <v>0.22391738081029908</v>
      </c>
      <c r="M53" s="709">
        <v>5.1102775899999999</v>
      </c>
    </row>
    <row r="54" spans="2:13" ht="30">
      <c r="B54" s="718" t="s">
        <v>638</v>
      </c>
      <c r="C54" s="456">
        <v>1362396</v>
      </c>
      <c r="D54" s="456">
        <v>0</v>
      </c>
      <c r="E54" s="456">
        <v>0</v>
      </c>
      <c r="F54" s="456">
        <v>0</v>
      </c>
      <c r="G54" s="456">
        <v>26500</v>
      </c>
      <c r="H54" s="456">
        <v>1335896</v>
      </c>
      <c r="I54" s="456">
        <v>6626.3394130999995</v>
      </c>
      <c r="J54" s="456">
        <v>24380.101999999999</v>
      </c>
      <c r="K54" s="511">
        <v>3.6881530000000003E-2</v>
      </c>
      <c r="L54" s="511">
        <v>3.8801413055838549E-2</v>
      </c>
      <c r="M54" s="709">
        <v>2.4077009199999999</v>
      </c>
    </row>
    <row r="55" spans="2:13">
      <c r="B55" s="718" t="s">
        <v>639</v>
      </c>
      <c r="C55" s="456">
        <v>11341133</v>
      </c>
      <c r="D55" s="456">
        <v>0</v>
      </c>
      <c r="E55" s="456">
        <v>0</v>
      </c>
      <c r="F55" s="456">
        <v>0</v>
      </c>
      <c r="G55" s="456">
        <v>935000</v>
      </c>
      <c r="H55" s="456">
        <v>10406133</v>
      </c>
      <c r="I55" s="456">
        <v>293973.25725000002</v>
      </c>
      <c r="J55" s="456">
        <v>679208.30090999999</v>
      </c>
      <c r="K55" s="511">
        <v>1.0274872100000001</v>
      </c>
      <c r="L55" s="511">
        <v>1.0809734034157525</v>
      </c>
      <c r="M55" s="709">
        <v>8.6795456899999994</v>
      </c>
    </row>
    <row r="56" spans="2:13">
      <c r="B56" s="718" t="s">
        <v>640</v>
      </c>
      <c r="C56" s="456">
        <v>2371500</v>
      </c>
      <c r="D56" s="456">
        <v>0</v>
      </c>
      <c r="E56" s="456">
        <v>0</v>
      </c>
      <c r="F56" s="456">
        <v>0</v>
      </c>
      <c r="G56" s="456">
        <v>331000</v>
      </c>
      <c r="H56" s="456">
        <v>2040500</v>
      </c>
      <c r="I56" s="456">
        <v>21425.25</v>
      </c>
      <c r="J56" s="456">
        <v>49012.81</v>
      </c>
      <c r="K56" s="511">
        <v>7.4145199999999994E-2</v>
      </c>
      <c r="L56" s="511">
        <v>7.8004853541520633E-2</v>
      </c>
      <c r="M56" s="709">
        <v>0.46908045999999998</v>
      </c>
    </row>
    <row r="57" spans="2:13">
      <c r="B57" s="718" t="s">
        <v>641</v>
      </c>
      <c r="C57" s="456">
        <v>2922</v>
      </c>
      <c r="D57" s="456">
        <v>0</v>
      </c>
      <c r="E57" s="456">
        <v>0</v>
      </c>
      <c r="F57" s="456">
        <v>0</v>
      </c>
      <c r="G57" s="456">
        <v>0</v>
      </c>
      <c r="H57" s="456">
        <v>2922</v>
      </c>
      <c r="I57" s="456">
        <v>0</v>
      </c>
      <c r="J57" s="456">
        <v>0</v>
      </c>
      <c r="K57" s="511">
        <v>0</v>
      </c>
      <c r="L57" s="511">
        <v>0</v>
      </c>
      <c r="M57" s="709">
        <v>0.16491702999999999</v>
      </c>
    </row>
    <row r="58" spans="2:13">
      <c r="B58" s="719"/>
      <c r="C58" s="524">
        <v>20391836</v>
      </c>
      <c r="D58" s="524">
        <v>0</v>
      </c>
      <c r="E58" s="524">
        <v>0</v>
      </c>
      <c r="F58" s="524">
        <v>0</v>
      </c>
      <c r="G58" s="524">
        <v>2694000</v>
      </c>
      <c r="H58" s="524">
        <v>17697836</v>
      </c>
      <c r="I58" s="524">
        <v>376325.25170710002</v>
      </c>
      <c r="J58" s="524">
        <v>898729.26699999999</v>
      </c>
      <c r="K58" s="525">
        <v>1.3595723600000003</v>
      </c>
      <c r="L58" s="525">
        <v>1.4303453494262661</v>
      </c>
      <c r="M58" s="656"/>
    </row>
    <row r="59" spans="2:13">
      <c r="B59" s="720" t="s">
        <v>908</v>
      </c>
      <c r="C59" s="526"/>
      <c r="D59" s="526"/>
      <c r="E59" s="526"/>
      <c r="F59" s="526"/>
      <c r="G59" s="526"/>
      <c r="H59" s="526"/>
      <c r="I59" s="526"/>
      <c r="J59" s="526"/>
      <c r="K59" s="527"/>
      <c r="L59" s="527"/>
      <c r="M59" s="656"/>
    </row>
    <row r="60" spans="2:13">
      <c r="B60" s="718" t="s">
        <v>642</v>
      </c>
      <c r="C60" s="456">
        <v>66956</v>
      </c>
      <c r="D60" s="456">
        <v>0</v>
      </c>
      <c r="E60" s="456">
        <v>0</v>
      </c>
      <c r="F60" s="456">
        <v>0</v>
      </c>
      <c r="G60" s="456">
        <v>0</v>
      </c>
      <c r="H60" s="456">
        <v>66956</v>
      </c>
      <c r="I60" s="456">
        <v>2457.0147148000001</v>
      </c>
      <c r="J60" s="456">
        <v>12115.688199999999</v>
      </c>
      <c r="K60" s="511">
        <v>1.8328270000000001E-2</v>
      </c>
      <c r="L60" s="511">
        <v>1.9282356665445824E-2</v>
      </c>
      <c r="M60" s="709">
        <v>5.8465370000000003E-2</v>
      </c>
    </row>
    <row r="61" spans="2:13">
      <c r="B61" s="718" t="s">
        <v>1458</v>
      </c>
      <c r="C61" s="456">
        <v>331882</v>
      </c>
      <c r="D61" s="456">
        <v>0</v>
      </c>
      <c r="E61" s="456">
        <v>0</v>
      </c>
      <c r="F61" s="456">
        <v>0</v>
      </c>
      <c r="G61" s="456">
        <v>0</v>
      </c>
      <c r="H61" s="456">
        <v>331882</v>
      </c>
      <c r="I61" s="456">
        <v>19956.064599900001</v>
      </c>
      <c r="J61" s="456">
        <v>94088.547000000006</v>
      </c>
      <c r="K61" s="511">
        <v>0.14233451</v>
      </c>
      <c r="L61" s="511">
        <v>0.14974377777298387</v>
      </c>
      <c r="M61" s="709">
        <v>0.71459684999999995</v>
      </c>
    </row>
    <row r="62" spans="2:13">
      <c r="B62" s="718" t="s">
        <v>643</v>
      </c>
      <c r="C62" s="456">
        <v>618426</v>
      </c>
      <c r="D62" s="456">
        <v>0</v>
      </c>
      <c r="E62" s="456">
        <v>0</v>
      </c>
      <c r="F62" s="456">
        <v>0</v>
      </c>
      <c r="G62" s="456">
        <v>211000</v>
      </c>
      <c r="H62" s="456">
        <v>407426</v>
      </c>
      <c r="I62" s="456">
        <v>4889.1118882000001</v>
      </c>
      <c r="J62" s="456">
        <v>40335.173999999999</v>
      </c>
      <c r="K62" s="511">
        <v>6.1017920000000003E-2</v>
      </c>
      <c r="L62" s="511">
        <v>6.4194224743322231E-2</v>
      </c>
      <c r="M62" s="709">
        <v>2.2402784499999999</v>
      </c>
    </row>
    <row r="63" spans="2:13">
      <c r="B63" s="718" t="s">
        <v>1670</v>
      </c>
      <c r="C63" s="456">
        <v>447020</v>
      </c>
      <c r="D63" s="456">
        <v>0</v>
      </c>
      <c r="E63" s="456">
        <v>0</v>
      </c>
      <c r="F63" s="456">
        <v>0</v>
      </c>
      <c r="G63" s="456">
        <v>0</v>
      </c>
      <c r="H63" s="456">
        <v>447020</v>
      </c>
      <c r="I63" s="456">
        <v>5223.0528408</v>
      </c>
      <c r="J63" s="456">
        <v>51854.32</v>
      </c>
      <c r="K63" s="511">
        <v>7.8443760000000001E-2</v>
      </c>
      <c r="L63" s="511">
        <v>8.2527172734947141E-2</v>
      </c>
      <c r="M63" s="709">
        <v>7.7154239999999999E-2</v>
      </c>
    </row>
    <row r="64" spans="2:13">
      <c r="B64" s="718" t="s">
        <v>644</v>
      </c>
      <c r="C64" s="456">
        <v>175218</v>
      </c>
      <c r="D64" s="456">
        <v>0</v>
      </c>
      <c r="E64" s="456">
        <v>0</v>
      </c>
      <c r="F64" s="456">
        <v>0</v>
      </c>
      <c r="G64" s="456">
        <v>39500</v>
      </c>
      <c r="H64" s="456">
        <v>135718</v>
      </c>
      <c r="I64" s="456">
        <v>761.37810380000008</v>
      </c>
      <c r="J64" s="456">
        <v>5183.07042</v>
      </c>
      <c r="K64" s="511">
        <v>7.8408000000000002E-3</v>
      </c>
      <c r="L64" s="511">
        <v>8.2489587723594687E-3</v>
      </c>
      <c r="M64" s="709">
        <v>9.4248611100000002</v>
      </c>
    </row>
    <row r="65" spans="2:13">
      <c r="B65" s="718" t="s">
        <v>645</v>
      </c>
      <c r="C65" s="456">
        <v>10324023</v>
      </c>
      <c r="D65" s="456">
        <v>0</v>
      </c>
      <c r="E65" s="456">
        <v>0</v>
      </c>
      <c r="F65" s="456">
        <v>6748335</v>
      </c>
      <c r="G65" s="456">
        <v>2550500</v>
      </c>
      <c r="H65" s="456">
        <v>14521858</v>
      </c>
      <c r="I65" s="456">
        <v>212699.6872665</v>
      </c>
      <c r="J65" s="456">
        <v>996489.89595999999</v>
      </c>
      <c r="K65" s="511">
        <v>1.5074618799999999</v>
      </c>
      <c r="L65" s="511">
        <v>1.5859333180440978</v>
      </c>
      <c r="M65" s="709">
        <v>8.2215375599999998</v>
      </c>
    </row>
    <row r="66" spans="2:13">
      <c r="B66" s="718" t="s">
        <v>912</v>
      </c>
      <c r="C66" s="456">
        <v>2163181</v>
      </c>
      <c r="D66" s="456">
        <v>200000</v>
      </c>
      <c r="E66" s="456">
        <v>0</v>
      </c>
      <c r="F66" s="456">
        <v>0</v>
      </c>
      <c r="G66" s="456">
        <v>300000</v>
      </c>
      <c r="H66" s="456">
        <v>2063181</v>
      </c>
      <c r="I66" s="456">
        <v>67233.308324600002</v>
      </c>
      <c r="J66" s="456">
        <v>230663.63580000002</v>
      </c>
      <c r="K66" s="511">
        <v>0.34894145999999998</v>
      </c>
      <c r="L66" s="511">
        <v>0.36710572456330615</v>
      </c>
      <c r="M66" s="709">
        <v>0.47091783999999998</v>
      </c>
    </row>
    <row r="67" spans="2:13" ht="30">
      <c r="B67" s="718" t="s">
        <v>646</v>
      </c>
      <c r="C67" s="456">
        <v>69085</v>
      </c>
      <c r="D67" s="456">
        <v>0</v>
      </c>
      <c r="E67" s="456">
        <v>0</v>
      </c>
      <c r="F67" s="456">
        <v>0</v>
      </c>
      <c r="G67" s="456">
        <v>0</v>
      </c>
      <c r="H67" s="456">
        <v>69085</v>
      </c>
      <c r="I67" s="456">
        <v>0</v>
      </c>
      <c r="J67" s="456">
        <v>0</v>
      </c>
      <c r="K67" s="511">
        <v>0</v>
      </c>
      <c r="L67" s="511">
        <v>0</v>
      </c>
      <c r="M67" s="709">
        <v>2.97421216</v>
      </c>
    </row>
    <row r="68" spans="2:13">
      <c r="B68" s="718" t="s">
        <v>647</v>
      </c>
      <c r="C68" s="456">
        <v>642367</v>
      </c>
      <c r="D68" s="456">
        <v>2250000</v>
      </c>
      <c r="E68" s="456">
        <v>0</v>
      </c>
      <c r="F68" s="456">
        <v>0</v>
      </c>
      <c r="G68" s="456">
        <v>120500</v>
      </c>
      <c r="H68" s="456">
        <v>2771867</v>
      </c>
      <c r="I68" s="456">
        <v>65559.744702299999</v>
      </c>
      <c r="J68" s="456">
        <v>78915.053489999991</v>
      </c>
      <c r="K68" s="511">
        <v>0.11938047</v>
      </c>
      <c r="L68" s="511">
        <v>0.12559486366337119</v>
      </c>
      <c r="M68" s="709">
        <v>0.20823634999999999</v>
      </c>
    </row>
    <row r="69" spans="2:13">
      <c r="B69" s="718" t="s">
        <v>648</v>
      </c>
      <c r="C69" s="456">
        <v>1727655</v>
      </c>
      <c r="D69" s="456">
        <v>0</v>
      </c>
      <c r="E69" s="456">
        <v>0</v>
      </c>
      <c r="F69" s="456">
        <v>0</v>
      </c>
      <c r="G69" s="456">
        <v>566000</v>
      </c>
      <c r="H69" s="456">
        <v>1161655</v>
      </c>
      <c r="I69" s="456">
        <v>4530.4546682999999</v>
      </c>
      <c r="J69" s="456">
        <v>71360.466650000002</v>
      </c>
      <c r="K69" s="511">
        <v>0.10795211</v>
      </c>
      <c r="L69" s="511">
        <v>0.1135715897474113</v>
      </c>
      <c r="M69" s="709">
        <v>2.3158991200000001</v>
      </c>
    </row>
    <row r="70" spans="2:13">
      <c r="B70" s="718" t="s">
        <v>649</v>
      </c>
      <c r="C70" s="456">
        <v>102600</v>
      </c>
      <c r="D70" s="456">
        <v>0</v>
      </c>
      <c r="E70" s="456">
        <v>0</v>
      </c>
      <c r="F70" s="456">
        <v>0</v>
      </c>
      <c r="G70" s="456">
        <v>0</v>
      </c>
      <c r="H70" s="456">
        <v>102600</v>
      </c>
      <c r="I70" s="456">
        <v>8096.1670565000004</v>
      </c>
      <c r="J70" s="456">
        <v>16521.678</v>
      </c>
      <c r="K70" s="511">
        <v>2.499353E-2</v>
      </c>
      <c r="L70" s="511">
        <v>2.6294576308727526E-2</v>
      </c>
      <c r="M70" s="709">
        <v>6.6404069999999996E-2</v>
      </c>
    </row>
    <row r="71" spans="2:13">
      <c r="B71" s="718" t="s">
        <v>650</v>
      </c>
      <c r="C71" s="456">
        <v>14582909</v>
      </c>
      <c r="D71" s="456">
        <v>0</v>
      </c>
      <c r="E71" s="456">
        <v>0</v>
      </c>
      <c r="F71" s="456">
        <v>0</v>
      </c>
      <c r="G71" s="456">
        <v>600000</v>
      </c>
      <c r="H71" s="456">
        <v>13982909</v>
      </c>
      <c r="I71" s="456">
        <v>26287.8692324</v>
      </c>
      <c r="J71" s="456">
        <v>213519.02043</v>
      </c>
      <c r="K71" s="511">
        <v>0.32300557000000002</v>
      </c>
      <c r="L71" s="511">
        <v>0.33981973114724706</v>
      </c>
      <c r="M71" s="709">
        <v>1.0652472200000001</v>
      </c>
    </row>
    <row r="72" spans="2:13">
      <c r="B72" s="718" t="s">
        <v>651</v>
      </c>
      <c r="C72" s="456">
        <v>1902735</v>
      </c>
      <c r="D72" s="456">
        <v>29000</v>
      </c>
      <c r="E72" s="456">
        <v>0</v>
      </c>
      <c r="F72" s="456">
        <v>0</v>
      </c>
      <c r="G72" s="456">
        <v>313500</v>
      </c>
      <c r="H72" s="456">
        <v>1618235</v>
      </c>
      <c r="I72" s="456">
        <v>103957.0357543</v>
      </c>
      <c r="J72" s="456">
        <v>721635.71589999995</v>
      </c>
      <c r="K72" s="511">
        <v>1.09167021</v>
      </c>
      <c r="L72" s="511">
        <v>1.1484974709491231</v>
      </c>
      <c r="M72" s="709">
        <v>0.50042056000000001</v>
      </c>
    </row>
    <row r="73" spans="2:13">
      <c r="B73" s="718" t="s">
        <v>652</v>
      </c>
      <c r="C73" s="456">
        <v>1220246</v>
      </c>
      <c r="D73" s="456">
        <v>0</v>
      </c>
      <c r="E73" s="456">
        <v>0</v>
      </c>
      <c r="F73" s="456">
        <v>0</v>
      </c>
      <c r="G73" s="456">
        <v>970500</v>
      </c>
      <c r="H73" s="456">
        <v>249746</v>
      </c>
      <c r="I73" s="456">
        <v>577.62362719999999</v>
      </c>
      <c r="J73" s="456">
        <v>11997.797839999999</v>
      </c>
      <c r="K73" s="511">
        <v>1.8149930000000002E-2</v>
      </c>
      <c r="L73" s="511">
        <v>1.9094731832963108E-2</v>
      </c>
      <c r="M73" s="709">
        <v>4.7324230000000002E-2</v>
      </c>
    </row>
    <row r="74" spans="2:13">
      <c r="B74" s="718" t="s">
        <v>653</v>
      </c>
      <c r="C74" s="456">
        <v>486444</v>
      </c>
      <c r="D74" s="456">
        <v>0</v>
      </c>
      <c r="E74" s="456">
        <v>0</v>
      </c>
      <c r="F74" s="456">
        <v>0</v>
      </c>
      <c r="G74" s="456">
        <v>57000</v>
      </c>
      <c r="H74" s="456">
        <v>429444</v>
      </c>
      <c r="I74" s="456">
        <v>1417.1652801</v>
      </c>
      <c r="J74" s="456">
        <v>33754.2984</v>
      </c>
      <c r="K74" s="511">
        <v>5.1062549999999998E-2</v>
      </c>
      <c r="L74" s="511">
        <v>5.3720631465300282E-2</v>
      </c>
      <c r="M74" s="709">
        <v>0.18905844999999999</v>
      </c>
    </row>
    <row r="75" spans="2:13">
      <c r="B75" s="718" t="s">
        <v>654</v>
      </c>
      <c r="C75" s="456">
        <v>89947</v>
      </c>
      <c r="D75" s="456">
        <v>0</v>
      </c>
      <c r="E75" s="456">
        <v>0</v>
      </c>
      <c r="F75" s="456">
        <v>0</v>
      </c>
      <c r="G75" s="456">
        <v>0</v>
      </c>
      <c r="H75" s="456">
        <v>89947</v>
      </c>
      <c r="I75" s="456">
        <v>0</v>
      </c>
      <c r="J75" s="456">
        <v>0</v>
      </c>
      <c r="K75" s="511">
        <v>0</v>
      </c>
      <c r="L75" s="511">
        <v>0</v>
      </c>
      <c r="M75" s="709">
        <v>1.2321506799999999</v>
      </c>
    </row>
    <row r="76" spans="2:13">
      <c r="B76" s="718" t="s">
        <v>1091</v>
      </c>
      <c r="C76" s="456">
        <v>3517735</v>
      </c>
      <c r="D76" s="456">
        <v>0</v>
      </c>
      <c r="E76" s="456">
        <v>0</v>
      </c>
      <c r="F76" s="456">
        <v>1969236</v>
      </c>
      <c r="G76" s="456">
        <v>122500</v>
      </c>
      <c r="H76" s="456">
        <v>5364471</v>
      </c>
      <c r="I76" s="456">
        <v>30896.6423861</v>
      </c>
      <c r="J76" s="456">
        <v>43237.636259999999</v>
      </c>
      <c r="K76" s="511">
        <v>6.5408679999999997E-2</v>
      </c>
      <c r="L76" s="511">
        <v>6.8813550660385359E-2</v>
      </c>
      <c r="M76" s="709">
        <v>3.54163432</v>
      </c>
    </row>
    <row r="77" spans="2:13">
      <c r="B77" s="718" t="s">
        <v>655</v>
      </c>
      <c r="C77" s="456">
        <v>3266080</v>
      </c>
      <c r="D77" s="456">
        <v>0</v>
      </c>
      <c r="E77" s="456">
        <v>0</v>
      </c>
      <c r="F77" s="456">
        <v>0</v>
      </c>
      <c r="G77" s="456">
        <v>79500</v>
      </c>
      <c r="H77" s="456">
        <v>3186580</v>
      </c>
      <c r="I77" s="456">
        <v>57058.014393500001</v>
      </c>
      <c r="J77" s="456">
        <v>79791.963199999998</v>
      </c>
      <c r="K77" s="511">
        <v>0.12070704</v>
      </c>
      <c r="L77" s="511">
        <v>0.12699048275759753</v>
      </c>
      <c r="M77" s="709">
        <v>3.1955915699999999</v>
      </c>
    </row>
    <row r="78" spans="2:13">
      <c r="B78" s="718" t="s">
        <v>656</v>
      </c>
      <c r="C78" s="456">
        <v>486248</v>
      </c>
      <c r="D78" s="456">
        <v>0</v>
      </c>
      <c r="E78" s="456">
        <v>0</v>
      </c>
      <c r="F78" s="456">
        <v>0</v>
      </c>
      <c r="G78" s="456">
        <v>0</v>
      </c>
      <c r="H78" s="456">
        <v>486248</v>
      </c>
      <c r="I78" s="456">
        <v>0</v>
      </c>
      <c r="J78" s="456">
        <v>213.94911999999999</v>
      </c>
      <c r="K78" s="511">
        <v>3.2365999999999997E-4</v>
      </c>
      <c r="L78" s="511">
        <v>3.4050424309353461E-4</v>
      </c>
      <c r="M78" s="709">
        <v>0.11365223000000001</v>
      </c>
    </row>
    <row r="79" spans="2:13">
      <c r="B79" s="719"/>
      <c r="C79" s="524">
        <v>42220757</v>
      </c>
      <c r="D79" s="524">
        <v>2479000</v>
      </c>
      <c r="E79" s="524">
        <v>0</v>
      </c>
      <c r="F79" s="524">
        <v>8717571</v>
      </c>
      <c r="G79" s="524">
        <v>5930500</v>
      </c>
      <c r="H79" s="524">
        <v>47486828</v>
      </c>
      <c r="I79" s="524">
        <v>611600.33483930014</v>
      </c>
      <c r="J79" s="524">
        <v>2701677.9106700006</v>
      </c>
      <c r="K79" s="525">
        <v>4.0870223499999998</v>
      </c>
      <c r="L79" s="525">
        <v>4.2997736660716823</v>
      </c>
      <c r="M79" s="656"/>
    </row>
    <row r="80" spans="2:13">
      <c r="B80" s="720" t="s">
        <v>657</v>
      </c>
      <c r="C80" s="526"/>
      <c r="D80" s="526"/>
      <c r="E80" s="526"/>
      <c r="F80" s="526"/>
      <c r="G80" s="526"/>
      <c r="H80" s="526"/>
      <c r="I80" s="526"/>
      <c r="J80" s="526"/>
      <c r="K80" s="527"/>
      <c r="L80" s="527"/>
      <c r="M80" s="656"/>
    </row>
    <row r="81" spans="2:13">
      <c r="B81" s="718" t="s">
        <v>1095</v>
      </c>
      <c r="C81" s="456">
        <v>781030</v>
      </c>
      <c r="D81" s="456">
        <v>0</v>
      </c>
      <c r="E81" s="456">
        <v>0</v>
      </c>
      <c r="F81" s="456">
        <v>0</v>
      </c>
      <c r="G81" s="456">
        <v>217500</v>
      </c>
      <c r="H81" s="456">
        <v>563530</v>
      </c>
      <c r="I81" s="456">
        <v>0</v>
      </c>
      <c r="J81" s="456">
        <v>2930.8760000000002</v>
      </c>
      <c r="K81" s="511">
        <v>4.4337500000000002E-3</v>
      </c>
      <c r="L81" s="511">
        <v>4.6645469445305799E-3</v>
      </c>
      <c r="M81" s="709">
        <v>9.3938333299999996</v>
      </c>
    </row>
    <row r="82" spans="2:13">
      <c r="B82" s="718" t="s">
        <v>658</v>
      </c>
      <c r="C82" s="456">
        <v>49259</v>
      </c>
      <c r="D82" s="456">
        <v>0</v>
      </c>
      <c r="E82" s="456">
        <v>0</v>
      </c>
      <c r="F82" s="456">
        <v>0</v>
      </c>
      <c r="G82" s="456">
        <v>0</v>
      </c>
      <c r="H82" s="456">
        <v>49259</v>
      </c>
      <c r="I82" s="456">
        <v>0</v>
      </c>
      <c r="J82" s="456">
        <v>0</v>
      </c>
      <c r="K82" s="511">
        <v>0</v>
      </c>
      <c r="L82" s="511">
        <v>0</v>
      </c>
      <c r="M82" s="709">
        <v>1.2314750000000001</v>
      </c>
    </row>
    <row r="83" spans="2:13">
      <c r="B83" s="718" t="s">
        <v>659</v>
      </c>
      <c r="C83" s="456">
        <v>914286</v>
      </c>
      <c r="D83" s="456">
        <v>0</v>
      </c>
      <c r="E83" s="456">
        <v>0</v>
      </c>
      <c r="F83" s="456">
        <v>0</v>
      </c>
      <c r="G83" s="456">
        <v>0</v>
      </c>
      <c r="H83" s="456">
        <v>914286</v>
      </c>
      <c r="I83" s="456">
        <v>32755.994280000003</v>
      </c>
      <c r="J83" s="456">
        <v>65609.163360000006</v>
      </c>
      <c r="K83" s="511">
        <v>9.9251699999999998E-2</v>
      </c>
      <c r="L83" s="511">
        <v>0.10441827715812463</v>
      </c>
      <c r="M83" s="709">
        <v>0.74200082999999994</v>
      </c>
    </row>
    <row r="84" spans="2:13">
      <c r="B84" s="718" t="s">
        <v>660</v>
      </c>
      <c r="C84" s="456">
        <v>160986</v>
      </c>
      <c r="D84" s="456">
        <v>0</v>
      </c>
      <c r="E84" s="456">
        <v>0</v>
      </c>
      <c r="F84" s="456">
        <v>0</v>
      </c>
      <c r="G84" s="456">
        <v>0</v>
      </c>
      <c r="H84" s="456">
        <v>160986</v>
      </c>
      <c r="I84" s="456">
        <v>0</v>
      </c>
      <c r="J84" s="456">
        <v>0</v>
      </c>
      <c r="K84" s="511">
        <v>0</v>
      </c>
      <c r="L84" s="511">
        <v>0</v>
      </c>
      <c r="M84" s="709">
        <v>9.8552800699999992</v>
      </c>
    </row>
    <row r="85" spans="2:13">
      <c r="B85" s="718" t="s">
        <v>661</v>
      </c>
      <c r="C85" s="456">
        <v>5815232</v>
      </c>
      <c r="D85" s="456">
        <v>0</v>
      </c>
      <c r="E85" s="456">
        <v>0</v>
      </c>
      <c r="F85" s="456">
        <v>0</v>
      </c>
      <c r="G85" s="456">
        <v>972000</v>
      </c>
      <c r="H85" s="456">
        <v>4843232</v>
      </c>
      <c r="I85" s="456">
        <v>45373.323617499998</v>
      </c>
      <c r="J85" s="456">
        <v>82625.537920000002</v>
      </c>
      <c r="K85" s="511">
        <v>0.12499359</v>
      </c>
      <c r="L85" s="511">
        <v>0.1315001727964375</v>
      </c>
      <c r="M85" s="709">
        <v>12.013712290000001</v>
      </c>
    </row>
    <row r="86" spans="2:13">
      <c r="B86" s="718" t="s">
        <v>662</v>
      </c>
      <c r="C86" s="456">
        <v>4485528</v>
      </c>
      <c r="D86" s="456">
        <v>0</v>
      </c>
      <c r="E86" s="456">
        <v>0</v>
      </c>
      <c r="F86" s="456">
        <v>0</v>
      </c>
      <c r="G86" s="456">
        <v>147000</v>
      </c>
      <c r="H86" s="456">
        <v>4338528</v>
      </c>
      <c r="I86" s="456">
        <v>352245.08831999998</v>
      </c>
      <c r="J86" s="456">
        <v>2407926.4252800001</v>
      </c>
      <c r="K86" s="511">
        <v>3.6426433600000001</v>
      </c>
      <c r="L86" s="511">
        <v>3.8322623849300568</v>
      </c>
      <c r="M86" s="709">
        <v>5.1416848899999996</v>
      </c>
    </row>
    <row r="87" spans="2:13" ht="30">
      <c r="B87" s="718" t="s">
        <v>920</v>
      </c>
      <c r="C87" s="456">
        <v>983658</v>
      </c>
      <c r="D87" s="456">
        <v>0</v>
      </c>
      <c r="E87" s="456">
        <v>0</v>
      </c>
      <c r="F87" s="456">
        <v>0</v>
      </c>
      <c r="G87" s="456">
        <v>0</v>
      </c>
      <c r="H87" s="456">
        <v>983658</v>
      </c>
      <c r="I87" s="456">
        <v>598221.4487999999</v>
      </c>
      <c r="J87" s="456">
        <v>890367.87527999992</v>
      </c>
      <c r="K87" s="511">
        <v>1.3469234699999999</v>
      </c>
      <c r="L87" s="511">
        <v>1.4170380296353404</v>
      </c>
      <c r="M87" s="709">
        <v>11.92746453</v>
      </c>
    </row>
    <row r="88" spans="2:13">
      <c r="B88" s="718" t="s">
        <v>922</v>
      </c>
      <c r="C88" s="456">
        <v>2746908</v>
      </c>
      <c r="D88" s="456">
        <v>0</v>
      </c>
      <c r="E88" s="456">
        <v>0</v>
      </c>
      <c r="F88" s="456">
        <v>0</v>
      </c>
      <c r="G88" s="456">
        <v>37500</v>
      </c>
      <c r="H88" s="456">
        <v>2709408</v>
      </c>
      <c r="I88" s="456">
        <v>102533.65221170001</v>
      </c>
      <c r="J88" s="456">
        <v>691820.23872000002</v>
      </c>
      <c r="K88" s="511">
        <v>1.0465662</v>
      </c>
      <c r="L88" s="511">
        <v>1.1010455511204815</v>
      </c>
      <c r="M88" s="709">
        <v>3.34370974</v>
      </c>
    </row>
    <row r="89" spans="2:13">
      <c r="B89" s="718" t="s">
        <v>663</v>
      </c>
      <c r="C89" s="456">
        <v>378091</v>
      </c>
      <c r="D89" s="456">
        <v>0</v>
      </c>
      <c r="E89" s="456">
        <v>0</v>
      </c>
      <c r="F89" s="456">
        <v>0</v>
      </c>
      <c r="G89" s="456">
        <v>0</v>
      </c>
      <c r="H89" s="456">
        <v>378091</v>
      </c>
      <c r="I89" s="456">
        <v>36875.215229999994</v>
      </c>
      <c r="J89" s="456">
        <v>67931.609970000005</v>
      </c>
      <c r="K89" s="511">
        <v>0.10276502999999999</v>
      </c>
      <c r="L89" s="511">
        <v>0.10811449673155964</v>
      </c>
      <c r="M89" s="709">
        <v>1.2603033299999999</v>
      </c>
    </row>
    <row r="90" spans="2:13">
      <c r="B90" s="719"/>
      <c r="C90" s="524">
        <v>16314978</v>
      </c>
      <c r="D90" s="524">
        <v>0</v>
      </c>
      <c r="E90" s="524">
        <v>0</v>
      </c>
      <c r="F90" s="524">
        <v>0</v>
      </c>
      <c r="G90" s="524">
        <v>1374000</v>
      </c>
      <c r="H90" s="524">
        <v>14940978</v>
      </c>
      <c r="I90" s="524">
        <v>1168004.7224591998</v>
      </c>
      <c r="J90" s="524">
        <v>4209211.7265299996</v>
      </c>
      <c r="K90" s="525">
        <v>6.3675770999999992</v>
      </c>
      <c r="L90" s="525">
        <v>6.6990434593165311</v>
      </c>
      <c r="M90" s="656"/>
    </row>
    <row r="91" spans="2:13">
      <c r="B91" s="720" t="s">
        <v>1100</v>
      </c>
      <c r="C91" s="526"/>
      <c r="D91" s="526"/>
      <c r="E91" s="526"/>
      <c r="F91" s="526"/>
      <c r="G91" s="526"/>
      <c r="H91" s="526"/>
      <c r="I91" s="526"/>
      <c r="J91" s="526"/>
      <c r="K91" s="527"/>
      <c r="L91" s="527"/>
      <c r="M91" s="656"/>
    </row>
    <row r="92" spans="2:13" ht="30">
      <c r="B92" s="718" t="s">
        <v>664</v>
      </c>
      <c r="C92" s="456">
        <v>574324</v>
      </c>
      <c r="D92" s="456">
        <v>0</v>
      </c>
      <c r="E92" s="456">
        <v>0</v>
      </c>
      <c r="F92" s="456">
        <v>0</v>
      </c>
      <c r="G92" s="456">
        <v>39500</v>
      </c>
      <c r="H92" s="456">
        <v>534824</v>
      </c>
      <c r="I92" s="456">
        <v>0</v>
      </c>
      <c r="J92" s="456">
        <v>10749.9624</v>
      </c>
      <c r="K92" s="511">
        <v>1.6262240000000001E-2</v>
      </c>
      <c r="L92" s="511">
        <v>1.7108777125589284E-2</v>
      </c>
      <c r="M92" s="709">
        <v>9.8132844000000006</v>
      </c>
    </row>
    <row r="93" spans="2:13">
      <c r="B93" s="718" t="s">
        <v>665</v>
      </c>
      <c r="C93" s="456">
        <v>1758827</v>
      </c>
      <c r="D93" s="456">
        <v>0</v>
      </c>
      <c r="E93" s="456">
        <v>0</v>
      </c>
      <c r="F93" s="456">
        <v>0</v>
      </c>
      <c r="G93" s="456">
        <v>0</v>
      </c>
      <c r="H93" s="456">
        <v>1758827</v>
      </c>
      <c r="I93" s="456">
        <v>11872.16786</v>
      </c>
      <c r="J93" s="456">
        <v>231760.63378999999</v>
      </c>
      <c r="K93" s="511">
        <v>0.35060097000000001</v>
      </c>
      <c r="L93" s="511">
        <v>0.36885161849481696</v>
      </c>
      <c r="M93" s="709">
        <v>6.1794753800000004</v>
      </c>
    </row>
    <row r="94" spans="2:13">
      <c r="B94" s="718" t="s">
        <v>666</v>
      </c>
      <c r="C94" s="456">
        <v>8</v>
      </c>
      <c r="D94" s="456">
        <v>0</v>
      </c>
      <c r="E94" s="456">
        <v>0</v>
      </c>
      <c r="F94" s="456">
        <v>0</v>
      </c>
      <c r="G94" s="456">
        <v>0</v>
      </c>
      <c r="H94" s="456">
        <v>8</v>
      </c>
      <c r="I94" s="456">
        <v>0</v>
      </c>
      <c r="J94" s="723">
        <v>0.2</v>
      </c>
      <c r="K94" s="511">
        <v>0</v>
      </c>
      <c r="L94" s="511">
        <v>3.1830394356708231E-7</v>
      </c>
      <c r="M94" s="709">
        <v>0</v>
      </c>
    </row>
    <row r="95" spans="2:13">
      <c r="B95" s="719"/>
      <c r="C95" s="524">
        <v>2333159</v>
      </c>
      <c r="D95" s="524">
        <v>0</v>
      </c>
      <c r="E95" s="524">
        <v>0</v>
      </c>
      <c r="F95" s="524">
        <v>0</v>
      </c>
      <c r="G95" s="524">
        <v>39500</v>
      </c>
      <c r="H95" s="524">
        <v>2293659</v>
      </c>
      <c r="I95" s="524">
        <v>11872.16786</v>
      </c>
      <c r="J95" s="524">
        <v>242510.79618999999</v>
      </c>
      <c r="K95" s="525">
        <v>0.36686321</v>
      </c>
      <c r="L95" s="525">
        <v>0.38596071392434983</v>
      </c>
      <c r="M95" s="656"/>
    </row>
    <row r="96" spans="2:13">
      <c r="B96" s="720" t="s">
        <v>667</v>
      </c>
      <c r="C96" s="526"/>
      <c r="D96" s="526"/>
      <c r="E96" s="526"/>
      <c r="F96" s="526"/>
      <c r="G96" s="526"/>
      <c r="H96" s="526"/>
      <c r="I96" s="526"/>
      <c r="J96" s="526"/>
      <c r="K96" s="527"/>
      <c r="L96" s="527"/>
      <c r="M96" s="656"/>
    </row>
    <row r="97" spans="2:13">
      <c r="B97" s="718" t="s">
        <v>668</v>
      </c>
      <c r="C97" s="456">
        <v>490276</v>
      </c>
      <c r="D97" s="456">
        <v>0</v>
      </c>
      <c r="E97" s="456">
        <v>0</v>
      </c>
      <c r="F97" s="456">
        <v>0</v>
      </c>
      <c r="G97" s="456">
        <v>0</v>
      </c>
      <c r="H97" s="456">
        <v>490276</v>
      </c>
      <c r="I97" s="456">
        <v>4849.6931699999996</v>
      </c>
      <c r="J97" s="456">
        <v>25739.49</v>
      </c>
      <c r="K97" s="511">
        <v>3.8937979999999997E-2</v>
      </c>
      <c r="L97" s="511">
        <v>4.0964905862027397E-2</v>
      </c>
      <c r="M97" s="709">
        <v>4.2734887800000001</v>
      </c>
    </row>
    <row r="98" spans="2:13">
      <c r="B98" s="718" t="s">
        <v>669</v>
      </c>
      <c r="C98" s="456">
        <v>158577</v>
      </c>
      <c r="D98" s="456">
        <v>0</v>
      </c>
      <c r="E98" s="456">
        <v>0</v>
      </c>
      <c r="F98" s="456">
        <v>0</v>
      </c>
      <c r="G98" s="456">
        <v>0</v>
      </c>
      <c r="H98" s="456">
        <v>158577</v>
      </c>
      <c r="I98" s="456">
        <v>1030.7505000000001</v>
      </c>
      <c r="J98" s="456">
        <v>5604.1111799999999</v>
      </c>
      <c r="K98" s="511">
        <v>8.4777399999999992E-3</v>
      </c>
      <c r="L98" s="511">
        <v>8.9190534439118757E-3</v>
      </c>
      <c r="M98" s="709">
        <v>0.74433843</v>
      </c>
    </row>
    <row r="99" spans="2:13">
      <c r="B99" s="718" t="s">
        <v>670</v>
      </c>
      <c r="C99" s="456">
        <v>463752</v>
      </c>
      <c r="D99" s="456">
        <v>0</v>
      </c>
      <c r="E99" s="456">
        <v>0</v>
      </c>
      <c r="F99" s="456">
        <v>0</v>
      </c>
      <c r="G99" s="456">
        <v>0</v>
      </c>
      <c r="H99" s="456">
        <v>463752</v>
      </c>
      <c r="I99" s="456">
        <v>32485.827600000001</v>
      </c>
      <c r="J99" s="456">
        <v>394527.73895999999</v>
      </c>
      <c r="K99" s="511">
        <v>0.59683045999999995</v>
      </c>
      <c r="L99" s="511">
        <v>0.62789867578786207</v>
      </c>
      <c r="M99" s="709">
        <v>3.7397545299999999</v>
      </c>
    </row>
    <row r="100" spans="2:13">
      <c r="B100" s="718" t="s">
        <v>1118</v>
      </c>
      <c r="C100" s="456">
        <v>1424659</v>
      </c>
      <c r="D100" s="456">
        <v>0</v>
      </c>
      <c r="E100" s="456">
        <v>0</v>
      </c>
      <c r="F100" s="456">
        <v>0</v>
      </c>
      <c r="G100" s="456">
        <v>132500</v>
      </c>
      <c r="H100" s="456">
        <v>1292159</v>
      </c>
      <c r="I100" s="456">
        <v>27313.412905999998</v>
      </c>
      <c r="J100" s="456">
        <v>173084.69805000001</v>
      </c>
      <c r="K100" s="511">
        <v>0.26183766000000003</v>
      </c>
      <c r="L100" s="511">
        <v>0.2754677098021634</v>
      </c>
      <c r="M100" s="709">
        <v>9.7890833300000004</v>
      </c>
    </row>
    <row r="101" spans="2:13">
      <c r="B101" s="718" t="s">
        <v>671</v>
      </c>
      <c r="C101" s="456">
        <v>661180</v>
      </c>
      <c r="D101" s="456">
        <v>0</v>
      </c>
      <c r="E101" s="456">
        <v>0</v>
      </c>
      <c r="F101" s="456">
        <v>0</v>
      </c>
      <c r="G101" s="456">
        <v>49401</v>
      </c>
      <c r="H101" s="456">
        <v>611779</v>
      </c>
      <c r="I101" s="456">
        <v>100133.6861523</v>
      </c>
      <c r="J101" s="456">
        <v>328158.25560000003</v>
      </c>
      <c r="K101" s="511">
        <v>0.49642858000000001</v>
      </c>
      <c r="L101" s="511">
        <v>0.52227033435787296</v>
      </c>
      <c r="M101" s="709">
        <v>1.38122481</v>
      </c>
    </row>
    <row r="102" spans="2:13">
      <c r="B102" s="719"/>
      <c r="C102" s="524">
        <v>3198444</v>
      </c>
      <c r="D102" s="524">
        <v>0</v>
      </c>
      <c r="E102" s="524">
        <v>0</v>
      </c>
      <c r="F102" s="524">
        <v>0</v>
      </c>
      <c r="G102" s="524">
        <v>181901</v>
      </c>
      <c r="H102" s="524">
        <v>3016543</v>
      </c>
      <c r="I102" s="524">
        <v>165813.37032829999</v>
      </c>
      <c r="J102" s="524">
        <v>927114.29379000003</v>
      </c>
      <c r="K102" s="525">
        <v>1.4025124199999999</v>
      </c>
      <c r="L102" s="525">
        <v>1.4755206792538376</v>
      </c>
      <c r="M102" s="656"/>
    </row>
    <row r="103" spans="2:13">
      <c r="B103" s="720" t="s">
        <v>673</v>
      </c>
      <c r="C103" s="526"/>
      <c r="D103" s="526"/>
      <c r="E103" s="526"/>
      <c r="F103" s="526"/>
      <c r="G103" s="526"/>
      <c r="H103" s="526"/>
      <c r="I103" s="526"/>
      <c r="J103" s="526"/>
      <c r="K103" s="527"/>
      <c r="L103" s="527"/>
      <c r="M103" s="656"/>
    </row>
    <row r="104" spans="2:13" ht="30">
      <c r="B104" s="718" t="s">
        <v>674</v>
      </c>
      <c r="C104" s="456">
        <v>436564</v>
      </c>
      <c r="D104" s="456">
        <v>0</v>
      </c>
      <c r="E104" s="456">
        <v>0</v>
      </c>
      <c r="F104" s="456">
        <v>0</v>
      </c>
      <c r="G104" s="456">
        <v>0</v>
      </c>
      <c r="H104" s="456">
        <v>436564</v>
      </c>
      <c r="I104" s="456">
        <v>4482.9208799999997</v>
      </c>
      <c r="J104" s="456">
        <v>65541.353319999995</v>
      </c>
      <c r="K104" s="511">
        <v>9.9149119999999993E-2</v>
      </c>
      <c r="L104" s="511">
        <v>0.10431035614239741</v>
      </c>
      <c r="M104" s="709">
        <v>0.33057163000000001</v>
      </c>
    </row>
    <row r="105" spans="2:13">
      <c r="B105" s="718" t="s">
        <v>1123</v>
      </c>
      <c r="C105" s="456">
        <v>1136</v>
      </c>
      <c r="D105" s="456">
        <v>0</v>
      </c>
      <c r="E105" s="456">
        <v>0</v>
      </c>
      <c r="F105" s="456">
        <v>0</v>
      </c>
      <c r="G105" s="456">
        <v>0</v>
      </c>
      <c r="H105" s="456">
        <v>1136</v>
      </c>
      <c r="I105" s="456">
        <v>0</v>
      </c>
      <c r="J105" s="456">
        <v>0</v>
      </c>
      <c r="K105" s="511">
        <v>0</v>
      </c>
      <c r="L105" s="511">
        <v>0</v>
      </c>
      <c r="M105" s="709">
        <v>2.2720000000000001E-2</v>
      </c>
    </row>
    <row r="106" spans="2:13">
      <c r="B106" s="719"/>
      <c r="C106" s="524">
        <v>437700</v>
      </c>
      <c r="D106" s="524">
        <v>0</v>
      </c>
      <c r="E106" s="524">
        <v>0</v>
      </c>
      <c r="F106" s="524">
        <v>0</v>
      </c>
      <c r="G106" s="524">
        <v>0</v>
      </c>
      <c r="H106" s="524">
        <v>437700</v>
      </c>
      <c r="I106" s="524">
        <v>4482.9208799999997</v>
      </c>
      <c r="J106" s="524">
        <v>65541.353319999995</v>
      </c>
      <c r="K106" s="525">
        <v>9.9149119999999993E-2</v>
      </c>
      <c r="L106" s="525">
        <v>0.10431035614239741</v>
      </c>
      <c r="M106" s="656"/>
    </row>
    <row r="107" spans="2:13">
      <c r="B107" s="720" t="s">
        <v>928</v>
      </c>
      <c r="C107" s="526"/>
      <c r="D107" s="526"/>
      <c r="E107" s="526"/>
      <c r="F107" s="526"/>
      <c r="G107" s="526"/>
      <c r="H107" s="526"/>
      <c r="I107" s="526"/>
      <c r="J107" s="526"/>
      <c r="K107" s="527"/>
      <c r="L107" s="527"/>
      <c r="M107" s="656"/>
    </row>
    <row r="108" spans="2:13">
      <c r="B108" s="718" t="s">
        <v>1126</v>
      </c>
      <c r="C108" s="456">
        <v>1308720</v>
      </c>
      <c r="D108" s="456">
        <v>0</v>
      </c>
      <c r="E108" s="456">
        <v>0</v>
      </c>
      <c r="F108" s="456">
        <v>0</v>
      </c>
      <c r="G108" s="456">
        <v>74500</v>
      </c>
      <c r="H108" s="456">
        <v>1234220</v>
      </c>
      <c r="I108" s="456">
        <v>9198.5254920000007</v>
      </c>
      <c r="J108" s="456">
        <v>197475.20000000001</v>
      </c>
      <c r="K108" s="511">
        <v>0.29873493000000001</v>
      </c>
      <c r="L108" s="511">
        <v>0.31428567458349149</v>
      </c>
      <c r="M108" s="709">
        <v>4.2854861099999999</v>
      </c>
    </row>
    <row r="109" spans="2:13">
      <c r="B109" s="718" t="s">
        <v>675</v>
      </c>
      <c r="C109" s="456">
        <v>277566</v>
      </c>
      <c r="D109" s="456">
        <v>0</v>
      </c>
      <c r="E109" s="456">
        <v>0</v>
      </c>
      <c r="F109" s="456">
        <v>0</v>
      </c>
      <c r="G109" s="456">
        <v>0</v>
      </c>
      <c r="H109" s="456">
        <v>277566</v>
      </c>
      <c r="I109" s="456">
        <v>644.64656000000002</v>
      </c>
      <c r="J109" s="456">
        <v>92984.61</v>
      </c>
      <c r="K109" s="511">
        <v>0.1406645</v>
      </c>
      <c r="L109" s="511">
        <v>0.14798684027023579</v>
      </c>
      <c r="M109" s="709">
        <v>0.2684222</v>
      </c>
    </row>
    <row r="110" spans="2:13">
      <c r="B110" s="718" t="s">
        <v>676</v>
      </c>
      <c r="C110" s="456">
        <v>1467160</v>
      </c>
      <c r="D110" s="456">
        <v>0</v>
      </c>
      <c r="E110" s="456">
        <v>0</v>
      </c>
      <c r="F110" s="456">
        <v>0</v>
      </c>
      <c r="G110" s="456">
        <v>12000</v>
      </c>
      <c r="H110" s="456">
        <v>1455160</v>
      </c>
      <c r="I110" s="456">
        <v>38008.779017300003</v>
      </c>
      <c r="J110" s="456">
        <v>69120.100000000006</v>
      </c>
      <c r="K110" s="511">
        <v>0.10456293999999999</v>
      </c>
      <c r="L110" s="511">
        <v>0.11000600204875544</v>
      </c>
      <c r="M110" s="709">
        <v>10.912949729999999</v>
      </c>
    </row>
    <row r="111" spans="2:13">
      <c r="B111" s="718" t="s">
        <v>678</v>
      </c>
      <c r="C111" s="456">
        <v>531894</v>
      </c>
      <c r="D111" s="456">
        <v>0</v>
      </c>
      <c r="E111" s="456">
        <v>0</v>
      </c>
      <c r="F111" s="456">
        <v>0</v>
      </c>
      <c r="G111" s="456">
        <v>30900</v>
      </c>
      <c r="H111" s="456">
        <v>500994</v>
      </c>
      <c r="I111" s="456">
        <v>14451.781396600001</v>
      </c>
      <c r="J111" s="456">
        <v>513834.47622000001</v>
      </c>
      <c r="K111" s="511">
        <v>0.77731433999999999</v>
      </c>
      <c r="L111" s="511">
        <v>0.81777770060776089</v>
      </c>
      <c r="M111" s="709">
        <v>6.4489612000000003</v>
      </c>
    </row>
    <row r="112" spans="2:13" ht="30">
      <c r="B112" s="718" t="s">
        <v>1132</v>
      </c>
      <c r="C112" s="456">
        <v>3454476</v>
      </c>
      <c r="D112" s="456">
        <v>0</v>
      </c>
      <c r="E112" s="456">
        <v>0</v>
      </c>
      <c r="F112" s="456">
        <v>0</v>
      </c>
      <c r="G112" s="456">
        <v>520000</v>
      </c>
      <c r="H112" s="456">
        <v>2934476</v>
      </c>
      <c r="I112" s="456">
        <v>29784.931555799998</v>
      </c>
      <c r="J112" s="456">
        <v>343656.48436</v>
      </c>
      <c r="K112" s="511">
        <v>0.51987386000000002</v>
      </c>
      <c r="L112" s="511">
        <v>0.54693607102093678</v>
      </c>
      <c r="M112" s="709">
        <v>4.9095067400000003</v>
      </c>
    </row>
    <row r="113" spans="2:13">
      <c r="B113" s="718" t="s">
        <v>679</v>
      </c>
      <c r="C113" s="456">
        <v>1434711</v>
      </c>
      <c r="D113" s="456">
        <v>0</v>
      </c>
      <c r="E113" s="456">
        <v>0</v>
      </c>
      <c r="F113" s="456">
        <v>0</v>
      </c>
      <c r="G113" s="456">
        <v>75000</v>
      </c>
      <c r="H113" s="456">
        <v>1359711</v>
      </c>
      <c r="I113" s="456">
        <v>3290.5008626999997</v>
      </c>
      <c r="J113" s="456">
        <v>63525.697919999999</v>
      </c>
      <c r="K113" s="511">
        <v>9.6099889999999993E-2</v>
      </c>
      <c r="L113" s="511">
        <v>0.10110240082893598</v>
      </c>
      <c r="M113" s="709">
        <v>3.0214121399999998</v>
      </c>
    </row>
    <row r="114" spans="2:13">
      <c r="B114" s="718" t="s">
        <v>680</v>
      </c>
      <c r="C114" s="456">
        <v>2785489</v>
      </c>
      <c r="D114" s="456">
        <v>0</v>
      </c>
      <c r="E114" s="456">
        <v>0</v>
      </c>
      <c r="F114" s="456">
        <v>0</v>
      </c>
      <c r="G114" s="456">
        <v>167500</v>
      </c>
      <c r="H114" s="456">
        <v>2617989</v>
      </c>
      <c r="I114" s="456">
        <v>22619.424974399997</v>
      </c>
      <c r="J114" s="456">
        <v>480217.72226999997</v>
      </c>
      <c r="K114" s="511">
        <v>0.72645985999999996</v>
      </c>
      <c r="L114" s="511">
        <v>0.76427597384671442</v>
      </c>
      <c r="M114" s="709">
        <v>1.83332563</v>
      </c>
    </row>
    <row r="115" spans="2:13">
      <c r="B115" s="718" t="s">
        <v>681</v>
      </c>
      <c r="C115" s="456">
        <v>642906</v>
      </c>
      <c r="D115" s="456">
        <v>0</v>
      </c>
      <c r="E115" s="456">
        <v>0</v>
      </c>
      <c r="F115" s="456">
        <v>0</v>
      </c>
      <c r="G115" s="456">
        <v>44100</v>
      </c>
      <c r="H115" s="456">
        <v>598806</v>
      </c>
      <c r="I115" s="456">
        <v>67959.248175500004</v>
      </c>
      <c r="J115" s="456">
        <v>607812.04223999998</v>
      </c>
      <c r="K115" s="511">
        <v>0.91948096000000001</v>
      </c>
      <c r="L115" s="511">
        <v>0.96734484996277004</v>
      </c>
      <c r="M115" s="709">
        <v>0.76183968999999996</v>
      </c>
    </row>
    <row r="116" spans="2:13">
      <c r="B116" s="718" t="s">
        <v>932</v>
      </c>
      <c r="C116" s="456">
        <v>2452790</v>
      </c>
      <c r="D116" s="456">
        <v>0</v>
      </c>
      <c r="E116" s="456">
        <v>0</v>
      </c>
      <c r="F116" s="456">
        <v>0</v>
      </c>
      <c r="G116" s="456">
        <v>522500</v>
      </c>
      <c r="H116" s="456">
        <v>1930290</v>
      </c>
      <c r="I116" s="456">
        <v>118932.1811916</v>
      </c>
      <c r="J116" s="456">
        <v>668845.48499999999</v>
      </c>
      <c r="K116" s="511">
        <v>1.01181063</v>
      </c>
      <c r="L116" s="511">
        <v>1.064480777562689</v>
      </c>
      <c r="M116" s="709">
        <v>2.3454356000000001</v>
      </c>
    </row>
    <row r="117" spans="2:13">
      <c r="B117" s="719"/>
      <c r="C117" s="524">
        <v>14355712</v>
      </c>
      <c r="D117" s="524">
        <v>0</v>
      </c>
      <c r="E117" s="524">
        <v>0</v>
      </c>
      <c r="F117" s="524">
        <v>0</v>
      </c>
      <c r="G117" s="524">
        <v>1446500</v>
      </c>
      <c r="H117" s="524">
        <v>12909212</v>
      </c>
      <c r="I117" s="524">
        <v>304890.0192259</v>
      </c>
      <c r="J117" s="524">
        <v>3037471.8180099996</v>
      </c>
      <c r="K117" s="525">
        <v>4.5950019099999997</v>
      </c>
      <c r="L117" s="525">
        <v>4.8341962907322902</v>
      </c>
      <c r="M117" s="656"/>
    </row>
    <row r="118" spans="2:13">
      <c r="B118" s="720" t="s">
        <v>685</v>
      </c>
      <c r="C118" s="526"/>
      <c r="D118" s="526"/>
      <c r="E118" s="526"/>
      <c r="F118" s="526"/>
      <c r="G118" s="526"/>
      <c r="H118" s="526"/>
      <c r="I118" s="526"/>
      <c r="J118" s="526"/>
      <c r="K118" s="527"/>
      <c r="L118" s="527"/>
      <c r="M118" s="656"/>
    </row>
    <row r="119" spans="2:13">
      <c r="B119" s="718" t="s">
        <v>686</v>
      </c>
      <c r="C119" s="456">
        <v>1380823</v>
      </c>
      <c r="D119" s="456">
        <v>0</v>
      </c>
      <c r="E119" s="456">
        <v>138082</v>
      </c>
      <c r="F119" s="456">
        <v>0</v>
      </c>
      <c r="G119" s="456">
        <v>22700</v>
      </c>
      <c r="H119" s="456">
        <v>1496205</v>
      </c>
      <c r="I119" s="456">
        <v>75774.0961713</v>
      </c>
      <c r="J119" s="456">
        <v>1403814.3412500001</v>
      </c>
      <c r="K119" s="511">
        <v>2.1236508399999998</v>
      </c>
      <c r="L119" s="511">
        <v>2.2341982042795041</v>
      </c>
      <c r="M119" s="709">
        <v>18.735349360000001</v>
      </c>
    </row>
    <row r="120" spans="2:13">
      <c r="B120" s="719"/>
      <c r="C120" s="524">
        <v>1380823</v>
      </c>
      <c r="D120" s="524">
        <v>0</v>
      </c>
      <c r="E120" s="524">
        <v>138082</v>
      </c>
      <c r="F120" s="524">
        <v>0</v>
      </c>
      <c r="G120" s="524">
        <v>22700</v>
      </c>
      <c r="H120" s="524">
        <v>1496205</v>
      </c>
      <c r="I120" s="524">
        <v>75774.0961713</v>
      </c>
      <c r="J120" s="524">
        <v>1403814.3412500001</v>
      </c>
      <c r="K120" s="525">
        <v>2.1236508399999998</v>
      </c>
      <c r="L120" s="525">
        <v>2.2341982042795041</v>
      </c>
      <c r="M120" s="656"/>
    </row>
    <row r="121" spans="2:13">
      <c r="B121" s="720" t="s">
        <v>687</v>
      </c>
      <c r="C121" s="526"/>
      <c r="D121" s="526"/>
      <c r="E121" s="526"/>
      <c r="F121" s="526"/>
      <c r="G121" s="526"/>
      <c r="H121" s="526"/>
      <c r="I121" s="526"/>
      <c r="J121" s="526"/>
      <c r="K121" s="527"/>
      <c r="L121" s="527"/>
      <c r="M121" s="656"/>
    </row>
    <row r="122" spans="2:13">
      <c r="B122" s="718" t="s">
        <v>1141</v>
      </c>
      <c r="C122" s="456">
        <v>829583</v>
      </c>
      <c r="D122" s="456">
        <v>0</v>
      </c>
      <c r="E122" s="456">
        <v>0</v>
      </c>
      <c r="F122" s="456">
        <v>0</v>
      </c>
      <c r="G122" s="456">
        <v>0</v>
      </c>
      <c r="H122" s="456">
        <v>829583</v>
      </c>
      <c r="I122" s="456">
        <v>7869.1689335000001</v>
      </c>
      <c r="J122" s="456">
        <v>141501.97231000001</v>
      </c>
      <c r="K122" s="511">
        <v>0.21406020000000001</v>
      </c>
      <c r="L122" s="511">
        <v>0.22520317904396545</v>
      </c>
      <c r="M122" s="709">
        <v>4.7780708799999996</v>
      </c>
    </row>
    <row r="123" spans="2:13">
      <c r="B123" s="718" t="s">
        <v>688</v>
      </c>
      <c r="C123" s="456">
        <v>2330387</v>
      </c>
      <c r="D123" s="456">
        <v>0</v>
      </c>
      <c r="E123" s="456">
        <v>0</v>
      </c>
      <c r="F123" s="456">
        <v>0</v>
      </c>
      <c r="G123" s="456">
        <v>130500</v>
      </c>
      <c r="H123" s="456">
        <v>2199887</v>
      </c>
      <c r="I123" s="456">
        <v>0</v>
      </c>
      <c r="J123" s="456">
        <v>62696.779499999997</v>
      </c>
      <c r="K123" s="511">
        <v>9.484592E-2</v>
      </c>
      <c r="L123" s="511">
        <v>9.9783160819029007E-2</v>
      </c>
      <c r="M123" s="709">
        <v>10.744941069999999</v>
      </c>
    </row>
    <row r="124" spans="2:13">
      <c r="B124" s="718" t="s">
        <v>1143</v>
      </c>
      <c r="C124" s="456">
        <v>942227</v>
      </c>
      <c r="D124" s="456">
        <v>0</v>
      </c>
      <c r="E124" s="456">
        <v>0</v>
      </c>
      <c r="F124" s="456">
        <v>0</v>
      </c>
      <c r="G124" s="456">
        <v>90000</v>
      </c>
      <c r="H124" s="456">
        <v>852227</v>
      </c>
      <c r="I124" s="456">
        <v>2769.7377499999998</v>
      </c>
      <c r="J124" s="456">
        <v>17896.767</v>
      </c>
      <c r="K124" s="511">
        <v>2.7073730000000001E-2</v>
      </c>
      <c r="L124" s="511">
        <v>2.8483057566006106E-2</v>
      </c>
      <c r="M124" s="709">
        <v>2.9702600000000001</v>
      </c>
    </row>
    <row r="125" spans="2:13">
      <c r="B125" s="718" t="s">
        <v>689</v>
      </c>
      <c r="C125" s="456">
        <v>1939932</v>
      </c>
      <c r="D125" s="456">
        <v>0</v>
      </c>
      <c r="E125" s="456">
        <v>0</v>
      </c>
      <c r="F125" s="456">
        <v>0</v>
      </c>
      <c r="G125" s="456">
        <v>7500</v>
      </c>
      <c r="H125" s="456">
        <v>1932432</v>
      </c>
      <c r="I125" s="456">
        <v>3246.4857599999996</v>
      </c>
      <c r="J125" s="456">
        <v>6299.7283200000002</v>
      </c>
      <c r="K125" s="511">
        <v>9.53005E-3</v>
      </c>
      <c r="L125" s="511">
        <v>1.0026141838286151E-2</v>
      </c>
      <c r="M125" s="709">
        <v>5.2925942199999998</v>
      </c>
    </row>
    <row r="126" spans="2:13">
      <c r="B126" s="718" t="s">
        <v>690</v>
      </c>
      <c r="C126" s="456">
        <v>2416774</v>
      </c>
      <c r="D126" s="456">
        <v>0</v>
      </c>
      <c r="E126" s="456">
        <v>0</v>
      </c>
      <c r="F126" s="456">
        <v>0</v>
      </c>
      <c r="G126" s="456">
        <v>131000</v>
      </c>
      <c r="H126" s="456">
        <v>2285774</v>
      </c>
      <c r="I126" s="456">
        <v>27284.123791700003</v>
      </c>
      <c r="J126" s="456">
        <v>100482.62504000001</v>
      </c>
      <c r="K126" s="511">
        <v>0.15200728999999999</v>
      </c>
      <c r="L126" s="511">
        <v>0.15992007905102229</v>
      </c>
      <c r="M126" s="709">
        <v>9.1405001000000006</v>
      </c>
    </row>
    <row r="127" spans="2:13">
      <c r="B127" s="718" t="s">
        <v>1147</v>
      </c>
      <c r="C127" s="456">
        <v>12076751</v>
      </c>
      <c r="D127" s="456">
        <v>0</v>
      </c>
      <c r="E127" s="456">
        <v>0</v>
      </c>
      <c r="F127" s="456">
        <v>0</v>
      </c>
      <c r="G127" s="456">
        <v>6000</v>
      </c>
      <c r="H127" s="456">
        <v>12070751</v>
      </c>
      <c r="I127" s="456">
        <v>38172.599848399994</v>
      </c>
      <c r="J127" s="456">
        <v>382763.51420999999</v>
      </c>
      <c r="K127" s="511">
        <v>0.57903388</v>
      </c>
      <c r="L127" s="511">
        <v>0.60917568013318968</v>
      </c>
      <c r="M127" s="709">
        <v>8.0471673300000006</v>
      </c>
    </row>
    <row r="128" spans="2:13">
      <c r="B128" s="718" t="s">
        <v>2063</v>
      </c>
      <c r="C128" s="456">
        <v>719955</v>
      </c>
      <c r="D128" s="456">
        <v>0</v>
      </c>
      <c r="E128" s="456">
        <v>0</v>
      </c>
      <c r="F128" s="456">
        <v>0</v>
      </c>
      <c r="G128" s="456">
        <v>0</v>
      </c>
      <c r="H128" s="456">
        <v>719955</v>
      </c>
      <c r="I128" s="456">
        <v>2145.4659999999999</v>
      </c>
      <c r="J128" s="456">
        <v>4859.69625</v>
      </c>
      <c r="K128" s="511">
        <v>7.3516099999999997E-3</v>
      </c>
      <c r="L128" s="511">
        <v>7.7343024045658073E-3</v>
      </c>
      <c r="M128" s="709">
        <v>6.5991603699999999</v>
      </c>
    </row>
    <row r="129" spans="2:13">
      <c r="B129" s="718" t="s">
        <v>693</v>
      </c>
      <c r="C129" s="456">
        <v>1173889</v>
      </c>
      <c r="D129" s="456">
        <v>0</v>
      </c>
      <c r="E129" s="456">
        <v>0</v>
      </c>
      <c r="F129" s="456">
        <v>0</v>
      </c>
      <c r="G129" s="456">
        <v>0</v>
      </c>
      <c r="H129" s="456">
        <v>1173889</v>
      </c>
      <c r="I129" s="456">
        <v>0</v>
      </c>
      <c r="J129" s="456">
        <v>61640.911390000001</v>
      </c>
      <c r="K129" s="511">
        <v>9.3248639999999994E-2</v>
      </c>
      <c r="L129" s="511">
        <v>9.8102725902530413E-2</v>
      </c>
      <c r="M129" s="709">
        <v>9.5685512100000008</v>
      </c>
    </row>
    <row r="130" spans="2:13">
      <c r="B130" s="718" t="s">
        <v>2064</v>
      </c>
      <c r="C130" s="456">
        <v>800716</v>
      </c>
      <c r="D130" s="456">
        <v>0</v>
      </c>
      <c r="E130" s="456">
        <v>0</v>
      </c>
      <c r="F130" s="456">
        <v>0</v>
      </c>
      <c r="G130" s="456">
        <v>27950</v>
      </c>
      <c r="H130" s="456">
        <v>772766</v>
      </c>
      <c r="I130" s="456">
        <v>27597.617844799999</v>
      </c>
      <c r="J130" s="456">
        <v>359336.19</v>
      </c>
      <c r="K130" s="511">
        <v>0.54359367999999997</v>
      </c>
      <c r="L130" s="511">
        <v>0.57189063171685184</v>
      </c>
      <c r="M130" s="709">
        <v>9.8129015899999992</v>
      </c>
    </row>
    <row r="131" spans="2:13">
      <c r="B131" s="718" t="s">
        <v>694</v>
      </c>
      <c r="C131" s="456">
        <v>57409</v>
      </c>
      <c r="D131" s="456">
        <v>0</v>
      </c>
      <c r="E131" s="456">
        <v>0</v>
      </c>
      <c r="F131" s="456">
        <v>0</v>
      </c>
      <c r="G131" s="456">
        <v>0</v>
      </c>
      <c r="H131" s="456">
        <v>57409</v>
      </c>
      <c r="I131" s="456">
        <v>0</v>
      </c>
      <c r="J131" s="456">
        <v>0</v>
      </c>
      <c r="K131" s="511">
        <v>0</v>
      </c>
      <c r="L131" s="511">
        <v>0</v>
      </c>
      <c r="M131" s="709">
        <v>10.101882809999999</v>
      </c>
    </row>
    <row r="132" spans="2:13">
      <c r="B132" s="718" t="s">
        <v>695</v>
      </c>
      <c r="C132" s="456">
        <v>98000</v>
      </c>
      <c r="D132" s="456">
        <v>0</v>
      </c>
      <c r="E132" s="456">
        <v>0</v>
      </c>
      <c r="F132" s="456">
        <v>0</v>
      </c>
      <c r="G132" s="456">
        <v>0</v>
      </c>
      <c r="H132" s="456">
        <v>98000</v>
      </c>
      <c r="I132" s="456">
        <v>107014.04</v>
      </c>
      <c r="J132" s="456">
        <v>977550</v>
      </c>
      <c r="K132" s="511">
        <v>1.47881014</v>
      </c>
      <c r="L132" s="511">
        <v>1.5557901001700065</v>
      </c>
      <c r="M132" s="709">
        <v>0.21609916000000001</v>
      </c>
    </row>
    <row r="133" spans="2:13">
      <c r="B133" s="718" t="s">
        <v>697</v>
      </c>
      <c r="C133" s="456">
        <v>779820</v>
      </c>
      <c r="D133" s="456">
        <v>0</v>
      </c>
      <c r="E133" s="456">
        <v>0</v>
      </c>
      <c r="F133" s="456">
        <v>0</v>
      </c>
      <c r="G133" s="456">
        <v>19000</v>
      </c>
      <c r="H133" s="456">
        <v>760820</v>
      </c>
      <c r="I133" s="456">
        <v>0</v>
      </c>
      <c r="J133" s="456">
        <v>1521.64</v>
      </c>
      <c r="K133" s="511">
        <v>2.30189E-3</v>
      </c>
      <c r="L133" s="511">
        <v>2.4217200634470758E-3</v>
      </c>
      <c r="M133" s="709">
        <v>7.0121659000000003</v>
      </c>
    </row>
    <row r="134" spans="2:13" ht="30">
      <c r="B134" s="718" t="s">
        <v>1156</v>
      </c>
      <c r="C134" s="456">
        <v>58825</v>
      </c>
      <c r="D134" s="456">
        <v>0</v>
      </c>
      <c r="E134" s="456">
        <v>0</v>
      </c>
      <c r="F134" s="456">
        <v>0</v>
      </c>
      <c r="G134" s="456">
        <v>0</v>
      </c>
      <c r="H134" s="456">
        <v>58825</v>
      </c>
      <c r="I134" s="456">
        <v>2439.5977940000002</v>
      </c>
      <c r="J134" s="456">
        <v>5667.2004999999999</v>
      </c>
      <c r="K134" s="511">
        <v>8.5731799999999997E-3</v>
      </c>
      <c r="L134" s="511">
        <v>9.0194613406767033E-3</v>
      </c>
      <c r="M134" s="709">
        <v>1.56866667</v>
      </c>
    </row>
    <row r="135" spans="2:13">
      <c r="B135" s="718" t="s">
        <v>698</v>
      </c>
      <c r="C135" s="456">
        <v>527151</v>
      </c>
      <c r="D135" s="456">
        <v>0</v>
      </c>
      <c r="E135" s="456">
        <v>0</v>
      </c>
      <c r="F135" s="456">
        <v>0</v>
      </c>
      <c r="G135" s="456">
        <v>0</v>
      </c>
      <c r="H135" s="456">
        <v>527151</v>
      </c>
      <c r="I135" s="456">
        <v>6579.2297500000004</v>
      </c>
      <c r="J135" s="456">
        <v>73642.99470000001</v>
      </c>
      <c r="K135" s="511">
        <v>0.11140505000000001</v>
      </c>
      <c r="L135" s="511">
        <v>0.11720427814549872</v>
      </c>
      <c r="M135" s="709">
        <v>9.7790783999999995</v>
      </c>
    </row>
    <row r="136" spans="2:13">
      <c r="B136" s="718" t="s">
        <v>699</v>
      </c>
      <c r="C136" s="456">
        <v>340700</v>
      </c>
      <c r="D136" s="456">
        <v>0</v>
      </c>
      <c r="E136" s="456">
        <v>0</v>
      </c>
      <c r="F136" s="456">
        <v>0</v>
      </c>
      <c r="G136" s="456">
        <v>0</v>
      </c>
      <c r="H136" s="456">
        <v>340700</v>
      </c>
      <c r="I136" s="456">
        <v>0</v>
      </c>
      <c r="J136" s="456">
        <v>766.57500000000005</v>
      </c>
      <c r="K136" s="511">
        <v>1.1596499999999999E-3</v>
      </c>
      <c r="L136" s="511">
        <v>1.2200192276996806E-3</v>
      </c>
      <c r="M136" s="709">
        <v>1.5272547999999999</v>
      </c>
    </row>
    <row r="137" spans="2:13">
      <c r="B137" s="718" t="s">
        <v>1160</v>
      </c>
      <c r="C137" s="456">
        <v>8761</v>
      </c>
      <c r="D137" s="456">
        <v>0</v>
      </c>
      <c r="E137" s="456">
        <v>0</v>
      </c>
      <c r="F137" s="456">
        <v>0</v>
      </c>
      <c r="G137" s="456">
        <v>0</v>
      </c>
      <c r="H137" s="456">
        <v>8761</v>
      </c>
      <c r="I137" s="456">
        <v>0</v>
      </c>
      <c r="J137" s="456">
        <v>0</v>
      </c>
      <c r="K137" s="511">
        <v>0</v>
      </c>
      <c r="L137" s="511">
        <v>0</v>
      </c>
      <c r="M137" s="709">
        <v>0.78111626000000001</v>
      </c>
    </row>
    <row r="138" spans="2:13">
      <c r="B138" s="718" t="s">
        <v>1162</v>
      </c>
      <c r="C138" s="456">
        <v>198</v>
      </c>
      <c r="D138" s="456">
        <v>0</v>
      </c>
      <c r="E138" s="456">
        <v>0</v>
      </c>
      <c r="F138" s="456">
        <v>0</v>
      </c>
      <c r="G138" s="456">
        <v>0</v>
      </c>
      <c r="H138" s="456">
        <v>198</v>
      </c>
      <c r="I138" s="456">
        <v>0</v>
      </c>
      <c r="J138" s="456">
        <v>0</v>
      </c>
      <c r="K138" s="511">
        <v>0</v>
      </c>
      <c r="L138" s="511">
        <v>0</v>
      </c>
      <c r="M138" s="709">
        <v>0.39600000000000002</v>
      </c>
    </row>
    <row r="139" spans="2:13">
      <c r="B139" s="718" t="s">
        <v>700</v>
      </c>
      <c r="C139" s="456">
        <v>1063616</v>
      </c>
      <c r="D139" s="456">
        <v>0</v>
      </c>
      <c r="E139" s="456">
        <v>0</v>
      </c>
      <c r="F139" s="456">
        <v>0</v>
      </c>
      <c r="G139" s="456">
        <v>0</v>
      </c>
      <c r="H139" s="456">
        <v>1063616</v>
      </c>
      <c r="I139" s="456">
        <v>0</v>
      </c>
      <c r="J139" s="456">
        <v>26271.315200000001</v>
      </c>
      <c r="K139" s="511">
        <v>3.9742510000000002E-2</v>
      </c>
      <c r="L139" s="511">
        <v>4.1811316154269161E-2</v>
      </c>
      <c r="M139" s="709">
        <v>8.9035325600000004</v>
      </c>
    </row>
    <row r="140" spans="2:13">
      <c r="B140" s="718" t="s">
        <v>701</v>
      </c>
      <c r="C140" s="456">
        <v>2079410</v>
      </c>
      <c r="D140" s="456">
        <v>0</v>
      </c>
      <c r="E140" s="456">
        <v>0</v>
      </c>
      <c r="F140" s="456">
        <v>0</v>
      </c>
      <c r="G140" s="456">
        <v>289500</v>
      </c>
      <c r="H140" s="456">
        <v>1789910</v>
      </c>
      <c r="I140" s="456">
        <v>0</v>
      </c>
      <c r="J140" s="456">
        <v>51961.087299999999</v>
      </c>
      <c r="K140" s="511">
        <v>7.8605270000000005E-2</v>
      </c>
      <c r="L140" s="511">
        <v>8.2697094998117185E-2</v>
      </c>
      <c r="M140" s="709">
        <v>8.4754342099999995</v>
      </c>
    </row>
    <row r="141" spans="2:13">
      <c r="B141" s="718" t="s">
        <v>702</v>
      </c>
      <c r="C141" s="456">
        <v>801695</v>
      </c>
      <c r="D141" s="456">
        <v>0</v>
      </c>
      <c r="E141" s="456">
        <v>0</v>
      </c>
      <c r="F141" s="456">
        <v>0</v>
      </c>
      <c r="G141" s="456">
        <v>0</v>
      </c>
      <c r="H141" s="456">
        <v>801695</v>
      </c>
      <c r="I141" s="456">
        <v>13393.354310000001</v>
      </c>
      <c r="J141" s="456">
        <v>54397.651343500002</v>
      </c>
      <c r="K141" s="511">
        <v>8.2291240000000002E-2</v>
      </c>
      <c r="L141" s="511">
        <v>8.657493471711622E-2</v>
      </c>
      <c r="M141" s="709">
        <v>6.6745620800000003</v>
      </c>
    </row>
    <row r="142" spans="2:13">
      <c r="B142" s="718" t="s">
        <v>2065</v>
      </c>
      <c r="C142" s="456">
        <v>7194553</v>
      </c>
      <c r="D142" s="456">
        <v>0</v>
      </c>
      <c r="E142" s="456">
        <v>0</v>
      </c>
      <c r="F142" s="456">
        <v>0</v>
      </c>
      <c r="G142" s="456">
        <v>80000</v>
      </c>
      <c r="H142" s="456">
        <v>7114553</v>
      </c>
      <c r="I142" s="456">
        <v>27035.3014</v>
      </c>
      <c r="J142" s="456">
        <v>93983.245129999996</v>
      </c>
      <c r="K142" s="511">
        <v>0.14217521</v>
      </c>
      <c r="L142" s="511">
        <v>0.1495761877705539</v>
      </c>
      <c r="M142" s="709">
        <v>10.233263150000001</v>
      </c>
    </row>
    <row r="143" spans="2:13">
      <c r="B143" s="719"/>
      <c r="C143" s="524">
        <v>36240352</v>
      </c>
      <c r="D143" s="524">
        <v>0</v>
      </c>
      <c r="E143" s="524">
        <v>0</v>
      </c>
      <c r="F143" s="524">
        <v>0</v>
      </c>
      <c r="G143" s="524">
        <v>781450</v>
      </c>
      <c r="H143" s="524">
        <v>35458902</v>
      </c>
      <c r="I143" s="524">
        <v>265546.72318239999</v>
      </c>
      <c r="J143" s="524">
        <v>2423239.8931935001</v>
      </c>
      <c r="K143" s="525">
        <v>3.6658091400000004</v>
      </c>
      <c r="L143" s="525">
        <v>3.8566340710628322</v>
      </c>
      <c r="M143" s="656"/>
    </row>
    <row r="144" spans="2:13">
      <c r="B144" s="720" t="s">
        <v>705</v>
      </c>
      <c r="C144" s="526"/>
      <c r="D144" s="526"/>
      <c r="E144" s="526"/>
      <c r="F144" s="526"/>
      <c r="G144" s="526"/>
      <c r="H144" s="526"/>
      <c r="I144" s="526"/>
      <c r="J144" s="526"/>
      <c r="K144" s="527"/>
      <c r="L144" s="527"/>
      <c r="M144" s="656"/>
    </row>
    <row r="145" spans="2:13">
      <c r="B145" s="718" t="s">
        <v>1168</v>
      </c>
      <c r="C145" s="456">
        <v>1145187</v>
      </c>
      <c r="D145" s="456">
        <v>0</v>
      </c>
      <c r="E145" s="456">
        <v>0</v>
      </c>
      <c r="F145" s="456">
        <v>0</v>
      </c>
      <c r="G145" s="456">
        <v>0</v>
      </c>
      <c r="H145" s="456">
        <v>1145187</v>
      </c>
      <c r="I145" s="456">
        <v>13627.725</v>
      </c>
      <c r="J145" s="456">
        <v>13627.7253</v>
      </c>
      <c r="K145" s="511">
        <v>2.0615640000000001E-2</v>
      </c>
      <c r="L145" s="511">
        <v>2.1688793524194498E-2</v>
      </c>
      <c r="M145" s="709">
        <v>8.5400533900000006</v>
      </c>
    </row>
    <row r="146" spans="2:13">
      <c r="B146" s="718" t="s">
        <v>706</v>
      </c>
      <c r="C146" s="456">
        <v>54184</v>
      </c>
      <c r="D146" s="456">
        <v>0</v>
      </c>
      <c r="E146" s="456">
        <v>0</v>
      </c>
      <c r="F146" s="456">
        <v>0</v>
      </c>
      <c r="G146" s="456">
        <v>0</v>
      </c>
      <c r="H146" s="456">
        <v>54184</v>
      </c>
      <c r="I146" s="456">
        <v>0</v>
      </c>
      <c r="J146" s="456">
        <v>0</v>
      </c>
      <c r="K146" s="511">
        <v>0</v>
      </c>
      <c r="L146" s="511">
        <v>0</v>
      </c>
      <c r="M146" s="709">
        <v>2.4629090900000001</v>
      </c>
    </row>
    <row r="147" spans="2:13">
      <c r="B147" s="718" t="s">
        <v>707</v>
      </c>
      <c r="C147" s="456">
        <v>17740383</v>
      </c>
      <c r="D147" s="456">
        <v>0</v>
      </c>
      <c r="E147" s="456">
        <v>0</v>
      </c>
      <c r="F147" s="456">
        <v>5136734</v>
      </c>
      <c r="G147" s="456">
        <v>12779500</v>
      </c>
      <c r="H147" s="456">
        <v>10097617</v>
      </c>
      <c r="I147" s="456">
        <v>127114.50507320001</v>
      </c>
      <c r="J147" s="456">
        <v>448738.09948000003</v>
      </c>
      <c r="K147" s="511">
        <v>0.67883837000000002</v>
      </c>
      <c r="L147" s="511">
        <v>0.7141755334664085</v>
      </c>
      <c r="M147" s="709">
        <v>3.4238228199999998</v>
      </c>
    </row>
    <row r="148" spans="2:13">
      <c r="B148" s="719"/>
      <c r="C148" s="524">
        <v>18939754</v>
      </c>
      <c r="D148" s="524">
        <v>0</v>
      </c>
      <c r="E148" s="524">
        <v>0</v>
      </c>
      <c r="F148" s="524">
        <v>5136734</v>
      </c>
      <c r="G148" s="524">
        <v>12779500</v>
      </c>
      <c r="H148" s="524">
        <v>11296988</v>
      </c>
      <c r="I148" s="524">
        <v>140742.23007320001</v>
      </c>
      <c r="J148" s="524">
        <v>462365.82478000002</v>
      </c>
      <c r="K148" s="525">
        <v>0.69945401000000007</v>
      </c>
      <c r="L148" s="525">
        <v>0.735864326990603</v>
      </c>
      <c r="M148" s="656"/>
    </row>
    <row r="149" spans="2:13">
      <c r="B149" s="720" t="s">
        <v>708</v>
      </c>
      <c r="C149" s="526"/>
      <c r="D149" s="526"/>
      <c r="E149" s="526"/>
      <c r="F149" s="526"/>
      <c r="G149" s="526"/>
      <c r="H149" s="526"/>
      <c r="I149" s="526"/>
      <c r="J149" s="526"/>
      <c r="K149" s="527"/>
      <c r="L149" s="527"/>
      <c r="M149" s="656"/>
    </row>
    <row r="150" spans="2:13" ht="30">
      <c r="B150" s="718" t="s">
        <v>709</v>
      </c>
      <c r="C150" s="456">
        <v>315909</v>
      </c>
      <c r="D150" s="456">
        <v>0</v>
      </c>
      <c r="E150" s="456">
        <v>0</v>
      </c>
      <c r="F150" s="456">
        <v>0</v>
      </c>
      <c r="G150" s="456">
        <v>0</v>
      </c>
      <c r="H150" s="456">
        <v>315909</v>
      </c>
      <c r="I150" s="456">
        <v>4071.7158599999998</v>
      </c>
      <c r="J150" s="456">
        <v>24519.245444100001</v>
      </c>
      <c r="K150" s="511">
        <v>3.7092020000000003E-2</v>
      </c>
      <c r="L150" s="511">
        <v>3.9022862590731233E-2</v>
      </c>
      <c r="M150" s="709">
        <v>4.2984910100000002</v>
      </c>
    </row>
    <row r="151" spans="2:13">
      <c r="B151" s="719"/>
      <c r="C151" s="524">
        <v>315909</v>
      </c>
      <c r="D151" s="524">
        <v>0</v>
      </c>
      <c r="E151" s="524">
        <v>0</v>
      </c>
      <c r="F151" s="524">
        <v>0</v>
      </c>
      <c r="G151" s="524">
        <v>0</v>
      </c>
      <c r="H151" s="524">
        <v>315909</v>
      </c>
      <c r="I151" s="524">
        <v>4071.7158599999998</v>
      </c>
      <c r="J151" s="524">
        <v>24519.245444100001</v>
      </c>
      <c r="K151" s="525">
        <v>3.7092020000000003E-2</v>
      </c>
      <c r="L151" s="525">
        <v>3.9022862590731233E-2</v>
      </c>
      <c r="M151" s="656"/>
    </row>
    <row r="152" spans="2:13">
      <c r="B152" s="720" t="s">
        <v>710</v>
      </c>
      <c r="C152" s="526"/>
      <c r="D152" s="526"/>
      <c r="E152" s="526"/>
      <c r="F152" s="526"/>
      <c r="G152" s="526"/>
      <c r="H152" s="526"/>
      <c r="I152" s="526"/>
      <c r="J152" s="526"/>
      <c r="K152" s="527"/>
      <c r="L152" s="527"/>
      <c r="M152" s="656"/>
    </row>
    <row r="153" spans="2:13" ht="30">
      <c r="B153" s="718" t="s">
        <v>1174</v>
      </c>
      <c r="C153" s="456">
        <v>328879</v>
      </c>
      <c r="D153" s="456">
        <v>0</v>
      </c>
      <c r="E153" s="456">
        <v>0</v>
      </c>
      <c r="F153" s="456">
        <v>0</v>
      </c>
      <c r="G153" s="456">
        <v>0</v>
      </c>
      <c r="H153" s="456">
        <v>328879</v>
      </c>
      <c r="I153" s="456">
        <v>0</v>
      </c>
      <c r="J153" s="456">
        <v>164.43950000000001</v>
      </c>
      <c r="K153" s="511">
        <v>2.4876E-4</v>
      </c>
      <c r="L153" s="511">
        <v>2.6170870664099619E-4</v>
      </c>
      <c r="M153" s="709">
        <v>8.2219750000000005</v>
      </c>
    </row>
    <row r="154" spans="2:13">
      <c r="B154" s="718" t="s">
        <v>712</v>
      </c>
      <c r="C154" s="456">
        <v>93592</v>
      </c>
      <c r="D154" s="456">
        <v>0</v>
      </c>
      <c r="E154" s="456">
        <v>0</v>
      </c>
      <c r="F154" s="456">
        <v>0</v>
      </c>
      <c r="G154" s="456">
        <v>0</v>
      </c>
      <c r="H154" s="456">
        <v>93592</v>
      </c>
      <c r="I154" s="456">
        <v>0</v>
      </c>
      <c r="J154" s="456">
        <v>832.9688000000001</v>
      </c>
      <c r="K154" s="511">
        <v>1.26009E-3</v>
      </c>
      <c r="L154" s="511">
        <v>1.3256862695417014E-3</v>
      </c>
      <c r="M154" s="709">
        <v>1.2114214699999999</v>
      </c>
    </row>
    <row r="155" spans="2:13">
      <c r="B155" s="718" t="s">
        <v>713</v>
      </c>
      <c r="C155" s="456">
        <v>913009</v>
      </c>
      <c r="D155" s="456">
        <v>0</v>
      </c>
      <c r="E155" s="456">
        <v>0</v>
      </c>
      <c r="F155" s="456">
        <v>0</v>
      </c>
      <c r="G155" s="456">
        <v>0</v>
      </c>
      <c r="H155" s="456">
        <v>913009</v>
      </c>
      <c r="I155" s="456">
        <v>10965.845289999999</v>
      </c>
      <c r="J155" s="456">
        <v>28303.278999999999</v>
      </c>
      <c r="K155" s="511">
        <v>4.2816399999999998E-2</v>
      </c>
      <c r="L155" s="511">
        <v>4.5045226607896928E-2</v>
      </c>
      <c r="M155" s="709">
        <v>6.3366878800000004</v>
      </c>
    </row>
    <row r="156" spans="2:13">
      <c r="B156" s="718" t="s">
        <v>1184</v>
      </c>
      <c r="C156" s="456">
        <v>358753</v>
      </c>
      <c r="D156" s="456">
        <v>0</v>
      </c>
      <c r="E156" s="456">
        <v>0</v>
      </c>
      <c r="F156" s="456">
        <v>0</v>
      </c>
      <c r="G156" s="456">
        <v>0</v>
      </c>
      <c r="H156" s="456">
        <v>358753</v>
      </c>
      <c r="I156" s="456">
        <v>0</v>
      </c>
      <c r="J156" s="456">
        <v>0</v>
      </c>
      <c r="K156" s="511">
        <v>0</v>
      </c>
      <c r="L156" s="511">
        <v>0</v>
      </c>
      <c r="M156" s="709">
        <v>4.8135381700000002</v>
      </c>
    </row>
    <row r="157" spans="2:13">
      <c r="B157" s="718" t="s">
        <v>717</v>
      </c>
      <c r="C157" s="456">
        <v>2290523</v>
      </c>
      <c r="D157" s="456">
        <v>0</v>
      </c>
      <c r="E157" s="456">
        <v>0</v>
      </c>
      <c r="F157" s="456">
        <v>0</v>
      </c>
      <c r="G157" s="456">
        <v>1372000</v>
      </c>
      <c r="H157" s="456">
        <v>918523</v>
      </c>
      <c r="I157" s="456">
        <v>1102.2274402</v>
      </c>
      <c r="J157" s="456">
        <v>1984.0096799999999</v>
      </c>
      <c r="K157" s="511">
        <v>3.0013499999999999E-3</v>
      </c>
      <c r="L157" s="511">
        <v>3.157590526096325E-3</v>
      </c>
      <c r="M157" s="709">
        <v>0.35405414000000002</v>
      </c>
    </row>
    <row r="158" spans="2:13">
      <c r="B158" s="718" t="s">
        <v>720</v>
      </c>
      <c r="C158" s="456">
        <v>1142800</v>
      </c>
      <c r="D158" s="456">
        <v>0</v>
      </c>
      <c r="E158" s="456">
        <v>0</v>
      </c>
      <c r="F158" s="456">
        <v>0</v>
      </c>
      <c r="G158" s="456">
        <v>0</v>
      </c>
      <c r="H158" s="456">
        <v>1142800</v>
      </c>
      <c r="I158" s="456">
        <v>0</v>
      </c>
      <c r="J158" s="456">
        <v>10570.9</v>
      </c>
      <c r="K158" s="511">
        <v>1.599136E-2</v>
      </c>
      <c r="L158" s="511">
        <v>1.6823795785266351E-2</v>
      </c>
      <c r="M158" s="709">
        <v>7.5298148500000002</v>
      </c>
    </row>
    <row r="159" spans="2:13">
      <c r="B159" s="718" t="s">
        <v>1194</v>
      </c>
      <c r="C159" s="456">
        <v>210188</v>
      </c>
      <c r="D159" s="456">
        <v>0</v>
      </c>
      <c r="E159" s="456">
        <v>0</v>
      </c>
      <c r="F159" s="456">
        <v>0</v>
      </c>
      <c r="G159" s="456">
        <v>0</v>
      </c>
      <c r="H159" s="456">
        <v>210188</v>
      </c>
      <c r="I159" s="456">
        <v>0</v>
      </c>
      <c r="J159" s="456">
        <v>0</v>
      </c>
      <c r="K159" s="511">
        <v>0</v>
      </c>
      <c r="L159" s="511">
        <v>0</v>
      </c>
      <c r="M159" s="709">
        <v>2.4628904899999999</v>
      </c>
    </row>
    <row r="160" spans="2:13">
      <c r="B160" s="718" t="s">
        <v>723</v>
      </c>
      <c r="C160" s="456">
        <v>558357</v>
      </c>
      <c r="D160" s="456">
        <v>0</v>
      </c>
      <c r="E160" s="456">
        <v>0</v>
      </c>
      <c r="F160" s="456">
        <v>0</v>
      </c>
      <c r="G160" s="456">
        <v>375000</v>
      </c>
      <c r="H160" s="456">
        <v>183357</v>
      </c>
      <c r="I160" s="456">
        <v>522.56742410000004</v>
      </c>
      <c r="J160" s="456">
        <v>779.26724999999999</v>
      </c>
      <c r="K160" s="511">
        <v>1.1788499999999999E-3</v>
      </c>
      <c r="L160" s="511">
        <v>1.2402191938383771E-3</v>
      </c>
      <c r="M160" s="709">
        <v>4.0804989999999999E-2</v>
      </c>
    </row>
    <row r="161" spans="2:13">
      <c r="B161" s="718" t="s">
        <v>724</v>
      </c>
      <c r="C161" s="456">
        <v>80578</v>
      </c>
      <c r="D161" s="456">
        <v>0</v>
      </c>
      <c r="E161" s="456">
        <v>0</v>
      </c>
      <c r="F161" s="456">
        <v>0</v>
      </c>
      <c r="G161" s="456">
        <v>0</v>
      </c>
      <c r="H161" s="456">
        <v>80578</v>
      </c>
      <c r="I161" s="456">
        <v>392.03325000000001</v>
      </c>
      <c r="J161" s="456">
        <v>3222.8540926000001</v>
      </c>
      <c r="K161" s="511">
        <v>4.87544E-3</v>
      </c>
      <c r="L161" s="511">
        <v>5.1292358360794533E-3</v>
      </c>
      <c r="M161" s="709">
        <v>2.2062866200000002</v>
      </c>
    </row>
    <row r="162" spans="2:13">
      <c r="B162" s="718" t="s">
        <v>726</v>
      </c>
      <c r="C162" s="456">
        <v>1090234</v>
      </c>
      <c r="D162" s="456">
        <v>0</v>
      </c>
      <c r="E162" s="456">
        <v>0</v>
      </c>
      <c r="F162" s="456">
        <v>0</v>
      </c>
      <c r="G162" s="456">
        <v>0</v>
      </c>
      <c r="H162" s="456">
        <v>1090234</v>
      </c>
      <c r="I162" s="456">
        <v>58346.699380000005</v>
      </c>
      <c r="J162" s="456">
        <v>3434237.1</v>
      </c>
      <c r="K162" s="511">
        <v>5.1952172799999996</v>
      </c>
      <c r="L162" s="511">
        <v>5.4656560603719022</v>
      </c>
      <c r="M162" s="709">
        <v>14.42108466</v>
      </c>
    </row>
    <row r="163" spans="2:13">
      <c r="B163" s="718" t="s">
        <v>727</v>
      </c>
      <c r="C163" s="456">
        <v>617961</v>
      </c>
      <c r="D163" s="456">
        <v>0</v>
      </c>
      <c r="E163" s="456">
        <v>0</v>
      </c>
      <c r="F163" s="456">
        <v>0</v>
      </c>
      <c r="G163" s="456">
        <v>15500</v>
      </c>
      <c r="H163" s="456">
        <v>602461</v>
      </c>
      <c r="I163" s="456">
        <v>0</v>
      </c>
      <c r="J163" s="456">
        <v>3940.09494</v>
      </c>
      <c r="K163" s="511">
        <v>5.9604599999999999E-3</v>
      </c>
      <c r="L163" s="511">
        <v>6.270738787153533E-3</v>
      </c>
      <c r="M163" s="709">
        <v>6.14693399</v>
      </c>
    </row>
    <row r="164" spans="2:13">
      <c r="B164" s="718" t="s">
        <v>728</v>
      </c>
      <c r="C164" s="456">
        <v>754008</v>
      </c>
      <c r="D164" s="456">
        <v>0</v>
      </c>
      <c r="E164" s="456">
        <v>0</v>
      </c>
      <c r="F164" s="456">
        <v>0</v>
      </c>
      <c r="G164" s="456">
        <v>0</v>
      </c>
      <c r="H164" s="456">
        <v>754008</v>
      </c>
      <c r="I164" s="456">
        <v>0</v>
      </c>
      <c r="J164" s="456">
        <v>5956.6632</v>
      </c>
      <c r="K164" s="511">
        <v>9.0110699999999995E-3</v>
      </c>
      <c r="L164" s="511">
        <v>9.4801469353045786E-3</v>
      </c>
      <c r="M164" s="709">
        <v>1.8850199999999999</v>
      </c>
    </row>
    <row r="165" spans="2:13">
      <c r="B165" s="718" t="s">
        <v>1759</v>
      </c>
      <c r="C165" s="456">
        <v>1204498</v>
      </c>
      <c r="D165" s="456">
        <v>0</v>
      </c>
      <c r="E165" s="456">
        <v>0</v>
      </c>
      <c r="F165" s="456">
        <v>0</v>
      </c>
      <c r="G165" s="456">
        <v>0</v>
      </c>
      <c r="H165" s="456">
        <v>1204498</v>
      </c>
      <c r="I165" s="456">
        <v>1521.5985900000001</v>
      </c>
      <c r="J165" s="456">
        <v>3155.7847599999996</v>
      </c>
      <c r="K165" s="511">
        <v>4.7739799999999997E-3</v>
      </c>
      <c r="L165" s="511">
        <v>5.0224936707844916E-3</v>
      </c>
      <c r="M165" s="709">
        <v>1.5246810099999999</v>
      </c>
    </row>
    <row r="166" spans="2:13">
      <c r="B166" s="718" t="s">
        <v>1465</v>
      </c>
      <c r="C166" s="456">
        <v>1048579</v>
      </c>
      <c r="D166" s="456">
        <v>0</v>
      </c>
      <c r="E166" s="456">
        <v>0</v>
      </c>
      <c r="F166" s="456">
        <v>0</v>
      </c>
      <c r="G166" s="456">
        <v>0</v>
      </c>
      <c r="H166" s="456">
        <v>1048579</v>
      </c>
      <c r="I166" s="456">
        <v>5505.0394500000002</v>
      </c>
      <c r="J166" s="456">
        <v>42467.449500000002</v>
      </c>
      <c r="K166" s="511">
        <v>6.4243560000000005E-2</v>
      </c>
      <c r="L166" s="511">
        <v>6.7587783245429592E-2</v>
      </c>
      <c r="M166" s="709">
        <v>4.90506479</v>
      </c>
    </row>
    <row r="167" spans="2:13">
      <c r="B167" s="718" t="s">
        <v>729</v>
      </c>
      <c r="C167" s="456">
        <v>852681</v>
      </c>
      <c r="D167" s="456">
        <v>0</v>
      </c>
      <c r="E167" s="456">
        <v>0</v>
      </c>
      <c r="F167" s="456">
        <v>0</v>
      </c>
      <c r="G167" s="456">
        <v>0</v>
      </c>
      <c r="H167" s="456">
        <v>852681</v>
      </c>
      <c r="I167" s="456">
        <v>0</v>
      </c>
      <c r="J167" s="456">
        <v>34320.410250000001</v>
      </c>
      <c r="K167" s="511">
        <v>5.1918949999999998E-2</v>
      </c>
      <c r="L167" s="511">
        <v>5.4621609637075567E-2</v>
      </c>
      <c r="M167" s="709">
        <v>6.86660278</v>
      </c>
    </row>
    <row r="168" spans="2:13">
      <c r="B168" s="718" t="s">
        <v>1206</v>
      </c>
      <c r="C168" s="456">
        <v>1488718</v>
      </c>
      <c r="D168" s="456">
        <v>0</v>
      </c>
      <c r="E168" s="456">
        <v>0</v>
      </c>
      <c r="F168" s="456">
        <v>0</v>
      </c>
      <c r="G168" s="456">
        <v>0</v>
      </c>
      <c r="H168" s="456">
        <v>1488718</v>
      </c>
      <c r="I168" s="456">
        <v>0</v>
      </c>
      <c r="J168" s="456">
        <v>4734.4094400000004</v>
      </c>
      <c r="K168" s="511">
        <v>7.1620800000000004E-3</v>
      </c>
      <c r="L168" s="511">
        <v>7.5349059760661096E-3</v>
      </c>
      <c r="M168" s="709">
        <v>6.2651040499999997</v>
      </c>
    </row>
    <row r="169" spans="2:13">
      <c r="B169" s="718" t="s">
        <v>731</v>
      </c>
      <c r="C169" s="456">
        <v>1870010</v>
      </c>
      <c r="D169" s="456">
        <v>0</v>
      </c>
      <c r="E169" s="456">
        <v>0</v>
      </c>
      <c r="F169" s="456">
        <v>467503</v>
      </c>
      <c r="G169" s="456">
        <v>0</v>
      </c>
      <c r="H169" s="456">
        <v>2337513</v>
      </c>
      <c r="I169" s="456">
        <v>21785.6237</v>
      </c>
      <c r="J169" s="456">
        <v>40298.724119999999</v>
      </c>
      <c r="K169" s="511">
        <v>6.0962780000000001E-2</v>
      </c>
      <c r="L169" s="511">
        <v>6.4136214040589487E-2</v>
      </c>
      <c r="M169" s="709">
        <v>4.7500868699999996</v>
      </c>
    </row>
    <row r="170" spans="2:13">
      <c r="B170" s="718" t="s">
        <v>1213</v>
      </c>
      <c r="C170" s="456">
        <v>336614</v>
      </c>
      <c r="D170" s="456">
        <v>0</v>
      </c>
      <c r="E170" s="456">
        <v>0</v>
      </c>
      <c r="F170" s="456">
        <v>0</v>
      </c>
      <c r="G170" s="456">
        <v>5000</v>
      </c>
      <c r="H170" s="456">
        <v>331614</v>
      </c>
      <c r="I170" s="456">
        <v>596.90519999999992</v>
      </c>
      <c r="J170" s="456">
        <v>14081.656896</v>
      </c>
      <c r="K170" s="511">
        <v>2.1302330000000001E-2</v>
      </c>
      <c r="L170" s="511">
        <v>2.2411234609776998E-2</v>
      </c>
      <c r="M170" s="709">
        <v>10.86404141</v>
      </c>
    </row>
    <row r="171" spans="2:13">
      <c r="B171" s="718" t="s">
        <v>945</v>
      </c>
      <c r="C171" s="456">
        <v>44780</v>
      </c>
      <c r="D171" s="456">
        <v>0</v>
      </c>
      <c r="E171" s="456">
        <v>0</v>
      </c>
      <c r="F171" s="456">
        <v>0</v>
      </c>
      <c r="G171" s="456">
        <v>0</v>
      </c>
      <c r="H171" s="456">
        <v>44780</v>
      </c>
      <c r="I171" s="456">
        <v>34.481000000000002</v>
      </c>
      <c r="J171" s="456">
        <v>147.774</v>
      </c>
      <c r="K171" s="511">
        <v>2.2355000000000001E-4</v>
      </c>
      <c r="L171" s="511">
        <v>2.3518523478341011E-4</v>
      </c>
      <c r="M171" s="709">
        <v>7.4633329999999998E-2</v>
      </c>
    </row>
    <row r="172" spans="2:13">
      <c r="B172" s="718" t="s">
        <v>1214</v>
      </c>
      <c r="C172" s="456">
        <v>266787</v>
      </c>
      <c r="D172" s="456">
        <v>0</v>
      </c>
      <c r="E172" s="456">
        <v>0</v>
      </c>
      <c r="F172" s="456">
        <v>0</v>
      </c>
      <c r="G172" s="456">
        <v>0</v>
      </c>
      <c r="H172" s="456">
        <v>266787</v>
      </c>
      <c r="I172" s="456">
        <v>586.93140000000005</v>
      </c>
      <c r="J172" s="456">
        <v>1640.7400500000001</v>
      </c>
      <c r="K172" s="511">
        <v>2.4820699999999998E-3</v>
      </c>
      <c r="L172" s="511">
        <v>2.6112701414172592E-3</v>
      </c>
      <c r="M172" s="709">
        <v>3.3348374999999999</v>
      </c>
    </row>
    <row r="173" spans="2:13">
      <c r="B173" s="718" t="s">
        <v>732</v>
      </c>
      <c r="C173" s="456">
        <v>618595</v>
      </c>
      <c r="D173" s="456">
        <v>0</v>
      </c>
      <c r="E173" s="456">
        <v>0</v>
      </c>
      <c r="F173" s="456">
        <v>0</v>
      </c>
      <c r="G173" s="456">
        <v>0</v>
      </c>
      <c r="H173" s="456">
        <v>618595</v>
      </c>
      <c r="I173" s="456">
        <v>0</v>
      </c>
      <c r="J173" s="456">
        <v>0</v>
      </c>
      <c r="K173" s="511">
        <v>0</v>
      </c>
      <c r="L173" s="511">
        <v>0</v>
      </c>
      <c r="M173" s="709">
        <v>6.2423811300000001</v>
      </c>
    </row>
    <row r="174" spans="2:13">
      <c r="B174" s="718" t="s">
        <v>733</v>
      </c>
      <c r="C174" s="456">
        <v>275595</v>
      </c>
      <c r="D174" s="456">
        <v>0</v>
      </c>
      <c r="E174" s="456">
        <v>0</v>
      </c>
      <c r="F174" s="456">
        <v>0</v>
      </c>
      <c r="G174" s="456">
        <v>0</v>
      </c>
      <c r="H174" s="456">
        <v>275595</v>
      </c>
      <c r="I174" s="456">
        <v>6003.7842295</v>
      </c>
      <c r="J174" s="456">
        <v>29692.605299999999</v>
      </c>
      <c r="K174" s="511">
        <v>4.4918140000000002E-2</v>
      </c>
      <c r="L174" s="511">
        <v>4.7256366808854242E-2</v>
      </c>
      <c r="M174" s="709">
        <v>0.46665222000000001</v>
      </c>
    </row>
    <row r="175" spans="2:13">
      <c r="B175" s="718" t="s">
        <v>734</v>
      </c>
      <c r="C175" s="456">
        <v>279486</v>
      </c>
      <c r="D175" s="456">
        <v>0</v>
      </c>
      <c r="E175" s="456">
        <v>0</v>
      </c>
      <c r="F175" s="456">
        <v>0</v>
      </c>
      <c r="G175" s="456">
        <v>0</v>
      </c>
      <c r="H175" s="456">
        <v>279486</v>
      </c>
      <c r="I175" s="456">
        <v>279.48559999999998</v>
      </c>
      <c r="J175" s="456">
        <v>2152.0422000000003</v>
      </c>
      <c r="K175" s="511">
        <v>3.2555499999999999E-3</v>
      </c>
      <c r="L175" s="511">
        <v>3.4250175949138988E-3</v>
      </c>
      <c r="M175" s="709">
        <v>4.9183633999999996</v>
      </c>
    </row>
    <row r="176" spans="2:13" ht="30">
      <c r="B176" s="718" t="s">
        <v>2066</v>
      </c>
      <c r="C176" s="456">
        <v>240424</v>
      </c>
      <c r="D176" s="456">
        <v>0</v>
      </c>
      <c r="E176" s="456">
        <v>0</v>
      </c>
      <c r="F176" s="456">
        <v>0</v>
      </c>
      <c r="G176" s="456">
        <v>0</v>
      </c>
      <c r="H176" s="456">
        <v>240424</v>
      </c>
      <c r="I176" s="456">
        <v>480.84800000000001</v>
      </c>
      <c r="J176" s="456">
        <v>1622.8620000000001</v>
      </c>
      <c r="K176" s="511">
        <v>2.45502E-3</v>
      </c>
      <c r="L176" s="511">
        <v>2.5828168723258118E-3</v>
      </c>
      <c r="M176" s="709">
        <v>7.0012242200000001</v>
      </c>
    </row>
    <row r="177" spans="2:13">
      <c r="B177" s="718" t="s">
        <v>735</v>
      </c>
      <c r="C177" s="456">
        <v>340301</v>
      </c>
      <c r="D177" s="456">
        <v>0</v>
      </c>
      <c r="E177" s="456">
        <v>0</v>
      </c>
      <c r="F177" s="456">
        <v>0</v>
      </c>
      <c r="G177" s="456">
        <v>0</v>
      </c>
      <c r="H177" s="456">
        <v>340301</v>
      </c>
      <c r="I177" s="456">
        <v>3846.9830000000002</v>
      </c>
      <c r="J177" s="456">
        <v>42704.247000000003</v>
      </c>
      <c r="K177" s="511">
        <v>6.4601779999999998E-2</v>
      </c>
      <c r="L177" s="511">
        <v>6.7964651135813722E-2</v>
      </c>
      <c r="M177" s="709">
        <v>1.5177308700000001</v>
      </c>
    </row>
    <row r="178" spans="2:13">
      <c r="B178" s="718" t="s">
        <v>736</v>
      </c>
      <c r="C178" s="456">
        <v>706880</v>
      </c>
      <c r="D178" s="456">
        <v>0</v>
      </c>
      <c r="E178" s="456">
        <v>0</v>
      </c>
      <c r="F178" s="456">
        <v>0</v>
      </c>
      <c r="G178" s="456">
        <v>2500</v>
      </c>
      <c r="H178" s="456">
        <v>704380</v>
      </c>
      <c r="I178" s="456">
        <v>7482.3853638000001</v>
      </c>
      <c r="J178" s="456">
        <v>44164.625999999997</v>
      </c>
      <c r="K178" s="511">
        <v>6.6810999999999995E-2</v>
      </c>
      <c r="L178" s="511">
        <v>7.0288873109826469E-2</v>
      </c>
      <c r="M178" s="709">
        <v>6.4326940600000002</v>
      </c>
    </row>
    <row r="179" spans="2:13">
      <c r="B179" s="718" t="s">
        <v>1222</v>
      </c>
      <c r="C179" s="456">
        <v>23118</v>
      </c>
      <c r="D179" s="456">
        <v>0</v>
      </c>
      <c r="E179" s="456">
        <v>0</v>
      </c>
      <c r="F179" s="456">
        <v>0</v>
      </c>
      <c r="G179" s="456">
        <v>0</v>
      </c>
      <c r="H179" s="456">
        <v>23118</v>
      </c>
      <c r="I179" s="456">
        <v>0</v>
      </c>
      <c r="J179" s="456">
        <v>4082.40762</v>
      </c>
      <c r="K179" s="511">
        <v>6.1757499999999998E-3</v>
      </c>
      <c r="L179" s="511">
        <v>6.4972322234715342E-3</v>
      </c>
      <c r="M179" s="709">
        <v>1.1558999999999999</v>
      </c>
    </row>
    <row r="180" spans="2:13">
      <c r="B180" s="718" t="s">
        <v>737</v>
      </c>
      <c r="C180" s="456">
        <v>45300</v>
      </c>
      <c r="D180" s="456">
        <v>0</v>
      </c>
      <c r="E180" s="456">
        <v>0</v>
      </c>
      <c r="F180" s="456">
        <v>0</v>
      </c>
      <c r="G180" s="456">
        <v>0</v>
      </c>
      <c r="H180" s="456">
        <v>45300</v>
      </c>
      <c r="I180" s="456">
        <v>0</v>
      </c>
      <c r="J180" s="456">
        <v>3571.9050000000002</v>
      </c>
      <c r="K180" s="511">
        <v>5.4034799999999996E-3</v>
      </c>
      <c r="L180" s="511">
        <v>5.6847572377348964E-3</v>
      </c>
      <c r="M180" s="709">
        <v>2.2650000000000001</v>
      </c>
    </row>
    <row r="181" spans="2:13">
      <c r="B181" s="718" t="s">
        <v>948</v>
      </c>
      <c r="C181" s="456">
        <v>35925</v>
      </c>
      <c r="D181" s="456">
        <v>0</v>
      </c>
      <c r="E181" s="456">
        <v>0</v>
      </c>
      <c r="F181" s="456">
        <v>0</v>
      </c>
      <c r="G181" s="456">
        <v>0</v>
      </c>
      <c r="H181" s="456">
        <v>35925</v>
      </c>
      <c r="I181" s="456">
        <v>0</v>
      </c>
      <c r="J181" s="456">
        <v>0</v>
      </c>
      <c r="K181" s="511">
        <v>0</v>
      </c>
      <c r="L181" s="511">
        <v>0</v>
      </c>
      <c r="M181" s="709">
        <v>2.8740000000000001</v>
      </c>
    </row>
    <row r="182" spans="2:13">
      <c r="B182" s="718" t="s">
        <v>738</v>
      </c>
      <c r="C182" s="456">
        <v>628671</v>
      </c>
      <c r="D182" s="456">
        <v>0</v>
      </c>
      <c r="E182" s="456">
        <v>0</v>
      </c>
      <c r="F182" s="456">
        <v>0</v>
      </c>
      <c r="G182" s="456">
        <v>0</v>
      </c>
      <c r="H182" s="456">
        <v>628671</v>
      </c>
      <c r="I182" s="456">
        <v>0</v>
      </c>
      <c r="J182" s="456">
        <v>0</v>
      </c>
      <c r="K182" s="511">
        <v>0</v>
      </c>
      <c r="L182" s="511">
        <v>0</v>
      </c>
      <c r="M182" s="709">
        <v>4.4176164699999996</v>
      </c>
    </row>
    <row r="183" spans="2:13">
      <c r="B183" s="718" t="s">
        <v>1226</v>
      </c>
      <c r="C183" s="456">
        <v>1768488</v>
      </c>
      <c r="D183" s="456">
        <v>0</v>
      </c>
      <c r="E183" s="456">
        <v>0</v>
      </c>
      <c r="F183" s="456">
        <v>0</v>
      </c>
      <c r="G183" s="456">
        <v>0</v>
      </c>
      <c r="H183" s="456">
        <v>1768488</v>
      </c>
      <c r="I183" s="456">
        <v>13414.715179999999</v>
      </c>
      <c r="J183" s="456">
        <v>195718.56696</v>
      </c>
      <c r="K183" s="511">
        <v>0.29607753999999997</v>
      </c>
      <c r="L183" s="511">
        <v>0.31148995846333027</v>
      </c>
      <c r="M183" s="709">
        <v>5.8949796499999998</v>
      </c>
    </row>
    <row r="184" spans="2:13">
      <c r="B184" s="718" t="s">
        <v>739</v>
      </c>
      <c r="C184" s="456">
        <v>67755</v>
      </c>
      <c r="D184" s="456">
        <v>0</v>
      </c>
      <c r="E184" s="456">
        <v>0</v>
      </c>
      <c r="F184" s="456">
        <v>0</v>
      </c>
      <c r="G184" s="456">
        <v>0</v>
      </c>
      <c r="H184" s="456">
        <v>67755</v>
      </c>
      <c r="I184" s="456">
        <v>1231.47703</v>
      </c>
      <c r="J184" s="456">
        <v>22571.900699999998</v>
      </c>
      <c r="K184" s="511">
        <v>3.4146139999999998E-2</v>
      </c>
      <c r="L184" s="511">
        <v>3.5923625033072927E-2</v>
      </c>
      <c r="M184" s="709">
        <v>1.0950302999999999</v>
      </c>
    </row>
    <row r="185" spans="2:13">
      <c r="B185" s="718" t="s">
        <v>741</v>
      </c>
      <c r="C185" s="456">
        <v>2472</v>
      </c>
      <c r="D185" s="456">
        <v>0</v>
      </c>
      <c r="E185" s="456">
        <v>0</v>
      </c>
      <c r="F185" s="456">
        <v>0</v>
      </c>
      <c r="G185" s="456">
        <v>0</v>
      </c>
      <c r="H185" s="456">
        <v>2472</v>
      </c>
      <c r="I185" s="456">
        <v>0</v>
      </c>
      <c r="J185" s="456">
        <v>0</v>
      </c>
      <c r="K185" s="511">
        <v>0</v>
      </c>
      <c r="L185" s="511">
        <v>0</v>
      </c>
      <c r="M185" s="709">
        <v>1.5103210000000001E-2</v>
      </c>
    </row>
    <row r="186" spans="2:13">
      <c r="B186" s="718" t="s">
        <v>742</v>
      </c>
      <c r="C186" s="456">
        <v>1519721</v>
      </c>
      <c r="D186" s="456">
        <v>0</v>
      </c>
      <c r="E186" s="456">
        <v>379930</v>
      </c>
      <c r="F186" s="456">
        <v>0</v>
      </c>
      <c r="G186" s="456">
        <v>0</v>
      </c>
      <c r="H186" s="456">
        <v>1899651</v>
      </c>
      <c r="I186" s="456">
        <v>12869.628839999999</v>
      </c>
      <c r="J186" s="456">
        <v>92228.056049999999</v>
      </c>
      <c r="K186" s="511">
        <v>0.13952001</v>
      </c>
      <c r="L186" s="511">
        <v>0.14678276974120452</v>
      </c>
      <c r="M186" s="709">
        <v>0.83127234999999999</v>
      </c>
    </row>
    <row r="187" spans="2:13">
      <c r="B187" s="718" t="s">
        <v>743</v>
      </c>
      <c r="C187" s="456">
        <v>734617</v>
      </c>
      <c r="D187" s="456">
        <v>0</v>
      </c>
      <c r="E187" s="456">
        <v>0</v>
      </c>
      <c r="F187" s="456">
        <v>0</v>
      </c>
      <c r="G187" s="456">
        <v>0</v>
      </c>
      <c r="H187" s="456">
        <v>734617</v>
      </c>
      <c r="I187" s="456">
        <v>5876.9359999999997</v>
      </c>
      <c r="J187" s="456">
        <v>11019.254999999999</v>
      </c>
      <c r="K187" s="511">
        <v>1.666962E-2</v>
      </c>
      <c r="L187" s="511">
        <v>1.7537361608356446E-2</v>
      </c>
      <c r="M187" s="709">
        <v>3.8697047000000002</v>
      </c>
    </row>
    <row r="188" spans="2:13">
      <c r="B188" s="718" t="s">
        <v>744</v>
      </c>
      <c r="C188" s="456">
        <v>1203474</v>
      </c>
      <c r="D188" s="456">
        <v>0</v>
      </c>
      <c r="E188" s="456">
        <v>0</v>
      </c>
      <c r="F188" s="456">
        <v>0</v>
      </c>
      <c r="G188" s="456">
        <v>25000</v>
      </c>
      <c r="H188" s="456">
        <v>1178474</v>
      </c>
      <c r="I188" s="456">
        <v>2356.9477000000002</v>
      </c>
      <c r="J188" s="456">
        <v>2356.9479999999999</v>
      </c>
      <c r="K188" s="511">
        <v>3.56552E-3</v>
      </c>
      <c r="L188" s="511">
        <v>3.7511292159127375E-3</v>
      </c>
      <c r="M188" s="709">
        <v>5.3024701900000002</v>
      </c>
    </row>
    <row r="189" spans="2:13">
      <c r="B189" s="718" t="s">
        <v>745</v>
      </c>
      <c r="C189" s="456">
        <v>518063</v>
      </c>
      <c r="D189" s="456">
        <v>0</v>
      </c>
      <c r="E189" s="456">
        <v>0</v>
      </c>
      <c r="F189" s="456">
        <v>0</v>
      </c>
      <c r="G189" s="456">
        <v>0</v>
      </c>
      <c r="H189" s="456">
        <v>518063</v>
      </c>
      <c r="I189" s="456">
        <v>0</v>
      </c>
      <c r="J189" s="456">
        <v>0</v>
      </c>
      <c r="K189" s="511">
        <v>0</v>
      </c>
      <c r="L189" s="511">
        <v>0</v>
      </c>
      <c r="M189" s="709">
        <v>3.76773091</v>
      </c>
    </row>
    <row r="190" spans="2:13">
      <c r="B190" s="718" t="s">
        <v>746</v>
      </c>
      <c r="C190" s="456">
        <v>257368</v>
      </c>
      <c r="D190" s="456">
        <v>0</v>
      </c>
      <c r="E190" s="456">
        <v>0</v>
      </c>
      <c r="F190" s="456">
        <v>0</v>
      </c>
      <c r="G190" s="456">
        <v>0</v>
      </c>
      <c r="H190" s="456">
        <v>257368</v>
      </c>
      <c r="I190" s="456">
        <v>0</v>
      </c>
      <c r="J190" s="456">
        <v>0</v>
      </c>
      <c r="K190" s="511">
        <v>0</v>
      </c>
      <c r="L190" s="511">
        <v>0</v>
      </c>
      <c r="M190" s="709">
        <v>4.7706680500000003</v>
      </c>
    </row>
    <row r="191" spans="2:13">
      <c r="B191" s="718" t="s">
        <v>747</v>
      </c>
      <c r="C191" s="456">
        <v>1724030</v>
      </c>
      <c r="D191" s="456">
        <v>0</v>
      </c>
      <c r="E191" s="456">
        <v>0</v>
      </c>
      <c r="F191" s="456">
        <v>0</v>
      </c>
      <c r="G191" s="456">
        <v>126500</v>
      </c>
      <c r="H191" s="456">
        <v>1597530</v>
      </c>
      <c r="I191" s="456">
        <v>43197.211200000005</v>
      </c>
      <c r="J191" s="456">
        <v>120278.0337</v>
      </c>
      <c r="K191" s="511">
        <v>0.18195322999999999</v>
      </c>
      <c r="L191" s="511">
        <v>0.19142486225602212</v>
      </c>
      <c r="M191" s="709">
        <v>0.51449082000000002</v>
      </c>
    </row>
    <row r="192" spans="2:13">
      <c r="B192" s="718" t="s">
        <v>1244</v>
      </c>
      <c r="C192" s="456">
        <v>658396</v>
      </c>
      <c r="D192" s="456">
        <v>0</v>
      </c>
      <c r="E192" s="456">
        <v>0</v>
      </c>
      <c r="F192" s="456">
        <v>0</v>
      </c>
      <c r="G192" s="456">
        <v>0</v>
      </c>
      <c r="H192" s="456">
        <v>658396</v>
      </c>
      <c r="I192" s="456">
        <v>921.75440000000003</v>
      </c>
      <c r="J192" s="456">
        <v>8065.3509999999997</v>
      </c>
      <c r="K192" s="511">
        <v>1.220104E-2</v>
      </c>
      <c r="L192" s="511">
        <v>1.2836165147763553E-2</v>
      </c>
      <c r="M192" s="709">
        <v>6.6370564500000002</v>
      </c>
    </row>
    <row r="193" spans="2:13" ht="30">
      <c r="B193" s="718" t="s">
        <v>1246</v>
      </c>
      <c r="C193" s="456">
        <v>525295</v>
      </c>
      <c r="D193" s="456">
        <v>0</v>
      </c>
      <c r="E193" s="456">
        <v>0</v>
      </c>
      <c r="F193" s="456">
        <v>0</v>
      </c>
      <c r="G193" s="456">
        <v>0</v>
      </c>
      <c r="H193" s="456">
        <v>525295</v>
      </c>
      <c r="I193" s="456">
        <v>5508.5060899999999</v>
      </c>
      <c r="J193" s="456">
        <v>351070.40735000005</v>
      </c>
      <c r="K193" s="511">
        <v>0.53108944000000002</v>
      </c>
      <c r="L193" s="511">
        <v>0.5587354756460351</v>
      </c>
      <c r="M193" s="709">
        <v>2.9064054399999999</v>
      </c>
    </row>
    <row r="194" spans="2:13">
      <c r="B194" s="718" t="s">
        <v>748</v>
      </c>
      <c r="C194" s="456">
        <v>443946</v>
      </c>
      <c r="D194" s="456">
        <v>0</v>
      </c>
      <c r="E194" s="456">
        <v>0</v>
      </c>
      <c r="F194" s="456">
        <v>0</v>
      </c>
      <c r="G194" s="456">
        <v>0</v>
      </c>
      <c r="H194" s="456">
        <v>443946</v>
      </c>
      <c r="I194" s="456">
        <v>918.96821999999997</v>
      </c>
      <c r="J194" s="456">
        <v>4039.9086000000002</v>
      </c>
      <c r="K194" s="511">
        <v>6.11146E-3</v>
      </c>
      <c r="L194" s="511">
        <v>6.4295941951528525E-3</v>
      </c>
      <c r="M194" s="709">
        <v>4.5957142900000001</v>
      </c>
    </row>
    <row r="195" spans="2:13">
      <c r="B195" s="718" t="s">
        <v>1252</v>
      </c>
      <c r="C195" s="456">
        <v>354361</v>
      </c>
      <c r="D195" s="456">
        <v>0</v>
      </c>
      <c r="E195" s="456">
        <v>0</v>
      </c>
      <c r="F195" s="456">
        <v>0</v>
      </c>
      <c r="G195" s="456">
        <v>36000</v>
      </c>
      <c r="H195" s="456">
        <v>318361</v>
      </c>
      <c r="I195" s="456">
        <v>0</v>
      </c>
      <c r="J195" s="456">
        <v>1353.0342499999999</v>
      </c>
      <c r="K195" s="511">
        <v>2.0468299999999999E-3</v>
      </c>
      <c r="L195" s="511">
        <v>2.1533806877816475E-3</v>
      </c>
      <c r="M195" s="709">
        <v>2.5264339900000001</v>
      </c>
    </row>
    <row r="196" spans="2:13">
      <c r="B196" s="718" t="s">
        <v>1255</v>
      </c>
      <c r="C196" s="456">
        <v>36944</v>
      </c>
      <c r="D196" s="456">
        <v>0</v>
      </c>
      <c r="E196" s="456">
        <v>0</v>
      </c>
      <c r="F196" s="456">
        <v>0</v>
      </c>
      <c r="G196" s="456">
        <v>0</v>
      </c>
      <c r="H196" s="456">
        <v>36944</v>
      </c>
      <c r="I196" s="456">
        <v>0</v>
      </c>
      <c r="J196" s="456">
        <v>0</v>
      </c>
      <c r="K196" s="511">
        <v>0</v>
      </c>
      <c r="L196" s="511">
        <v>0</v>
      </c>
      <c r="M196" s="709">
        <v>0.43209356999999998</v>
      </c>
    </row>
    <row r="197" spans="2:13">
      <c r="B197" s="718" t="s">
        <v>751</v>
      </c>
      <c r="C197" s="456">
        <v>110562</v>
      </c>
      <c r="D197" s="456">
        <v>0</v>
      </c>
      <c r="E197" s="456">
        <v>0</v>
      </c>
      <c r="F197" s="456">
        <v>0</v>
      </c>
      <c r="G197" s="456">
        <v>0</v>
      </c>
      <c r="H197" s="456">
        <v>110562</v>
      </c>
      <c r="I197" s="456">
        <v>0</v>
      </c>
      <c r="J197" s="456">
        <v>0</v>
      </c>
      <c r="K197" s="511">
        <v>0</v>
      </c>
      <c r="L197" s="511">
        <v>0</v>
      </c>
      <c r="M197" s="709">
        <v>9.3443204899999994</v>
      </c>
    </row>
    <row r="198" spans="2:13">
      <c r="B198" s="718" t="s">
        <v>753</v>
      </c>
      <c r="C198" s="456">
        <v>700498</v>
      </c>
      <c r="D198" s="456">
        <v>0</v>
      </c>
      <c r="E198" s="456">
        <v>0</v>
      </c>
      <c r="F198" s="456">
        <v>0</v>
      </c>
      <c r="G198" s="456">
        <v>0</v>
      </c>
      <c r="H198" s="456">
        <v>700498</v>
      </c>
      <c r="I198" s="456">
        <v>0</v>
      </c>
      <c r="J198" s="456">
        <v>2101.4940000000001</v>
      </c>
      <c r="K198" s="511">
        <v>3.1790799999999999E-3</v>
      </c>
      <c r="L198" s="511">
        <v>3.3445691379128104E-3</v>
      </c>
      <c r="M198" s="709">
        <v>6.5467102800000001</v>
      </c>
    </row>
    <row r="199" spans="2:13">
      <c r="B199" s="718" t="s">
        <v>952</v>
      </c>
      <c r="C199" s="456">
        <v>2859830</v>
      </c>
      <c r="D199" s="456">
        <v>0</v>
      </c>
      <c r="E199" s="456">
        <v>0</v>
      </c>
      <c r="F199" s="456">
        <v>0</v>
      </c>
      <c r="G199" s="456">
        <v>0</v>
      </c>
      <c r="H199" s="456">
        <v>2859830</v>
      </c>
      <c r="I199" s="456">
        <v>3002.8215</v>
      </c>
      <c r="J199" s="456">
        <v>44327.364999999998</v>
      </c>
      <c r="K199" s="511">
        <v>6.7057190000000003E-2</v>
      </c>
      <c r="L199" s="511">
        <v>7.0547875437187296E-2</v>
      </c>
      <c r="M199" s="709">
        <v>5.6173125700000002</v>
      </c>
    </row>
    <row r="200" spans="2:13">
      <c r="B200" s="718" t="s">
        <v>755</v>
      </c>
      <c r="C200" s="456">
        <v>602327</v>
      </c>
      <c r="D200" s="456">
        <v>0</v>
      </c>
      <c r="E200" s="456">
        <v>0</v>
      </c>
      <c r="F200" s="456">
        <v>0</v>
      </c>
      <c r="G200" s="456">
        <v>61500</v>
      </c>
      <c r="H200" s="456">
        <v>540827</v>
      </c>
      <c r="I200" s="456">
        <v>0</v>
      </c>
      <c r="J200" s="456">
        <v>6430.4330300000001</v>
      </c>
      <c r="K200" s="511">
        <v>9.7277800000000001E-3</v>
      </c>
      <c r="L200" s="511">
        <v>1.0234160961465111E-2</v>
      </c>
      <c r="M200" s="709">
        <v>0.41602076999999998</v>
      </c>
    </row>
    <row r="201" spans="2:13">
      <c r="B201" s="718" t="s">
        <v>756</v>
      </c>
      <c r="C201" s="456">
        <v>3161234</v>
      </c>
      <c r="D201" s="456">
        <v>0</v>
      </c>
      <c r="E201" s="456">
        <v>0</v>
      </c>
      <c r="F201" s="456">
        <v>0</v>
      </c>
      <c r="G201" s="456">
        <v>414000</v>
      </c>
      <c r="H201" s="456">
        <v>2747234</v>
      </c>
      <c r="I201" s="456">
        <v>8406.5362660999999</v>
      </c>
      <c r="J201" s="456">
        <v>115795.91309999999</v>
      </c>
      <c r="K201" s="511">
        <v>0.17517279999999999</v>
      </c>
      <c r="L201" s="511">
        <v>0.18429147894340581</v>
      </c>
      <c r="M201" s="709">
        <v>1.11891684</v>
      </c>
    </row>
    <row r="202" spans="2:13" ht="30">
      <c r="B202" s="718" t="s">
        <v>758</v>
      </c>
      <c r="C202" s="456">
        <v>447937</v>
      </c>
      <c r="D202" s="456">
        <v>0</v>
      </c>
      <c r="E202" s="456">
        <v>0</v>
      </c>
      <c r="F202" s="456">
        <v>0</v>
      </c>
      <c r="G202" s="456">
        <v>52500</v>
      </c>
      <c r="H202" s="456">
        <v>395437</v>
      </c>
      <c r="I202" s="456">
        <v>0</v>
      </c>
      <c r="J202" s="456">
        <v>4401.2138099999993</v>
      </c>
      <c r="K202" s="511">
        <v>6.6580299999999997E-3</v>
      </c>
      <c r="L202" s="511">
        <v>7.0046185610245157E-3</v>
      </c>
      <c r="M202" s="709">
        <v>3.26168579</v>
      </c>
    </row>
    <row r="203" spans="2:13">
      <c r="B203" s="718" t="s">
        <v>1265</v>
      </c>
      <c r="C203" s="456">
        <v>1420216</v>
      </c>
      <c r="D203" s="456">
        <v>0</v>
      </c>
      <c r="E203" s="456">
        <v>0</v>
      </c>
      <c r="F203" s="456">
        <v>0</v>
      </c>
      <c r="G203" s="456">
        <v>0</v>
      </c>
      <c r="H203" s="456">
        <v>1420216</v>
      </c>
      <c r="I203" s="456">
        <v>11361.7284</v>
      </c>
      <c r="J203" s="456">
        <v>29512.088480000002</v>
      </c>
      <c r="K203" s="511">
        <v>4.464506E-2</v>
      </c>
      <c r="L203" s="511">
        <v>4.69690707304233E-2</v>
      </c>
      <c r="M203" s="709">
        <v>8.4536666700000005</v>
      </c>
    </row>
    <row r="204" spans="2:13">
      <c r="B204" s="718" t="s">
        <v>760</v>
      </c>
      <c r="C204" s="456">
        <v>2025828</v>
      </c>
      <c r="D204" s="456">
        <v>0</v>
      </c>
      <c r="E204" s="456">
        <v>0</v>
      </c>
      <c r="F204" s="456">
        <v>0</v>
      </c>
      <c r="G204" s="456">
        <v>0</v>
      </c>
      <c r="H204" s="456">
        <v>2025828</v>
      </c>
      <c r="I204" s="456">
        <v>37287.846740000001</v>
      </c>
      <c r="J204" s="456">
        <v>267368.77944000001</v>
      </c>
      <c r="K204" s="511">
        <v>0.40446797000000001</v>
      </c>
      <c r="L204" s="511">
        <v>0.4255226844123472</v>
      </c>
      <c r="M204" s="709">
        <v>3.3763800000000002</v>
      </c>
    </row>
    <row r="205" spans="2:13">
      <c r="B205" s="718" t="s">
        <v>761</v>
      </c>
      <c r="C205" s="456">
        <v>259</v>
      </c>
      <c r="D205" s="456">
        <v>0</v>
      </c>
      <c r="E205" s="456">
        <v>0</v>
      </c>
      <c r="F205" s="456">
        <v>0</v>
      </c>
      <c r="G205" s="456">
        <v>0</v>
      </c>
      <c r="H205" s="456">
        <v>259</v>
      </c>
      <c r="I205" s="456">
        <v>0</v>
      </c>
      <c r="J205" s="456">
        <v>0</v>
      </c>
      <c r="K205" s="511">
        <v>0</v>
      </c>
      <c r="L205" s="511">
        <v>0</v>
      </c>
      <c r="M205" s="709">
        <v>2.8152199999999998E-3</v>
      </c>
    </row>
    <row r="206" spans="2:13">
      <c r="B206" s="718" t="s">
        <v>763</v>
      </c>
      <c r="C206" s="456">
        <v>736078</v>
      </c>
      <c r="D206" s="456">
        <v>0</v>
      </c>
      <c r="E206" s="456">
        <v>0</v>
      </c>
      <c r="F206" s="456">
        <v>0</v>
      </c>
      <c r="G206" s="456">
        <v>50500</v>
      </c>
      <c r="H206" s="456">
        <v>685578</v>
      </c>
      <c r="I206" s="456">
        <v>205.67339999999999</v>
      </c>
      <c r="J206" s="456">
        <v>1576.8293999999999</v>
      </c>
      <c r="K206" s="511">
        <v>2.3853799999999999E-3</v>
      </c>
      <c r="L206" s="511">
        <v>2.5095550817625812E-3</v>
      </c>
      <c r="M206" s="709">
        <v>3.1014331500000001</v>
      </c>
    </row>
    <row r="207" spans="2:13">
      <c r="B207" s="718" t="s">
        <v>765</v>
      </c>
      <c r="C207" s="456">
        <v>115477</v>
      </c>
      <c r="D207" s="456">
        <v>0</v>
      </c>
      <c r="E207" s="456">
        <v>0</v>
      </c>
      <c r="F207" s="456">
        <v>0</v>
      </c>
      <c r="G207" s="456">
        <v>0</v>
      </c>
      <c r="H207" s="456">
        <v>115477</v>
      </c>
      <c r="I207" s="456">
        <v>635.12350000000004</v>
      </c>
      <c r="J207" s="456">
        <v>2540.4940000000001</v>
      </c>
      <c r="K207" s="511">
        <v>3.8431899999999998E-3</v>
      </c>
      <c r="L207" s="511">
        <v>4.0432462940425563E-3</v>
      </c>
      <c r="M207" s="709">
        <v>5.3471476200000003</v>
      </c>
    </row>
    <row r="208" spans="2:13" ht="30">
      <c r="B208" s="718" t="s">
        <v>767</v>
      </c>
      <c r="C208" s="456">
        <v>1328277</v>
      </c>
      <c r="D208" s="456">
        <v>0</v>
      </c>
      <c r="E208" s="456">
        <v>0</v>
      </c>
      <c r="F208" s="456">
        <v>0</v>
      </c>
      <c r="G208" s="456">
        <v>678500</v>
      </c>
      <c r="H208" s="456">
        <v>649777</v>
      </c>
      <c r="I208" s="456">
        <v>311.89284480000003</v>
      </c>
      <c r="J208" s="456">
        <v>2209.2417999999998</v>
      </c>
      <c r="K208" s="511">
        <v>3.3420799999999999E-3</v>
      </c>
      <c r="L208" s="511">
        <v>3.5160518861661965E-3</v>
      </c>
      <c r="M208" s="709">
        <v>3.4399392199999999</v>
      </c>
    </row>
    <row r="209" spans="2:13">
      <c r="B209" s="718" t="s">
        <v>1281</v>
      </c>
      <c r="C209" s="456">
        <v>7091557</v>
      </c>
      <c r="D209" s="456">
        <v>0</v>
      </c>
      <c r="E209" s="456">
        <v>0</v>
      </c>
      <c r="F209" s="456">
        <v>0</v>
      </c>
      <c r="G209" s="456">
        <v>50000</v>
      </c>
      <c r="H209" s="456">
        <v>7041557</v>
      </c>
      <c r="I209" s="456">
        <v>74435.650218199997</v>
      </c>
      <c r="J209" s="456">
        <v>267227.08815000003</v>
      </c>
      <c r="K209" s="511">
        <v>0.40425361999999998</v>
      </c>
      <c r="L209" s="511">
        <v>0.42529717993046667</v>
      </c>
      <c r="M209" s="709">
        <v>3.5175318199999999</v>
      </c>
    </row>
    <row r="210" spans="2:13">
      <c r="B210" s="718" t="s">
        <v>768</v>
      </c>
      <c r="C210" s="456">
        <v>6815099</v>
      </c>
      <c r="D210" s="456">
        <v>215800</v>
      </c>
      <c r="E210" s="456">
        <v>0</v>
      </c>
      <c r="F210" s="456">
        <v>0</v>
      </c>
      <c r="G210" s="456">
        <v>900500</v>
      </c>
      <c r="H210" s="456">
        <v>6130399</v>
      </c>
      <c r="I210" s="456">
        <v>254541.40496389999</v>
      </c>
      <c r="J210" s="456">
        <v>626404.16982000007</v>
      </c>
      <c r="K210" s="511">
        <v>0.94760661000000002</v>
      </c>
      <c r="L210" s="511">
        <v>0.9969345876028517</v>
      </c>
      <c r="M210" s="709">
        <v>1.7435729499999999</v>
      </c>
    </row>
    <row r="211" spans="2:13">
      <c r="B211" s="718" t="s">
        <v>1286</v>
      </c>
      <c r="C211" s="637">
        <v>358359</v>
      </c>
      <c r="D211" s="637">
        <v>0</v>
      </c>
      <c r="E211" s="637">
        <v>0</v>
      </c>
      <c r="F211" s="637">
        <v>0</v>
      </c>
      <c r="G211" s="637">
        <v>0</v>
      </c>
      <c r="H211" s="637">
        <v>358359</v>
      </c>
      <c r="I211" s="637">
        <v>0</v>
      </c>
      <c r="J211" s="637">
        <v>3350.6566499999999</v>
      </c>
      <c r="K211" s="710">
        <v>5.0687800000000002E-3</v>
      </c>
      <c r="L211" s="710">
        <v>5.332636126171345E-3</v>
      </c>
      <c r="M211" s="711">
        <v>3.3169103999999998</v>
      </c>
    </row>
    <row r="212" spans="2:13">
      <c r="B212" s="718" t="s">
        <v>1288</v>
      </c>
      <c r="C212" s="456">
        <v>1951186</v>
      </c>
      <c r="D212" s="456">
        <v>0</v>
      </c>
      <c r="E212" s="456">
        <v>0</v>
      </c>
      <c r="F212" s="456">
        <v>0</v>
      </c>
      <c r="G212" s="456">
        <v>38000</v>
      </c>
      <c r="H212" s="456">
        <v>1913186</v>
      </c>
      <c r="I212" s="456">
        <v>7652.7442000000001</v>
      </c>
      <c r="J212" s="456">
        <v>7652.7439999999997</v>
      </c>
      <c r="K212" s="511">
        <v>1.157686E-2</v>
      </c>
      <c r="L212" s="511">
        <v>1.2179492971546638E-2</v>
      </c>
      <c r="M212" s="709">
        <v>11.02554705</v>
      </c>
    </row>
    <row r="213" spans="2:13">
      <c r="B213" s="718" t="s">
        <v>770</v>
      </c>
      <c r="C213" s="456">
        <v>807307</v>
      </c>
      <c r="D213" s="456">
        <v>0</v>
      </c>
      <c r="E213" s="456">
        <v>0</v>
      </c>
      <c r="F213" s="456">
        <v>0</v>
      </c>
      <c r="G213" s="456">
        <v>0</v>
      </c>
      <c r="H213" s="456">
        <v>807307</v>
      </c>
      <c r="I213" s="456">
        <v>8803.2371600000006</v>
      </c>
      <c r="J213" s="456">
        <v>70453.681890000007</v>
      </c>
      <c r="K213" s="511">
        <v>0.10658035</v>
      </c>
      <c r="L213" s="511">
        <v>0.11212842392203866</v>
      </c>
      <c r="M213" s="709">
        <v>13.09925361</v>
      </c>
    </row>
    <row r="214" spans="2:13" ht="30">
      <c r="B214" s="718" t="s">
        <v>772</v>
      </c>
      <c r="C214" s="456">
        <v>465638</v>
      </c>
      <c r="D214" s="456">
        <v>0</v>
      </c>
      <c r="E214" s="456">
        <v>0</v>
      </c>
      <c r="F214" s="456">
        <v>0</v>
      </c>
      <c r="G214" s="456">
        <v>0</v>
      </c>
      <c r="H214" s="456">
        <v>465638</v>
      </c>
      <c r="I214" s="456">
        <v>3823.5726199999999</v>
      </c>
      <c r="J214" s="456">
        <v>32641.2238</v>
      </c>
      <c r="K214" s="511">
        <v>4.9378730000000003E-2</v>
      </c>
      <c r="L214" s="511">
        <v>5.1949151291978517E-2</v>
      </c>
      <c r="M214" s="709">
        <v>4.5242712799999998</v>
      </c>
    </row>
    <row r="215" spans="2:13">
      <c r="B215" s="718" t="s">
        <v>773</v>
      </c>
      <c r="C215" s="456">
        <v>592645</v>
      </c>
      <c r="D215" s="456">
        <v>0</v>
      </c>
      <c r="E215" s="456">
        <v>0</v>
      </c>
      <c r="F215" s="456">
        <v>0</v>
      </c>
      <c r="G215" s="456">
        <v>0</v>
      </c>
      <c r="H215" s="456">
        <v>592645</v>
      </c>
      <c r="I215" s="456">
        <v>2074.2578899999999</v>
      </c>
      <c r="J215" s="456">
        <v>17174.8521</v>
      </c>
      <c r="K215" s="511">
        <v>2.5981629999999999E-2</v>
      </c>
      <c r="L215" s="511">
        <v>2.7334115768056926E-2</v>
      </c>
      <c r="M215" s="709">
        <v>1.9234913600000001</v>
      </c>
    </row>
    <row r="216" spans="2:13">
      <c r="B216" s="718" t="s">
        <v>774</v>
      </c>
      <c r="C216" s="456">
        <v>482164</v>
      </c>
      <c r="D216" s="456">
        <v>0</v>
      </c>
      <c r="E216" s="456">
        <v>0</v>
      </c>
      <c r="F216" s="456">
        <v>0</v>
      </c>
      <c r="G216" s="456">
        <v>0</v>
      </c>
      <c r="H216" s="456">
        <v>482164</v>
      </c>
      <c r="I216" s="456">
        <v>0</v>
      </c>
      <c r="J216" s="456">
        <v>1861.1530400000001</v>
      </c>
      <c r="K216" s="511">
        <v>2.8154999999999999E-3</v>
      </c>
      <c r="L216" s="511">
        <v>2.9620617610693185E-3</v>
      </c>
      <c r="M216" s="709">
        <v>0.92343107999999996</v>
      </c>
    </row>
    <row r="217" spans="2:13">
      <c r="B217" s="718" t="s">
        <v>775</v>
      </c>
      <c r="C217" s="456">
        <v>1260500</v>
      </c>
      <c r="D217" s="456">
        <v>0</v>
      </c>
      <c r="E217" s="456">
        <v>0</v>
      </c>
      <c r="F217" s="456">
        <v>0</v>
      </c>
      <c r="G217" s="456">
        <v>303500</v>
      </c>
      <c r="H217" s="456">
        <v>957000</v>
      </c>
      <c r="I217" s="456">
        <v>10718.3997975</v>
      </c>
      <c r="J217" s="456">
        <v>10718.4</v>
      </c>
      <c r="K217" s="511">
        <v>1.6214490000000002E-2</v>
      </c>
      <c r="L217" s="511">
        <v>1.7058544943647076E-2</v>
      </c>
      <c r="M217" s="709">
        <v>2.8090464800000001</v>
      </c>
    </row>
    <row r="218" spans="2:13">
      <c r="B218" s="718" t="s">
        <v>776</v>
      </c>
      <c r="C218" s="456">
        <v>985</v>
      </c>
      <c r="D218" s="456">
        <v>0</v>
      </c>
      <c r="E218" s="456">
        <v>0</v>
      </c>
      <c r="F218" s="456">
        <v>0</v>
      </c>
      <c r="G218" s="456">
        <v>0</v>
      </c>
      <c r="H218" s="456">
        <v>985</v>
      </c>
      <c r="I218" s="456">
        <v>0</v>
      </c>
      <c r="J218" s="456">
        <v>0</v>
      </c>
      <c r="K218" s="511">
        <v>0</v>
      </c>
      <c r="L218" s="511">
        <v>0</v>
      </c>
      <c r="M218" s="709">
        <v>3.2833330000000001E-2</v>
      </c>
    </row>
    <row r="219" spans="2:13">
      <c r="B219" s="718" t="s">
        <v>777</v>
      </c>
      <c r="C219" s="456">
        <v>1965871</v>
      </c>
      <c r="D219" s="456">
        <v>0</v>
      </c>
      <c r="E219" s="456">
        <v>0</v>
      </c>
      <c r="F219" s="456">
        <v>0</v>
      </c>
      <c r="G219" s="456">
        <v>10000</v>
      </c>
      <c r="H219" s="456">
        <v>1955871</v>
      </c>
      <c r="I219" s="456">
        <v>4831.00137</v>
      </c>
      <c r="J219" s="456">
        <v>42051.226499999997</v>
      </c>
      <c r="K219" s="511">
        <v>6.3613909999999996E-2</v>
      </c>
      <c r="L219" s="511">
        <v>6.6925356133912969E-2</v>
      </c>
      <c r="M219" s="709">
        <v>7.4049839300000002</v>
      </c>
    </row>
    <row r="220" spans="2:13">
      <c r="B220" s="718" t="s">
        <v>779</v>
      </c>
      <c r="C220" s="456">
        <v>316932</v>
      </c>
      <c r="D220" s="456">
        <v>0</v>
      </c>
      <c r="E220" s="456">
        <v>0</v>
      </c>
      <c r="F220" s="456">
        <v>0</v>
      </c>
      <c r="G220" s="456">
        <v>0</v>
      </c>
      <c r="H220" s="456">
        <v>316932</v>
      </c>
      <c r="I220" s="456">
        <v>0</v>
      </c>
      <c r="J220" s="456">
        <v>4437.0479999999998</v>
      </c>
      <c r="K220" s="511">
        <v>6.7122400000000004E-3</v>
      </c>
      <c r="L220" s="511">
        <v>7.0616493809821769E-3</v>
      </c>
      <c r="M220" s="709">
        <v>1.49019645</v>
      </c>
    </row>
    <row r="221" spans="2:13">
      <c r="B221" s="718" t="s">
        <v>780</v>
      </c>
      <c r="C221" s="456">
        <v>104645</v>
      </c>
      <c r="D221" s="456">
        <v>0</v>
      </c>
      <c r="E221" s="456">
        <v>0</v>
      </c>
      <c r="F221" s="456">
        <v>0</v>
      </c>
      <c r="G221" s="456">
        <v>0</v>
      </c>
      <c r="H221" s="456">
        <v>104645</v>
      </c>
      <c r="I221" s="456">
        <v>956.18083000000001</v>
      </c>
      <c r="J221" s="456">
        <v>14911.9125</v>
      </c>
      <c r="K221" s="511">
        <v>2.255832E-2</v>
      </c>
      <c r="L221" s="511">
        <v>2.3732602774386345E-2</v>
      </c>
      <c r="M221" s="709">
        <v>3.1306468000000001</v>
      </c>
    </row>
    <row r="222" spans="2:13">
      <c r="B222" s="718" t="s">
        <v>781</v>
      </c>
      <c r="C222" s="456">
        <v>348279</v>
      </c>
      <c r="D222" s="456">
        <v>0</v>
      </c>
      <c r="E222" s="456">
        <v>0</v>
      </c>
      <c r="F222" s="456">
        <v>0</v>
      </c>
      <c r="G222" s="456">
        <v>0</v>
      </c>
      <c r="H222" s="456">
        <v>348279</v>
      </c>
      <c r="I222" s="456">
        <v>0</v>
      </c>
      <c r="J222" s="456">
        <v>5394.8417099999997</v>
      </c>
      <c r="K222" s="511">
        <v>8.1611600000000006E-3</v>
      </c>
      <c r="L222" s="511">
        <v>8.585996956065909E-3</v>
      </c>
      <c r="M222" s="709">
        <v>3.9689914499999999</v>
      </c>
    </row>
    <row r="223" spans="2:13">
      <c r="B223" s="718" t="s">
        <v>1305</v>
      </c>
      <c r="C223" s="456">
        <v>328899</v>
      </c>
      <c r="D223" s="456">
        <v>0</v>
      </c>
      <c r="E223" s="456">
        <v>0</v>
      </c>
      <c r="F223" s="456">
        <v>0</v>
      </c>
      <c r="G223" s="456">
        <v>0</v>
      </c>
      <c r="H223" s="456">
        <v>328899</v>
      </c>
      <c r="I223" s="456">
        <v>0</v>
      </c>
      <c r="J223" s="456">
        <v>1558.98126</v>
      </c>
      <c r="K223" s="511">
        <v>2.3583800000000002E-3</v>
      </c>
      <c r="L223" s="511">
        <v>2.4811494150258945E-3</v>
      </c>
      <c r="M223" s="709">
        <v>7.3628609799999998</v>
      </c>
    </row>
    <row r="224" spans="2:13">
      <c r="B224" s="718" t="s">
        <v>782</v>
      </c>
      <c r="C224" s="456">
        <v>423001</v>
      </c>
      <c r="D224" s="456">
        <v>0</v>
      </c>
      <c r="E224" s="456">
        <v>0</v>
      </c>
      <c r="F224" s="456">
        <v>0</v>
      </c>
      <c r="G224" s="456">
        <v>0</v>
      </c>
      <c r="H224" s="456">
        <v>423001</v>
      </c>
      <c r="I224" s="456">
        <v>3925.4544999999998</v>
      </c>
      <c r="J224" s="456">
        <v>27918.065999999999</v>
      </c>
      <c r="K224" s="511">
        <v>4.2233659999999999E-2</v>
      </c>
      <c r="L224" s="511">
        <v>4.4432152522830393E-2</v>
      </c>
      <c r="M224" s="709">
        <v>4.92222209</v>
      </c>
    </row>
    <row r="225" spans="2:13">
      <c r="B225" s="718" t="s">
        <v>783</v>
      </c>
      <c r="C225" s="456">
        <v>224435</v>
      </c>
      <c r="D225" s="456">
        <v>0</v>
      </c>
      <c r="E225" s="456">
        <v>0</v>
      </c>
      <c r="F225" s="456">
        <v>0</v>
      </c>
      <c r="G225" s="456">
        <v>0</v>
      </c>
      <c r="H225" s="456">
        <v>224435</v>
      </c>
      <c r="I225" s="456">
        <v>16945.09</v>
      </c>
      <c r="J225" s="456">
        <v>121531.55250000001</v>
      </c>
      <c r="K225" s="511">
        <v>0.18384950999999999</v>
      </c>
      <c r="L225" s="511">
        <v>0.19341986214289952</v>
      </c>
      <c r="M225" s="709">
        <v>1.1399873</v>
      </c>
    </row>
    <row r="226" spans="2:13">
      <c r="B226" s="718" t="s">
        <v>785</v>
      </c>
      <c r="C226" s="456">
        <v>352976</v>
      </c>
      <c r="D226" s="456">
        <v>0</v>
      </c>
      <c r="E226" s="456">
        <v>0</v>
      </c>
      <c r="F226" s="456">
        <v>0</v>
      </c>
      <c r="G226" s="456">
        <v>0</v>
      </c>
      <c r="H226" s="456">
        <v>352976</v>
      </c>
      <c r="I226" s="456">
        <v>24355.344000000001</v>
      </c>
      <c r="J226" s="456">
        <v>168016.576</v>
      </c>
      <c r="K226" s="511">
        <v>0.25417075</v>
      </c>
      <c r="L226" s="511">
        <v>0.26740169362719196</v>
      </c>
      <c r="M226" s="709">
        <v>1.7575772700000001</v>
      </c>
    </row>
    <row r="227" spans="2:13">
      <c r="B227" s="718" t="s">
        <v>2067</v>
      </c>
      <c r="C227" s="456">
        <v>588202</v>
      </c>
      <c r="D227" s="456">
        <v>0</v>
      </c>
      <c r="E227" s="456">
        <v>0</v>
      </c>
      <c r="F227" s="456">
        <v>0</v>
      </c>
      <c r="G227" s="456">
        <v>0</v>
      </c>
      <c r="H227" s="456">
        <v>588202</v>
      </c>
      <c r="I227" s="456">
        <v>0</v>
      </c>
      <c r="J227" s="456">
        <v>6381.9917000000005</v>
      </c>
      <c r="K227" s="511">
        <v>9.6544999999999999E-3</v>
      </c>
      <c r="L227" s="511">
        <v>1.0157065629611939E-2</v>
      </c>
      <c r="M227" s="709">
        <v>1.8852628199999999</v>
      </c>
    </row>
    <row r="228" spans="2:13">
      <c r="B228" s="718" t="s">
        <v>787</v>
      </c>
      <c r="C228" s="456">
        <v>1423435</v>
      </c>
      <c r="D228" s="456">
        <v>0</v>
      </c>
      <c r="E228" s="456">
        <v>0</v>
      </c>
      <c r="F228" s="456">
        <v>0</v>
      </c>
      <c r="G228" s="456">
        <v>0</v>
      </c>
      <c r="H228" s="456">
        <v>1423435</v>
      </c>
      <c r="I228" s="456">
        <v>0</v>
      </c>
      <c r="J228" s="456">
        <v>11600.99525</v>
      </c>
      <c r="K228" s="511">
        <v>1.7549660000000002E-2</v>
      </c>
      <c r="L228" s="511">
        <v>1.8463212686889951E-2</v>
      </c>
      <c r="M228" s="709">
        <v>4.7701275000000001</v>
      </c>
    </row>
    <row r="229" spans="2:13">
      <c r="B229" s="718" t="s">
        <v>788</v>
      </c>
      <c r="C229" s="456">
        <v>258610</v>
      </c>
      <c r="D229" s="456">
        <v>0</v>
      </c>
      <c r="E229" s="456">
        <v>0</v>
      </c>
      <c r="F229" s="456">
        <v>0</v>
      </c>
      <c r="G229" s="456">
        <v>0</v>
      </c>
      <c r="H229" s="456">
        <v>258610</v>
      </c>
      <c r="I229" s="456">
        <v>0</v>
      </c>
      <c r="J229" s="456">
        <v>0</v>
      </c>
      <c r="K229" s="511">
        <v>0</v>
      </c>
      <c r="L229" s="511">
        <v>0</v>
      </c>
      <c r="M229" s="709">
        <v>2.1604845400000001</v>
      </c>
    </row>
    <row r="230" spans="2:13">
      <c r="B230" s="718" t="s">
        <v>789</v>
      </c>
      <c r="C230" s="456">
        <v>162908</v>
      </c>
      <c r="D230" s="456">
        <v>0</v>
      </c>
      <c r="E230" s="456">
        <v>0</v>
      </c>
      <c r="F230" s="456">
        <v>0</v>
      </c>
      <c r="G230" s="456">
        <v>0</v>
      </c>
      <c r="H230" s="456">
        <v>162908</v>
      </c>
      <c r="I230" s="456">
        <v>0</v>
      </c>
      <c r="J230" s="456">
        <v>2461.5398799999998</v>
      </c>
      <c r="K230" s="511">
        <v>3.7237500000000001E-3</v>
      </c>
      <c r="L230" s="511">
        <v>3.9175892552582121E-3</v>
      </c>
      <c r="M230" s="709">
        <v>3.6615121799999999</v>
      </c>
    </row>
    <row r="231" spans="2:13">
      <c r="B231" s="718" t="s">
        <v>1312</v>
      </c>
      <c r="C231" s="456">
        <v>1349180</v>
      </c>
      <c r="D231" s="456">
        <v>0</v>
      </c>
      <c r="E231" s="456">
        <v>0</v>
      </c>
      <c r="F231" s="456">
        <v>0</v>
      </c>
      <c r="G231" s="456">
        <v>0</v>
      </c>
      <c r="H231" s="456">
        <v>1349180</v>
      </c>
      <c r="I231" s="456">
        <v>0</v>
      </c>
      <c r="J231" s="456">
        <v>0</v>
      </c>
      <c r="K231" s="511">
        <v>0</v>
      </c>
      <c r="L231" s="511">
        <v>0</v>
      </c>
      <c r="M231" s="709">
        <v>8.5636123600000005</v>
      </c>
    </row>
    <row r="232" spans="2:13">
      <c r="B232" s="718" t="s">
        <v>790</v>
      </c>
      <c r="C232" s="456">
        <v>94207</v>
      </c>
      <c r="D232" s="456">
        <v>0</v>
      </c>
      <c r="E232" s="456">
        <v>0</v>
      </c>
      <c r="F232" s="456">
        <v>0</v>
      </c>
      <c r="G232" s="456">
        <v>0</v>
      </c>
      <c r="H232" s="456">
        <v>94207</v>
      </c>
      <c r="I232" s="456">
        <v>0</v>
      </c>
      <c r="J232" s="456">
        <v>3570.4452999999999</v>
      </c>
      <c r="K232" s="511">
        <v>5.4012699999999997E-3</v>
      </c>
      <c r="L232" s="511">
        <v>5.6824340964027713E-3</v>
      </c>
      <c r="M232" s="709">
        <v>3.14023333</v>
      </c>
    </row>
    <row r="233" spans="2:13">
      <c r="B233" s="718" t="s">
        <v>791</v>
      </c>
      <c r="C233" s="456">
        <v>475726</v>
      </c>
      <c r="D233" s="456">
        <v>0</v>
      </c>
      <c r="E233" s="456">
        <v>0</v>
      </c>
      <c r="F233" s="456">
        <v>0</v>
      </c>
      <c r="G233" s="456">
        <v>0</v>
      </c>
      <c r="H233" s="456">
        <v>475726</v>
      </c>
      <c r="I233" s="456">
        <v>4370.4482099999996</v>
      </c>
      <c r="J233" s="456">
        <v>33300.82</v>
      </c>
      <c r="K233" s="511">
        <v>5.0376539999999997E-2</v>
      </c>
      <c r="L233" s="511">
        <v>5.2998911650087827E-2</v>
      </c>
      <c r="M233" s="709">
        <v>4.92469979</v>
      </c>
    </row>
    <row r="234" spans="2:13">
      <c r="B234" s="718" t="s">
        <v>792</v>
      </c>
      <c r="C234" s="456">
        <v>1211998</v>
      </c>
      <c r="D234" s="456">
        <v>0</v>
      </c>
      <c r="E234" s="456">
        <v>0</v>
      </c>
      <c r="F234" s="456">
        <v>0</v>
      </c>
      <c r="G234" s="456">
        <v>0</v>
      </c>
      <c r="H234" s="456">
        <v>1211998</v>
      </c>
      <c r="I234" s="456">
        <v>6908.3885399999999</v>
      </c>
      <c r="J234" s="456">
        <v>39086.9355</v>
      </c>
      <c r="K234" s="511">
        <v>5.9129620000000001E-2</v>
      </c>
      <c r="L234" s="511">
        <v>6.220762855801093E-2</v>
      </c>
      <c r="M234" s="709">
        <v>14.02775463</v>
      </c>
    </row>
    <row r="235" spans="2:13">
      <c r="B235" s="718" t="s">
        <v>2068</v>
      </c>
      <c r="C235" s="456">
        <v>318842</v>
      </c>
      <c r="D235" s="456">
        <v>0</v>
      </c>
      <c r="E235" s="456">
        <v>0</v>
      </c>
      <c r="F235" s="456">
        <v>0</v>
      </c>
      <c r="G235" s="456">
        <v>0</v>
      </c>
      <c r="H235" s="456">
        <v>318842</v>
      </c>
      <c r="I235" s="456">
        <v>2741.1452000000004</v>
      </c>
      <c r="J235" s="456">
        <v>68713.639420000007</v>
      </c>
      <c r="K235" s="511">
        <v>0.10394805999999999</v>
      </c>
      <c r="L235" s="511">
        <v>0.10935911202116262</v>
      </c>
      <c r="M235" s="709">
        <v>4.6208985499999997</v>
      </c>
    </row>
    <row r="236" spans="2:13">
      <c r="B236" s="718" t="s">
        <v>796</v>
      </c>
      <c r="C236" s="456">
        <v>426521</v>
      </c>
      <c r="D236" s="456">
        <v>0</v>
      </c>
      <c r="E236" s="456">
        <v>0</v>
      </c>
      <c r="F236" s="456">
        <v>0</v>
      </c>
      <c r="G236" s="456">
        <v>0</v>
      </c>
      <c r="H236" s="456">
        <v>426521</v>
      </c>
      <c r="I236" s="456">
        <v>0</v>
      </c>
      <c r="J236" s="456">
        <v>0</v>
      </c>
      <c r="K236" s="511">
        <v>0</v>
      </c>
      <c r="L236" s="511">
        <v>0</v>
      </c>
      <c r="M236" s="709">
        <v>5.4326272800000002</v>
      </c>
    </row>
    <row r="237" spans="2:13">
      <c r="B237" s="718" t="s">
        <v>797</v>
      </c>
      <c r="C237" s="456">
        <v>471424</v>
      </c>
      <c r="D237" s="456">
        <v>0</v>
      </c>
      <c r="E237" s="456">
        <v>47142</v>
      </c>
      <c r="F237" s="456">
        <v>0</v>
      </c>
      <c r="G237" s="456">
        <v>0</v>
      </c>
      <c r="H237" s="456">
        <v>518566</v>
      </c>
      <c r="I237" s="456">
        <v>4947.3489900000004</v>
      </c>
      <c r="J237" s="456">
        <v>59790.659799999994</v>
      </c>
      <c r="K237" s="511">
        <v>9.0449630000000003E-2</v>
      </c>
      <c r="L237" s="511">
        <v>9.5158014014089076E-2</v>
      </c>
      <c r="M237" s="709">
        <v>2.1644795100000001</v>
      </c>
    </row>
    <row r="238" spans="2:13">
      <c r="B238" s="718" t="s">
        <v>798</v>
      </c>
      <c r="C238" s="456">
        <v>54324</v>
      </c>
      <c r="D238" s="456">
        <v>0</v>
      </c>
      <c r="E238" s="456">
        <v>0</v>
      </c>
      <c r="F238" s="456">
        <v>0</v>
      </c>
      <c r="G238" s="456">
        <v>0</v>
      </c>
      <c r="H238" s="456">
        <v>54324</v>
      </c>
      <c r="I238" s="456">
        <v>0</v>
      </c>
      <c r="J238" s="456">
        <v>0</v>
      </c>
      <c r="K238" s="511">
        <v>0</v>
      </c>
      <c r="L238" s="511">
        <v>0</v>
      </c>
      <c r="M238" s="709">
        <v>5.6699718199999998</v>
      </c>
    </row>
    <row r="239" spans="2:13">
      <c r="B239" s="724" t="s">
        <v>2071</v>
      </c>
      <c r="C239" s="456">
        <v>0</v>
      </c>
      <c r="D239" s="456">
        <v>255000</v>
      </c>
      <c r="E239" s="456">
        <v>0</v>
      </c>
      <c r="F239" s="456">
        <v>0</v>
      </c>
      <c r="G239" s="456">
        <v>0</v>
      </c>
      <c r="H239" s="456">
        <v>255000</v>
      </c>
      <c r="I239" s="456">
        <v>7650</v>
      </c>
      <c r="J239" s="456">
        <v>12525.6</v>
      </c>
      <c r="K239" s="511">
        <v>1.8948380000000001E-2</v>
      </c>
      <c r="L239" s="511">
        <v>1.9934739377719231E-2</v>
      </c>
      <c r="M239" s="709">
        <v>1.3178748600000001</v>
      </c>
    </row>
    <row r="240" spans="2:13">
      <c r="B240" s="718" t="s">
        <v>799</v>
      </c>
      <c r="C240" s="456">
        <v>1409947</v>
      </c>
      <c r="D240" s="456">
        <v>0</v>
      </c>
      <c r="E240" s="456">
        <v>0</v>
      </c>
      <c r="F240" s="456">
        <v>0</v>
      </c>
      <c r="G240" s="456">
        <v>0</v>
      </c>
      <c r="H240" s="456">
        <v>1409947</v>
      </c>
      <c r="I240" s="456">
        <v>0</v>
      </c>
      <c r="J240" s="456">
        <v>578.07826999999997</v>
      </c>
      <c r="K240" s="511">
        <v>8.7449999999999995E-4</v>
      </c>
      <c r="L240" s="511">
        <v>9.2002296515718285E-4</v>
      </c>
      <c r="M240" s="709">
        <v>4.2160965299999997</v>
      </c>
    </row>
    <row r="241" spans="2:13">
      <c r="B241" s="718" t="s">
        <v>801</v>
      </c>
      <c r="C241" s="456">
        <v>2218498</v>
      </c>
      <c r="D241" s="456">
        <v>0</v>
      </c>
      <c r="E241" s="456">
        <v>0</v>
      </c>
      <c r="F241" s="456">
        <v>0</v>
      </c>
      <c r="G241" s="456">
        <v>0</v>
      </c>
      <c r="H241" s="456">
        <v>2218498</v>
      </c>
      <c r="I241" s="456">
        <v>18724.718010000001</v>
      </c>
      <c r="J241" s="456">
        <v>57791.872900000002</v>
      </c>
      <c r="K241" s="511">
        <v>8.7425920000000004E-2</v>
      </c>
      <c r="L241" s="511">
        <v>9.1976905250987964E-2</v>
      </c>
      <c r="M241" s="709">
        <v>12.805331089999999</v>
      </c>
    </row>
    <row r="242" spans="2:13">
      <c r="B242" s="718" t="s">
        <v>1466</v>
      </c>
      <c r="C242" s="456">
        <v>3550640</v>
      </c>
      <c r="D242" s="456">
        <v>0</v>
      </c>
      <c r="E242" s="456">
        <v>0</v>
      </c>
      <c r="F242" s="456">
        <v>0</v>
      </c>
      <c r="G242" s="456">
        <v>0</v>
      </c>
      <c r="H242" s="456">
        <v>3550640</v>
      </c>
      <c r="I242" s="456">
        <v>76054.708799999993</v>
      </c>
      <c r="J242" s="456">
        <v>199013.372</v>
      </c>
      <c r="K242" s="511">
        <v>0.30106182999999997</v>
      </c>
      <c r="L242" s="511">
        <v>0.3167337056509138</v>
      </c>
      <c r="M242" s="709">
        <v>8.4898406000000008</v>
      </c>
    </row>
    <row r="243" spans="2:13">
      <c r="B243" s="718" t="s">
        <v>804</v>
      </c>
      <c r="C243" s="456">
        <v>4078780</v>
      </c>
      <c r="D243" s="456">
        <v>0</v>
      </c>
      <c r="E243" s="456">
        <v>248543</v>
      </c>
      <c r="F243" s="456">
        <v>0</v>
      </c>
      <c r="G243" s="456">
        <v>120000</v>
      </c>
      <c r="H243" s="456">
        <v>4207323</v>
      </c>
      <c r="I243" s="456">
        <v>60743.0320698</v>
      </c>
      <c r="J243" s="456">
        <v>420606.18027999997</v>
      </c>
      <c r="K243" s="511">
        <v>0.63628119999999999</v>
      </c>
      <c r="L243" s="511">
        <v>0.66940302935905582</v>
      </c>
      <c r="M243" s="709">
        <v>8.2459199900000009</v>
      </c>
    </row>
    <row r="244" spans="2:13">
      <c r="B244" s="718" t="s">
        <v>806</v>
      </c>
      <c r="C244" s="456">
        <v>485694</v>
      </c>
      <c r="D244" s="456">
        <v>0</v>
      </c>
      <c r="E244" s="456">
        <v>0</v>
      </c>
      <c r="F244" s="456">
        <v>0</v>
      </c>
      <c r="G244" s="456">
        <v>0</v>
      </c>
      <c r="H244" s="456">
        <v>485694</v>
      </c>
      <c r="I244" s="456">
        <v>0</v>
      </c>
      <c r="J244" s="456">
        <v>0</v>
      </c>
      <c r="K244" s="511">
        <v>0</v>
      </c>
      <c r="L244" s="511">
        <v>0</v>
      </c>
      <c r="M244" s="709">
        <v>4.9259026400000003</v>
      </c>
    </row>
    <row r="245" spans="2:13">
      <c r="B245" s="718" t="s">
        <v>808</v>
      </c>
      <c r="C245" s="456">
        <v>391987</v>
      </c>
      <c r="D245" s="456">
        <v>0</v>
      </c>
      <c r="E245" s="456">
        <v>0</v>
      </c>
      <c r="F245" s="456">
        <v>0</v>
      </c>
      <c r="G245" s="456">
        <v>0</v>
      </c>
      <c r="H245" s="456">
        <v>391987</v>
      </c>
      <c r="I245" s="456">
        <v>4865.3544000000002</v>
      </c>
      <c r="J245" s="456">
        <v>20116.772840000001</v>
      </c>
      <c r="K245" s="511">
        <v>3.0432089999999998E-2</v>
      </c>
      <c r="L245" s="511">
        <v>3.201624063407587E-2</v>
      </c>
      <c r="M245" s="709">
        <v>6.4022964099999999</v>
      </c>
    </row>
    <row r="246" spans="2:13">
      <c r="B246" s="719"/>
      <c r="C246" s="524">
        <v>84930698</v>
      </c>
      <c r="D246" s="524">
        <v>470800</v>
      </c>
      <c r="E246" s="524">
        <v>675615</v>
      </c>
      <c r="F246" s="524">
        <v>467503</v>
      </c>
      <c r="G246" s="524">
        <v>4636500</v>
      </c>
      <c r="H246" s="524">
        <v>81908116</v>
      </c>
      <c r="I246" s="524">
        <v>867028.68739789969</v>
      </c>
      <c r="J246" s="524">
        <v>7402637.611328599</v>
      </c>
      <c r="K246" s="525">
        <v>11.198501920000004</v>
      </c>
      <c r="L246" s="525">
        <v>11.781443722419498</v>
      </c>
      <c r="M246" s="656"/>
    </row>
    <row r="247" spans="2:13">
      <c r="B247" s="720" t="s">
        <v>809</v>
      </c>
      <c r="C247" s="526"/>
      <c r="D247" s="526"/>
      <c r="E247" s="526"/>
      <c r="F247" s="526"/>
      <c r="G247" s="526"/>
      <c r="H247" s="526"/>
      <c r="I247" s="526"/>
      <c r="J247" s="526"/>
      <c r="K247" s="527"/>
      <c r="L247" s="527"/>
      <c r="M247" s="656"/>
    </row>
    <row r="248" spans="2:13">
      <c r="B248" s="718" t="s">
        <v>966</v>
      </c>
      <c r="C248" s="456">
        <v>1807339</v>
      </c>
      <c r="D248" s="456">
        <v>0</v>
      </c>
      <c r="E248" s="456">
        <v>0</v>
      </c>
      <c r="F248" s="456">
        <v>0</v>
      </c>
      <c r="G248" s="456">
        <v>0</v>
      </c>
      <c r="H248" s="456">
        <v>1807339</v>
      </c>
      <c r="I248" s="456">
        <v>84438.877640000006</v>
      </c>
      <c r="J248" s="456">
        <v>1693476.6429999999</v>
      </c>
      <c r="K248" s="511">
        <v>2.5618438299999999</v>
      </c>
      <c r="L248" s="511">
        <v>2.6952014690282198</v>
      </c>
      <c r="M248" s="709">
        <v>0.70739054999999995</v>
      </c>
    </row>
    <row r="249" spans="2:13">
      <c r="B249" s="719"/>
      <c r="C249" s="524">
        <v>1807339</v>
      </c>
      <c r="D249" s="524">
        <v>0</v>
      </c>
      <c r="E249" s="524">
        <v>0</v>
      </c>
      <c r="F249" s="524">
        <v>0</v>
      </c>
      <c r="G249" s="524">
        <v>0</v>
      </c>
      <c r="H249" s="524">
        <v>1807339</v>
      </c>
      <c r="I249" s="524">
        <v>84438.877640000006</v>
      </c>
      <c r="J249" s="524">
        <v>1693476.6429999999</v>
      </c>
      <c r="K249" s="525">
        <v>2.5618438299999999</v>
      </c>
      <c r="L249" s="525">
        <v>2.6952014690282198</v>
      </c>
      <c r="M249" s="656"/>
    </row>
    <row r="250" spans="2:13">
      <c r="B250" s="725" t="s">
        <v>1343</v>
      </c>
      <c r="C250" s="674"/>
      <c r="D250" s="526"/>
      <c r="E250" s="526"/>
      <c r="F250" s="526"/>
      <c r="G250" s="526"/>
      <c r="H250" s="526"/>
      <c r="I250" s="526"/>
      <c r="J250" s="526"/>
      <c r="K250" s="527"/>
      <c r="L250" s="527"/>
      <c r="M250" s="656"/>
    </row>
    <row r="251" spans="2:13">
      <c r="B251" s="718" t="s">
        <v>810</v>
      </c>
      <c r="C251" s="456">
        <v>295554</v>
      </c>
      <c r="D251" s="456">
        <v>0</v>
      </c>
      <c r="E251" s="456">
        <v>0</v>
      </c>
      <c r="F251" s="456">
        <v>0</v>
      </c>
      <c r="G251" s="456">
        <v>0</v>
      </c>
      <c r="H251" s="456">
        <v>295554</v>
      </c>
      <c r="I251" s="456">
        <v>0</v>
      </c>
      <c r="J251" s="456">
        <v>0</v>
      </c>
      <c r="K251" s="511">
        <v>0</v>
      </c>
      <c r="L251" s="511">
        <v>0</v>
      </c>
      <c r="M251" s="709">
        <v>3.8920435100000002</v>
      </c>
    </row>
    <row r="252" spans="2:13">
      <c r="B252" s="719"/>
      <c r="C252" s="524">
        <v>295554</v>
      </c>
      <c r="D252" s="524">
        <v>0</v>
      </c>
      <c r="E252" s="524">
        <v>0</v>
      </c>
      <c r="F252" s="524">
        <v>0</v>
      </c>
      <c r="G252" s="524">
        <v>0</v>
      </c>
      <c r="H252" s="524">
        <v>295554</v>
      </c>
      <c r="I252" s="524">
        <v>0</v>
      </c>
      <c r="J252" s="524">
        <v>0</v>
      </c>
      <c r="K252" s="525">
        <v>0</v>
      </c>
      <c r="L252" s="525">
        <v>0</v>
      </c>
      <c r="M252" s="656"/>
    </row>
    <row r="253" spans="2:13">
      <c r="B253" s="720" t="s">
        <v>968</v>
      </c>
      <c r="C253" s="526"/>
      <c r="D253" s="526"/>
      <c r="E253" s="526"/>
      <c r="F253" s="526"/>
      <c r="G253" s="526"/>
      <c r="H253" s="526"/>
      <c r="I253" s="526"/>
      <c r="J253" s="526"/>
      <c r="K253" s="527"/>
      <c r="L253" s="527"/>
      <c r="M253" s="656"/>
    </row>
    <row r="254" spans="2:13" ht="30">
      <c r="B254" s="718" t="s">
        <v>971</v>
      </c>
      <c r="C254" s="456">
        <v>2593029</v>
      </c>
      <c r="D254" s="456">
        <v>0</v>
      </c>
      <c r="E254" s="456">
        <v>0</v>
      </c>
      <c r="F254" s="456">
        <v>0</v>
      </c>
      <c r="G254" s="456">
        <v>0</v>
      </c>
      <c r="H254" s="456">
        <v>2593029</v>
      </c>
      <c r="I254" s="456">
        <v>207960.92568000001</v>
      </c>
      <c r="J254" s="456">
        <v>1289617.0428599999</v>
      </c>
      <c r="K254" s="511">
        <v>1.9508963800000001</v>
      </c>
      <c r="L254" s="511">
        <v>2.052450952168285</v>
      </c>
      <c r="M254" s="709">
        <v>2.6486424899999998</v>
      </c>
    </row>
    <row r="255" spans="2:13">
      <c r="B255" s="718" t="s">
        <v>811</v>
      </c>
      <c r="C255" s="456">
        <v>1718825</v>
      </c>
      <c r="D255" s="456">
        <v>0</v>
      </c>
      <c r="E255" s="456">
        <v>0</v>
      </c>
      <c r="F255" s="456">
        <v>0</v>
      </c>
      <c r="G255" s="456">
        <v>0</v>
      </c>
      <c r="H255" s="456">
        <v>1718825</v>
      </c>
      <c r="I255" s="456">
        <v>1876.56449</v>
      </c>
      <c r="J255" s="456">
        <v>847741.67825</v>
      </c>
      <c r="K255" s="511">
        <v>1.2824397599999999</v>
      </c>
      <c r="L255" s="511">
        <v>1.3491975965657583</v>
      </c>
      <c r="M255" s="709">
        <v>5.6939622600000002</v>
      </c>
    </row>
    <row r="256" spans="2:13">
      <c r="B256" s="718" t="s">
        <v>973</v>
      </c>
      <c r="C256" s="456">
        <v>9697795</v>
      </c>
      <c r="D256" s="456">
        <v>0</v>
      </c>
      <c r="E256" s="456">
        <v>0</v>
      </c>
      <c r="F256" s="456">
        <v>0</v>
      </c>
      <c r="G256" s="456">
        <v>0</v>
      </c>
      <c r="H256" s="456">
        <v>9697795</v>
      </c>
      <c r="I256" s="456">
        <v>481135.33619999996</v>
      </c>
      <c r="J256" s="456">
        <v>1701187.1989000002</v>
      </c>
      <c r="K256" s="511">
        <v>2.5735081399999999</v>
      </c>
      <c r="L256" s="511">
        <v>2.7074729707785425</v>
      </c>
      <c r="M256" s="709">
        <v>3.0451465199999999</v>
      </c>
    </row>
    <row r="257" spans="2:13">
      <c r="B257" s="718" t="s">
        <v>812</v>
      </c>
      <c r="C257" s="456">
        <v>352688</v>
      </c>
      <c r="D257" s="456">
        <v>0</v>
      </c>
      <c r="E257" s="456">
        <v>0</v>
      </c>
      <c r="F257" s="456">
        <v>0</v>
      </c>
      <c r="G257" s="456">
        <v>0</v>
      </c>
      <c r="H257" s="456">
        <v>352688</v>
      </c>
      <c r="I257" s="456">
        <v>3639.3397799999998</v>
      </c>
      <c r="J257" s="456">
        <v>85484.517439999996</v>
      </c>
      <c r="K257" s="511">
        <v>0.12931856999999999</v>
      </c>
      <c r="L257" s="511">
        <v>0.13605029507540511</v>
      </c>
      <c r="M257" s="709">
        <v>1.9399246400000001</v>
      </c>
    </row>
    <row r="258" spans="2:13">
      <c r="B258" s="718" t="s">
        <v>813</v>
      </c>
      <c r="C258" s="456">
        <v>229461</v>
      </c>
      <c r="D258" s="456">
        <v>0</v>
      </c>
      <c r="E258" s="456">
        <v>0</v>
      </c>
      <c r="F258" s="456">
        <v>0</v>
      </c>
      <c r="G258" s="456">
        <v>0</v>
      </c>
      <c r="H258" s="456">
        <v>229461</v>
      </c>
      <c r="I258" s="456">
        <v>21056.386760000001</v>
      </c>
      <c r="J258" s="456">
        <v>149149.65</v>
      </c>
      <c r="K258" s="511">
        <v>0.22562939000000001</v>
      </c>
      <c r="L258" s="511">
        <v>0.23737460888325038</v>
      </c>
      <c r="M258" s="709">
        <v>2.3791162099999998</v>
      </c>
    </row>
    <row r="259" spans="2:13">
      <c r="B259" s="718" t="s">
        <v>814</v>
      </c>
      <c r="C259" s="456">
        <v>1811506</v>
      </c>
      <c r="D259" s="456">
        <v>0</v>
      </c>
      <c r="E259" s="456">
        <v>724602</v>
      </c>
      <c r="F259" s="456">
        <v>0</v>
      </c>
      <c r="G259" s="456">
        <v>5000</v>
      </c>
      <c r="H259" s="456">
        <v>2531108</v>
      </c>
      <c r="I259" s="456">
        <v>28017.949359999999</v>
      </c>
      <c r="J259" s="456">
        <v>533911.92151999997</v>
      </c>
      <c r="K259" s="511">
        <v>0.80768693999999996</v>
      </c>
      <c r="L259" s="511">
        <v>0.84973135068647276</v>
      </c>
      <c r="M259" s="709">
        <v>2.9486106200000002</v>
      </c>
    </row>
    <row r="260" spans="2:13">
      <c r="B260" s="718" t="s">
        <v>1349</v>
      </c>
      <c r="C260" s="456">
        <v>111574</v>
      </c>
      <c r="D260" s="456">
        <v>0</v>
      </c>
      <c r="E260" s="456">
        <v>0</v>
      </c>
      <c r="F260" s="456">
        <v>0</v>
      </c>
      <c r="G260" s="456">
        <v>0</v>
      </c>
      <c r="H260" s="456">
        <v>111574</v>
      </c>
      <c r="I260" s="456">
        <v>43913.235289999997</v>
      </c>
      <c r="J260" s="456">
        <v>269370.87672</v>
      </c>
      <c r="K260" s="511">
        <v>0.40749668</v>
      </c>
      <c r="L260" s="511">
        <v>0.42870906171049183</v>
      </c>
      <c r="M260" s="709">
        <v>7.8484253800000001</v>
      </c>
    </row>
    <row r="261" spans="2:13">
      <c r="B261" s="719"/>
      <c r="C261" s="524">
        <v>16514878</v>
      </c>
      <c r="D261" s="524">
        <v>0</v>
      </c>
      <c r="E261" s="524">
        <v>724602</v>
      </c>
      <c r="F261" s="524">
        <v>0</v>
      </c>
      <c r="G261" s="524">
        <v>5000</v>
      </c>
      <c r="H261" s="524">
        <v>17234480</v>
      </c>
      <c r="I261" s="524">
        <v>787599.73755999992</v>
      </c>
      <c r="J261" s="524">
        <v>4876462.8856899999</v>
      </c>
      <c r="K261" s="525">
        <v>7.3769758599999999</v>
      </c>
      <c r="L261" s="525">
        <v>7.7609868358682057</v>
      </c>
      <c r="M261" s="656"/>
    </row>
    <row r="262" spans="2:13">
      <c r="B262" s="720" t="s">
        <v>815</v>
      </c>
      <c r="C262" s="526"/>
      <c r="D262" s="526"/>
      <c r="E262" s="526"/>
      <c r="F262" s="526"/>
      <c r="G262" s="526"/>
      <c r="H262" s="526"/>
      <c r="I262" s="526"/>
      <c r="J262" s="526"/>
      <c r="K262" s="527"/>
      <c r="L262" s="527"/>
      <c r="M262" s="656"/>
    </row>
    <row r="263" spans="2:13">
      <c r="B263" s="718" t="s">
        <v>816</v>
      </c>
      <c r="C263" s="456">
        <v>893795</v>
      </c>
      <c r="D263" s="456">
        <v>0</v>
      </c>
      <c r="E263" s="456">
        <v>0</v>
      </c>
      <c r="F263" s="456">
        <v>0</v>
      </c>
      <c r="G263" s="456">
        <v>0</v>
      </c>
      <c r="H263" s="456">
        <v>893795</v>
      </c>
      <c r="I263" s="456">
        <v>101043.52499999999</v>
      </c>
      <c r="J263" s="456">
        <v>401734.03865</v>
      </c>
      <c r="K263" s="511">
        <v>0.60773195000000002</v>
      </c>
      <c r="L263" s="511">
        <v>0.6393676438371283</v>
      </c>
      <c r="M263" s="709">
        <v>2.7480879699999998</v>
      </c>
    </row>
    <row r="264" spans="2:13">
      <c r="B264" s="719"/>
      <c r="C264" s="524">
        <v>893795</v>
      </c>
      <c r="D264" s="524">
        <v>0</v>
      </c>
      <c r="E264" s="524">
        <v>0</v>
      </c>
      <c r="F264" s="524">
        <v>0</v>
      </c>
      <c r="G264" s="524">
        <v>0</v>
      </c>
      <c r="H264" s="524">
        <v>893795</v>
      </c>
      <c r="I264" s="524">
        <v>101043.52499999999</v>
      </c>
      <c r="J264" s="524">
        <v>401734.03865</v>
      </c>
      <c r="K264" s="525">
        <v>0.60773195000000002</v>
      </c>
      <c r="L264" s="525">
        <v>0.6393676438371283</v>
      </c>
      <c r="M264" s="656"/>
    </row>
    <row r="265" spans="2:13">
      <c r="B265" s="725" t="s">
        <v>817</v>
      </c>
      <c r="C265" s="526"/>
      <c r="D265" s="526"/>
      <c r="E265" s="526"/>
      <c r="F265" s="526"/>
      <c r="G265" s="526"/>
      <c r="H265" s="526"/>
      <c r="I265" s="526"/>
      <c r="J265" s="526"/>
      <c r="K265" s="527"/>
      <c r="L265" s="527"/>
      <c r="M265" s="656"/>
    </row>
    <row r="266" spans="2:13">
      <c r="B266" s="718" t="s">
        <v>818</v>
      </c>
      <c r="C266" s="456">
        <v>178898</v>
      </c>
      <c r="D266" s="456">
        <v>0</v>
      </c>
      <c r="E266" s="456">
        <v>0</v>
      </c>
      <c r="F266" s="456">
        <v>0</v>
      </c>
      <c r="G266" s="456">
        <v>0</v>
      </c>
      <c r="H266" s="456">
        <v>178898</v>
      </c>
      <c r="I266" s="456">
        <v>2537.5987999999998</v>
      </c>
      <c r="J266" s="456">
        <v>13023.7744</v>
      </c>
      <c r="K266" s="511">
        <v>1.9702000000000001E-2</v>
      </c>
      <c r="L266" s="511">
        <v>2.0727593758240057E-2</v>
      </c>
      <c r="M266" s="709">
        <v>1.8253035399999999</v>
      </c>
    </row>
    <row r="267" spans="2:13" ht="30">
      <c r="B267" s="718" t="s">
        <v>819</v>
      </c>
      <c r="C267" s="456">
        <v>4277884</v>
      </c>
      <c r="D267" s="456">
        <v>0</v>
      </c>
      <c r="E267" s="456">
        <v>0</v>
      </c>
      <c r="F267" s="456">
        <v>0</v>
      </c>
      <c r="G267" s="456">
        <v>869000</v>
      </c>
      <c r="H267" s="456">
        <v>3408884</v>
      </c>
      <c r="I267" s="456">
        <v>35418.304630699997</v>
      </c>
      <c r="J267" s="456">
        <v>71791.097040000008</v>
      </c>
      <c r="K267" s="511">
        <v>0.10860354999999999</v>
      </c>
      <c r="L267" s="511">
        <v>0.11425694650419546</v>
      </c>
      <c r="M267" s="709">
        <v>9.0325489999999994E-2</v>
      </c>
    </row>
    <row r="268" spans="2:13">
      <c r="B268" s="719"/>
      <c r="C268" s="524">
        <v>4456782</v>
      </c>
      <c r="D268" s="524">
        <v>0</v>
      </c>
      <c r="E268" s="524">
        <v>0</v>
      </c>
      <c r="F268" s="524">
        <v>0</v>
      </c>
      <c r="G268" s="524">
        <v>869000</v>
      </c>
      <c r="H268" s="524">
        <v>3587782</v>
      </c>
      <c r="I268" s="524">
        <v>37955.903430699997</v>
      </c>
      <c r="J268" s="524">
        <v>84814.871440000003</v>
      </c>
      <c r="K268" s="525">
        <v>0.12830554999999999</v>
      </c>
      <c r="L268" s="525">
        <v>0.1349845402624355</v>
      </c>
      <c r="M268" s="656"/>
    </row>
    <row r="269" spans="2:13">
      <c r="B269" s="720" t="s">
        <v>820</v>
      </c>
      <c r="C269" s="526"/>
      <c r="D269" s="526"/>
      <c r="E269" s="526"/>
      <c r="F269" s="526"/>
      <c r="G269" s="526"/>
      <c r="H269" s="526"/>
      <c r="I269" s="526"/>
      <c r="J269" s="526"/>
      <c r="K269" s="527"/>
      <c r="L269" s="527"/>
      <c r="M269" s="656"/>
    </row>
    <row r="270" spans="2:13">
      <c r="B270" s="718" t="s">
        <v>821</v>
      </c>
      <c r="C270" s="456">
        <v>6814797</v>
      </c>
      <c r="D270" s="456">
        <v>0</v>
      </c>
      <c r="E270" s="456">
        <v>0</v>
      </c>
      <c r="F270" s="456">
        <v>0</v>
      </c>
      <c r="G270" s="456">
        <v>525000</v>
      </c>
      <c r="H270" s="456">
        <v>6289797</v>
      </c>
      <c r="I270" s="456">
        <v>94063.465786300003</v>
      </c>
      <c r="J270" s="456">
        <v>537022.86786</v>
      </c>
      <c r="K270" s="511">
        <v>0.81239309000000004</v>
      </c>
      <c r="L270" s="511">
        <v>0.85468248312771067</v>
      </c>
      <c r="M270" s="709">
        <v>0.54355728000000003</v>
      </c>
    </row>
    <row r="271" spans="2:13">
      <c r="B271" s="718" t="s">
        <v>986</v>
      </c>
      <c r="C271" s="456">
        <v>5423775</v>
      </c>
      <c r="D271" s="456">
        <v>0</v>
      </c>
      <c r="E271" s="456">
        <v>0</v>
      </c>
      <c r="F271" s="456">
        <v>0</v>
      </c>
      <c r="G271" s="456">
        <v>350000</v>
      </c>
      <c r="H271" s="456">
        <v>5073775</v>
      </c>
      <c r="I271" s="456">
        <v>8118.039624</v>
      </c>
      <c r="J271" s="456">
        <v>36074.540249999998</v>
      </c>
      <c r="K271" s="511">
        <v>5.4572549999999997E-2</v>
      </c>
      <c r="L271" s="511">
        <v>5.7413342119722197E-2</v>
      </c>
      <c r="M271" s="709">
        <v>1.8373130000000001E-2</v>
      </c>
    </row>
    <row r="272" spans="2:13">
      <c r="B272" s="718" t="s">
        <v>822</v>
      </c>
      <c r="C272" s="456">
        <v>410390</v>
      </c>
      <c r="D272" s="456">
        <v>0</v>
      </c>
      <c r="E272" s="456">
        <v>0</v>
      </c>
      <c r="F272" s="456">
        <v>0</v>
      </c>
      <c r="G272" s="456">
        <v>0</v>
      </c>
      <c r="H272" s="456">
        <v>410390</v>
      </c>
      <c r="I272" s="456">
        <v>6471.85</v>
      </c>
      <c r="J272" s="456">
        <v>18385.472000000002</v>
      </c>
      <c r="K272" s="511">
        <v>2.7813020000000001E-2</v>
      </c>
      <c r="L272" s="511">
        <v>2.9260841209710862E-2</v>
      </c>
      <c r="M272" s="709">
        <v>0.24217715000000001</v>
      </c>
    </row>
    <row r="273" spans="2:13">
      <c r="B273" s="718" t="s">
        <v>989</v>
      </c>
      <c r="C273" s="456">
        <v>1015332</v>
      </c>
      <c r="D273" s="456">
        <v>0</v>
      </c>
      <c r="E273" s="456">
        <v>0</v>
      </c>
      <c r="F273" s="456">
        <v>0</v>
      </c>
      <c r="G273" s="456">
        <v>87500</v>
      </c>
      <c r="H273" s="456">
        <v>927832</v>
      </c>
      <c r="I273" s="456">
        <v>29282.377921300002</v>
      </c>
      <c r="J273" s="456">
        <v>72166.772959999988</v>
      </c>
      <c r="K273" s="511">
        <v>0.10917186</v>
      </c>
      <c r="L273" s="511">
        <v>0.11485484213839138</v>
      </c>
      <c r="M273" s="709">
        <v>0.10540512</v>
      </c>
    </row>
    <row r="274" spans="2:13">
      <c r="B274" s="718" t="s">
        <v>1847</v>
      </c>
      <c r="C274" s="456">
        <v>1325555</v>
      </c>
      <c r="D274" s="456">
        <v>0</v>
      </c>
      <c r="E274" s="456">
        <v>0</v>
      </c>
      <c r="F274" s="456">
        <v>0</v>
      </c>
      <c r="G274" s="456">
        <v>301500</v>
      </c>
      <c r="H274" s="456">
        <v>1024055</v>
      </c>
      <c r="I274" s="456">
        <v>17562.543581000002</v>
      </c>
      <c r="J274" s="456">
        <v>30588.522850000001</v>
      </c>
      <c r="K274" s="511">
        <v>4.6273460000000002E-2</v>
      </c>
      <c r="L274" s="511">
        <v>4.8682237255234038E-2</v>
      </c>
      <c r="M274" s="709">
        <v>0.26960260000000003</v>
      </c>
    </row>
    <row r="275" spans="2:13">
      <c r="B275" s="718" t="s">
        <v>823</v>
      </c>
      <c r="C275" s="456">
        <v>866000</v>
      </c>
      <c r="D275" s="456">
        <v>0</v>
      </c>
      <c r="E275" s="456">
        <v>0</v>
      </c>
      <c r="F275" s="456">
        <v>0</v>
      </c>
      <c r="G275" s="456">
        <v>0</v>
      </c>
      <c r="H275" s="456">
        <v>866000</v>
      </c>
      <c r="I275" s="456">
        <v>8660</v>
      </c>
      <c r="J275" s="456">
        <v>44590.34</v>
      </c>
      <c r="K275" s="511">
        <v>6.7455009999999996E-2</v>
      </c>
      <c r="L275" s="511">
        <v>7.0966405334985064E-2</v>
      </c>
      <c r="M275" s="709">
        <v>0.23574447000000001</v>
      </c>
    </row>
    <row r="276" spans="2:13">
      <c r="B276" s="718" t="s">
        <v>824</v>
      </c>
      <c r="C276" s="456">
        <v>256117</v>
      </c>
      <c r="D276" s="456">
        <v>0</v>
      </c>
      <c r="E276" s="456">
        <v>0</v>
      </c>
      <c r="F276" s="456">
        <v>0</v>
      </c>
      <c r="G276" s="456">
        <v>0</v>
      </c>
      <c r="H276" s="456">
        <v>256117</v>
      </c>
      <c r="I276" s="456">
        <v>4225.9305000000004</v>
      </c>
      <c r="J276" s="456">
        <v>9786.2305699999997</v>
      </c>
      <c r="K276" s="511">
        <v>1.4804329999999999E-2</v>
      </c>
      <c r="L276" s="511">
        <v>1.5574978915438678E-2</v>
      </c>
      <c r="M276" s="709">
        <v>1.34148858</v>
      </c>
    </row>
    <row r="277" spans="2:13">
      <c r="B277" s="719"/>
      <c r="C277" s="524">
        <v>16111966</v>
      </c>
      <c r="D277" s="524">
        <v>0</v>
      </c>
      <c r="E277" s="524">
        <v>0</v>
      </c>
      <c r="F277" s="524">
        <v>0</v>
      </c>
      <c r="G277" s="524">
        <v>1264000</v>
      </c>
      <c r="H277" s="524">
        <v>14847966</v>
      </c>
      <c r="I277" s="524">
        <v>168384.20741259999</v>
      </c>
      <c r="J277" s="524">
        <v>748614.74648999982</v>
      </c>
      <c r="K277" s="525">
        <v>1.1324833200000002</v>
      </c>
      <c r="L277" s="525">
        <v>1.1914351301011927</v>
      </c>
      <c r="M277" s="656"/>
    </row>
    <row r="278" spans="2:13">
      <c r="B278" s="720" t="s">
        <v>991</v>
      </c>
      <c r="C278" s="526"/>
      <c r="D278" s="526"/>
      <c r="E278" s="526"/>
      <c r="F278" s="526"/>
      <c r="G278" s="526"/>
      <c r="H278" s="526"/>
      <c r="I278" s="526"/>
      <c r="J278" s="526"/>
      <c r="K278" s="527"/>
      <c r="L278" s="527"/>
      <c r="M278" s="656"/>
    </row>
    <row r="279" spans="2:13">
      <c r="B279" s="718" t="s">
        <v>825</v>
      </c>
      <c r="C279" s="456">
        <v>19513012</v>
      </c>
      <c r="D279" s="456">
        <v>0</v>
      </c>
      <c r="E279" s="456">
        <v>0</v>
      </c>
      <c r="F279" s="456">
        <v>0</v>
      </c>
      <c r="G279" s="456">
        <v>0</v>
      </c>
      <c r="H279" s="456">
        <v>19513012</v>
      </c>
      <c r="I279" s="456">
        <v>109282.04531839999</v>
      </c>
      <c r="J279" s="456">
        <v>450945.70731999999</v>
      </c>
      <c r="K279" s="511">
        <v>0.68217797999999996</v>
      </c>
      <c r="L279" s="511">
        <v>0.71768898487301647</v>
      </c>
      <c r="M279" s="709">
        <v>3.0767110199999999</v>
      </c>
    </row>
    <row r="280" spans="2:13">
      <c r="B280" s="718" t="s">
        <v>826</v>
      </c>
      <c r="C280" s="456">
        <v>13218323</v>
      </c>
      <c r="D280" s="456">
        <v>0</v>
      </c>
      <c r="E280" s="456">
        <v>0</v>
      </c>
      <c r="F280" s="456">
        <v>0</v>
      </c>
      <c r="G280" s="456">
        <v>2488000</v>
      </c>
      <c r="H280" s="456">
        <v>10730323</v>
      </c>
      <c r="I280" s="456">
        <v>85913.407613100004</v>
      </c>
      <c r="J280" s="456">
        <v>397880.37683999998</v>
      </c>
      <c r="K280" s="511">
        <v>0.60190224000000003</v>
      </c>
      <c r="L280" s="511">
        <v>0.63323446508064396</v>
      </c>
      <c r="M280" s="709">
        <v>1.2180864199999999</v>
      </c>
    </row>
    <row r="281" spans="2:13">
      <c r="B281" s="719"/>
      <c r="C281" s="524">
        <v>32731335</v>
      </c>
      <c r="D281" s="524">
        <v>0</v>
      </c>
      <c r="E281" s="524">
        <v>0</v>
      </c>
      <c r="F281" s="524">
        <v>0</v>
      </c>
      <c r="G281" s="524">
        <v>2488000</v>
      </c>
      <c r="H281" s="524">
        <v>30243335</v>
      </c>
      <c r="I281" s="524">
        <v>195195.45293149998</v>
      </c>
      <c r="J281" s="524">
        <v>848826.08415999997</v>
      </c>
      <c r="K281" s="525">
        <v>1.2840802199999999</v>
      </c>
      <c r="L281" s="525">
        <v>1.3509234499536604</v>
      </c>
      <c r="M281" s="656"/>
    </row>
    <row r="282" spans="2:13">
      <c r="B282" s="720" t="s">
        <v>827</v>
      </c>
      <c r="C282" s="526"/>
      <c r="D282" s="526"/>
      <c r="E282" s="526"/>
      <c r="F282" s="526"/>
      <c r="G282" s="526"/>
      <c r="H282" s="526"/>
      <c r="I282" s="526"/>
      <c r="J282" s="526"/>
      <c r="K282" s="527"/>
      <c r="L282" s="527"/>
      <c r="M282" s="656"/>
    </row>
    <row r="283" spans="2:13">
      <c r="B283" s="718" t="s">
        <v>828</v>
      </c>
      <c r="C283" s="456">
        <v>1257314</v>
      </c>
      <c r="D283" s="456">
        <v>1156190</v>
      </c>
      <c r="E283" s="456">
        <v>0</v>
      </c>
      <c r="F283" s="456">
        <v>0</v>
      </c>
      <c r="G283" s="456">
        <v>549400</v>
      </c>
      <c r="H283" s="456">
        <v>1864104</v>
      </c>
      <c r="I283" s="456">
        <v>118189.47805580001</v>
      </c>
      <c r="J283" s="456">
        <v>176362.87943999999</v>
      </c>
      <c r="K283" s="511">
        <v>0.2667968</v>
      </c>
      <c r="L283" s="511">
        <v>0.28068500012298947</v>
      </c>
      <c r="M283" s="709">
        <v>0.16279335</v>
      </c>
    </row>
    <row r="284" spans="2:13">
      <c r="B284" s="718" t="s">
        <v>829</v>
      </c>
      <c r="C284" s="456">
        <v>44299356</v>
      </c>
      <c r="D284" s="456">
        <v>0</v>
      </c>
      <c r="E284" s="456">
        <v>0</v>
      </c>
      <c r="F284" s="456">
        <v>0</v>
      </c>
      <c r="G284" s="456">
        <v>14702500</v>
      </c>
      <c r="H284" s="456">
        <v>29596856</v>
      </c>
      <c r="I284" s="456">
        <v>265325.39783889998</v>
      </c>
      <c r="J284" s="456">
        <v>514689.32583999995</v>
      </c>
      <c r="K284" s="511">
        <v>0.77860753000000005</v>
      </c>
      <c r="L284" s="511">
        <v>0.8191382106337749</v>
      </c>
      <c r="M284" s="709">
        <v>2.3484720299999999</v>
      </c>
    </row>
    <row r="285" spans="2:13">
      <c r="B285" s="718" t="s">
        <v>1000</v>
      </c>
      <c r="C285" s="456">
        <v>87810329</v>
      </c>
      <c r="D285" s="456">
        <v>0</v>
      </c>
      <c r="E285" s="456">
        <v>0</v>
      </c>
      <c r="F285" s="456">
        <v>0</v>
      </c>
      <c r="G285" s="456">
        <v>3731500</v>
      </c>
      <c r="H285" s="456">
        <v>84078829</v>
      </c>
      <c r="I285" s="456">
        <v>900311.48014510004</v>
      </c>
      <c r="J285" s="456">
        <v>3622115.9533200003</v>
      </c>
      <c r="K285" s="511">
        <v>5.4794351199999998</v>
      </c>
      <c r="L285" s="511">
        <v>5.7646689599949896</v>
      </c>
      <c r="M285" s="709">
        <v>7.5649547899999998</v>
      </c>
    </row>
    <row r="286" spans="2:13">
      <c r="B286" s="718" t="s">
        <v>999</v>
      </c>
      <c r="C286" s="456">
        <v>2202409</v>
      </c>
      <c r="D286" s="456">
        <v>0</v>
      </c>
      <c r="E286" s="456">
        <v>0</v>
      </c>
      <c r="F286" s="456">
        <v>0</v>
      </c>
      <c r="G286" s="456">
        <v>764000</v>
      </c>
      <c r="H286" s="456">
        <v>1438409</v>
      </c>
      <c r="I286" s="456">
        <v>16356.9113554</v>
      </c>
      <c r="J286" s="456">
        <v>36866.42267</v>
      </c>
      <c r="K286" s="511">
        <v>5.5770489999999999E-2</v>
      </c>
      <c r="L286" s="511">
        <v>5.8673638605359422E-2</v>
      </c>
      <c r="M286" s="709">
        <v>0.10661545</v>
      </c>
    </row>
    <row r="287" spans="2:13">
      <c r="B287" s="718" t="s">
        <v>1354</v>
      </c>
      <c r="C287" s="456">
        <v>972689</v>
      </c>
      <c r="D287" s="456">
        <v>0</v>
      </c>
      <c r="E287" s="456">
        <v>0</v>
      </c>
      <c r="F287" s="456">
        <v>40127</v>
      </c>
      <c r="G287" s="456">
        <v>550000</v>
      </c>
      <c r="H287" s="456">
        <v>462816</v>
      </c>
      <c r="I287" s="456">
        <v>2861.5091364999998</v>
      </c>
      <c r="J287" s="456">
        <v>4174.6003199999996</v>
      </c>
      <c r="K287" s="511">
        <v>6.3152199999999999E-3</v>
      </c>
      <c r="L287" s="511">
        <v>6.643958723362018E-3</v>
      </c>
      <c r="M287" s="709">
        <v>8.7659860000000006E-2</v>
      </c>
    </row>
    <row r="288" spans="2:13">
      <c r="B288" s="718" t="s">
        <v>2069</v>
      </c>
      <c r="C288" s="456">
        <v>0</v>
      </c>
      <c r="D288" s="456">
        <v>0</v>
      </c>
      <c r="E288" s="456">
        <v>0</v>
      </c>
      <c r="F288" s="456">
        <v>367221</v>
      </c>
      <c r="G288" s="456">
        <v>367221</v>
      </c>
      <c r="H288" s="456">
        <v>0</v>
      </c>
      <c r="I288" s="456">
        <v>0</v>
      </c>
      <c r="J288" s="456">
        <v>0</v>
      </c>
      <c r="K288" s="511">
        <v>0</v>
      </c>
      <c r="L288" s="511">
        <v>0</v>
      </c>
      <c r="M288" s="709">
        <v>0</v>
      </c>
    </row>
    <row r="289" spans="2:13">
      <c r="B289" s="718" t="s">
        <v>830</v>
      </c>
      <c r="C289" s="456">
        <v>11431829</v>
      </c>
      <c r="D289" s="456">
        <v>0</v>
      </c>
      <c r="E289" s="456">
        <v>823024</v>
      </c>
      <c r="F289" s="456">
        <v>0</v>
      </c>
      <c r="G289" s="456">
        <v>5945000</v>
      </c>
      <c r="H289" s="456">
        <v>6309853</v>
      </c>
      <c r="I289" s="456">
        <v>32349.856838</v>
      </c>
      <c r="J289" s="456">
        <v>90735.686140000005</v>
      </c>
      <c r="K289" s="511">
        <v>0.13726239000000001</v>
      </c>
      <c r="L289" s="511">
        <v>0.14440763360313527</v>
      </c>
      <c r="M289" s="709">
        <v>0.60481518999999995</v>
      </c>
    </row>
    <row r="290" spans="2:13">
      <c r="B290" s="718" t="s">
        <v>831</v>
      </c>
      <c r="C290" s="456">
        <v>576847</v>
      </c>
      <c r="D290" s="456">
        <v>0</v>
      </c>
      <c r="E290" s="456">
        <v>0</v>
      </c>
      <c r="F290" s="456">
        <v>0</v>
      </c>
      <c r="G290" s="456">
        <v>25000</v>
      </c>
      <c r="H290" s="456">
        <v>551847</v>
      </c>
      <c r="I290" s="456">
        <v>34609.249032700005</v>
      </c>
      <c r="J290" s="456">
        <v>98157.025890000004</v>
      </c>
      <c r="K290" s="511">
        <v>0.14848918999999999</v>
      </c>
      <c r="L290" s="511">
        <v>0.15621884214801599</v>
      </c>
      <c r="M290" s="709">
        <v>3.7621170000000002E-2</v>
      </c>
    </row>
    <row r="291" spans="2:13">
      <c r="B291" s="718" t="s">
        <v>832</v>
      </c>
      <c r="C291" s="456">
        <v>61304107</v>
      </c>
      <c r="D291" s="456">
        <v>0</v>
      </c>
      <c r="E291" s="456">
        <v>0</v>
      </c>
      <c r="F291" s="456">
        <v>0</v>
      </c>
      <c r="G291" s="456">
        <v>3545500</v>
      </c>
      <c r="H291" s="456">
        <v>57758607</v>
      </c>
      <c r="I291" s="456">
        <v>873966.04139659996</v>
      </c>
      <c r="J291" s="456">
        <v>1677309.94728</v>
      </c>
      <c r="K291" s="511">
        <v>2.5373872999999998</v>
      </c>
      <c r="L291" s="511">
        <v>2.6694718540175946</v>
      </c>
      <c r="M291" s="709">
        <v>5.5122042499999999</v>
      </c>
    </row>
    <row r="292" spans="2:13">
      <c r="B292" s="718" t="s">
        <v>834</v>
      </c>
      <c r="C292" s="456">
        <v>27423161</v>
      </c>
      <c r="D292" s="456">
        <v>0</v>
      </c>
      <c r="E292" s="456">
        <v>0</v>
      </c>
      <c r="F292" s="456">
        <v>0</v>
      </c>
      <c r="G292" s="456">
        <v>13058500</v>
      </c>
      <c r="H292" s="456">
        <v>14364661</v>
      </c>
      <c r="I292" s="456">
        <v>27640.582684500001</v>
      </c>
      <c r="J292" s="456">
        <v>92221.123619999998</v>
      </c>
      <c r="K292" s="511">
        <v>0.13950952</v>
      </c>
      <c r="L292" s="511">
        <v>0.146771736642167</v>
      </c>
      <c r="M292" s="709">
        <v>1.3394069200000001</v>
      </c>
    </row>
    <row r="293" spans="2:13">
      <c r="B293" s="718" t="s">
        <v>835</v>
      </c>
      <c r="C293" s="456">
        <v>113842</v>
      </c>
      <c r="D293" s="456">
        <v>0</v>
      </c>
      <c r="E293" s="456">
        <v>0</v>
      </c>
      <c r="F293" s="456">
        <v>0</v>
      </c>
      <c r="G293" s="456">
        <v>0</v>
      </c>
      <c r="H293" s="456">
        <v>113842</v>
      </c>
      <c r="I293" s="456">
        <v>13407.560420199999</v>
      </c>
      <c r="J293" s="456">
        <v>28065.468260000001</v>
      </c>
      <c r="K293" s="511">
        <v>4.2456649999999999E-2</v>
      </c>
      <c r="L293" s="511">
        <v>4.4666746126073902E-2</v>
      </c>
      <c r="M293" s="709">
        <v>1.022811E-2</v>
      </c>
    </row>
    <row r="294" spans="2:13">
      <c r="B294" s="718" t="s">
        <v>837</v>
      </c>
      <c r="C294" s="456">
        <v>3015078</v>
      </c>
      <c r="D294" s="456">
        <v>200000</v>
      </c>
      <c r="E294" s="456">
        <v>0</v>
      </c>
      <c r="F294" s="456">
        <v>0</v>
      </c>
      <c r="G294" s="456">
        <v>1553000</v>
      </c>
      <c r="H294" s="456">
        <v>1662078</v>
      </c>
      <c r="I294" s="456">
        <v>49415.811956400001</v>
      </c>
      <c r="J294" s="456">
        <v>84067.905239999993</v>
      </c>
      <c r="K294" s="511">
        <v>0.12717555999999999</v>
      </c>
      <c r="L294" s="511">
        <v>0.13379572882657889</v>
      </c>
      <c r="M294" s="709">
        <v>7.8123059999999994E-2</v>
      </c>
    </row>
    <row r="295" spans="2:13">
      <c r="B295" s="718" t="s">
        <v>838</v>
      </c>
      <c r="C295" s="456">
        <v>8891532</v>
      </c>
      <c r="D295" s="456">
        <v>0</v>
      </c>
      <c r="E295" s="456">
        <v>0</v>
      </c>
      <c r="F295" s="456">
        <v>0</v>
      </c>
      <c r="G295" s="456">
        <v>4740000</v>
      </c>
      <c r="H295" s="456">
        <v>4151532</v>
      </c>
      <c r="I295" s="456">
        <v>6272.2246114</v>
      </c>
      <c r="J295" s="456">
        <v>8178.5180399999999</v>
      </c>
      <c r="K295" s="511">
        <v>1.237223E-2</v>
      </c>
      <c r="L295" s="511">
        <v>1.3016272723332624E-2</v>
      </c>
      <c r="M295" s="709">
        <v>4.0294980000000001E-2</v>
      </c>
    </row>
    <row r="296" spans="2:13">
      <c r="B296" s="718" t="s">
        <v>839</v>
      </c>
      <c r="C296" s="456">
        <v>4165804</v>
      </c>
      <c r="D296" s="456">
        <v>0</v>
      </c>
      <c r="E296" s="456">
        <v>0</v>
      </c>
      <c r="F296" s="456">
        <v>0</v>
      </c>
      <c r="G296" s="456">
        <v>342000</v>
      </c>
      <c r="H296" s="456">
        <v>3823804</v>
      </c>
      <c r="I296" s="456">
        <v>9833.6258987000001</v>
      </c>
      <c r="J296" s="456">
        <v>22369.253399999998</v>
      </c>
      <c r="K296" s="511">
        <v>3.3839580000000001E-2</v>
      </c>
      <c r="L296" s="511">
        <v>3.5601107859356815E-2</v>
      </c>
      <c r="M296" s="709">
        <v>0.37925586</v>
      </c>
    </row>
    <row r="297" spans="2:13">
      <c r="B297" s="718" t="s">
        <v>2070</v>
      </c>
      <c r="C297" s="456">
        <v>16817699</v>
      </c>
      <c r="D297" s="456">
        <v>0</v>
      </c>
      <c r="E297" s="456">
        <v>0</v>
      </c>
      <c r="F297" s="456">
        <v>0</v>
      </c>
      <c r="G297" s="456">
        <v>4124695</v>
      </c>
      <c r="H297" s="456">
        <v>12693004</v>
      </c>
      <c r="I297" s="456">
        <v>21958.896781700001</v>
      </c>
      <c r="J297" s="456">
        <v>21958.896920000003</v>
      </c>
      <c r="K297" s="511">
        <v>3.32188E-2</v>
      </c>
      <c r="L297" s="511">
        <v>3.4948017430095291E-2</v>
      </c>
      <c r="M297" s="709">
        <v>0.47510785</v>
      </c>
    </row>
    <row r="298" spans="2:13">
      <c r="B298" s="718" t="s">
        <v>840</v>
      </c>
      <c r="C298" s="456">
        <v>120343049</v>
      </c>
      <c r="D298" s="456">
        <v>0</v>
      </c>
      <c r="E298" s="456">
        <v>0</v>
      </c>
      <c r="F298" s="456">
        <v>0</v>
      </c>
      <c r="G298" s="456">
        <v>3070000</v>
      </c>
      <c r="H298" s="456">
        <v>117273049</v>
      </c>
      <c r="I298" s="456">
        <v>374590.72203920002</v>
      </c>
      <c r="J298" s="456">
        <v>1319321.80125</v>
      </c>
      <c r="K298" s="511">
        <v>1.9958329100000001</v>
      </c>
      <c r="L298" s="511">
        <v>2.0997266608595071</v>
      </c>
      <c r="M298" s="709">
        <v>10.637363410000001</v>
      </c>
    </row>
    <row r="299" spans="2:13">
      <c r="B299" s="718" t="s">
        <v>841</v>
      </c>
      <c r="C299" s="456">
        <v>8227978</v>
      </c>
      <c r="D299" s="456">
        <v>0</v>
      </c>
      <c r="E299" s="456">
        <v>0</v>
      </c>
      <c r="F299" s="456">
        <v>0</v>
      </c>
      <c r="G299" s="456">
        <v>4837500</v>
      </c>
      <c r="H299" s="456">
        <v>3390478</v>
      </c>
      <c r="I299" s="456">
        <v>7086.0990204</v>
      </c>
      <c r="J299" s="456">
        <v>12612.578160000001</v>
      </c>
      <c r="K299" s="511">
        <v>1.9079949999999998E-2</v>
      </c>
      <c r="L299" s="511">
        <v>2.0073166834380277E-2</v>
      </c>
      <c r="M299" s="709">
        <v>0.31452153999999999</v>
      </c>
    </row>
    <row r="300" spans="2:13">
      <c r="B300" s="718" t="s">
        <v>842</v>
      </c>
      <c r="C300" s="456">
        <v>399199</v>
      </c>
      <c r="D300" s="456">
        <v>340200</v>
      </c>
      <c r="E300" s="456">
        <v>0</v>
      </c>
      <c r="F300" s="456">
        <v>0</v>
      </c>
      <c r="G300" s="456">
        <v>0</v>
      </c>
      <c r="H300" s="456">
        <v>739399</v>
      </c>
      <c r="I300" s="456">
        <v>77665.758246800004</v>
      </c>
      <c r="J300" s="456">
        <v>113815.68806999999</v>
      </c>
      <c r="K300" s="511">
        <v>0.17217716999999999</v>
      </c>
      <c r="L300" s="511">
        <v>0.18113991176240959</v>
      </c>
      <c r="M300" s="709">
        <v>6.0399550000000003E-2</v>
      </c>
    </row>
    <row r="301" spans="2:13">
      <c r="B301" s="719"/>
      <c r="C301" s="524">
        <v>399252222</v>
      </c>
      <c r="D301" s="524">
        <v>1696390</v>
      </c>
      <c r="E301" s="524">
        <v>823024</v>
      </c>
      <c r="F301" s="524">
        <v>407348</v>
      </c>
      <c r="G301" s="524">
        <v>61905816</v>
      </c>
      <c r="H301" s="524">
        <v>340273168</v>
      </c>
      <c r="I301" s="524">
        <v>2831841.2054583007</v>
      </c>
      <c r="J301" s="524">
        <v>7923023.0738600027</v>
      </c>
      <c r="K301" s="525">
        <v>11.985726410000002</v>
      </c>
      <c r="L301" s="525">
        <v>12.609647446913122</v>
      </c>
      <c r="M301" s="656"/>
    </row>
    <row r="302" spans="2:13">
      <c r="B302" s="720"/>
      <c r="C302" s="526"/>
      <c r="D302" s="526"/>
      <c r="E302" s="526"/>
      <c r="F302" s="526"/>
      <c r="G302" s="526"/>
      <c r="H302" s="526"/>
      <c r="I302" s="526"/>
      <c r="J302" s="526"/>
      <c r="K302" s="527"/>
      <c r="L302" s="527"/>
      <c r="M302" s="656"/>
    </row>
    <row r="303" spans="2:13">
      <c r="B303" s="718"/>
      <c r="M303" s="709"/>
    </row>
    <row r="304" spans="2:13">
      <c r="B304" s="719"/>
      <c r="C304" s="524"/>
      <c r="D304" s="524"/>
      <c r="E304" s="524"/>
      <c r="F304" s="524"/>
      <c r="G304" s="524"/>
      <c r="H304" s="524"/>
      <c r="I304" s="524"/>
      <c r="J304" s="524"/>
      <c r="K304" s="525"/>
      <c r="L304" s="525"/>
      <c r="M304" s="656"/>
    </row>
    <row r="305" spans="2:13">
      <c r="B305" s="725" t="s">
        <v>1364</v>
      </c>
      <c r="C305" s="526"/>
      <c r="D305" s="526"/>
      <c r="E305" s="526"/>
      <c r="F305" s="526"/>
      <c r="G305" s="526"/>
      <c r="H305" s="526"/>
      <c r="I305" s="526"/>
      <c r="J305" s="526"/>
      <c r="K305" s="527"/>
      <c r="L305" s="527"/>
      <c r="M305" s="656"/>
    </row>
    <row r="306" spans="2:13">
      <c r="B306" s="718" t="s">
        <v>844</v>
      </c>
      <c r="C306" s="456">
        <v>525716</v>
      </c>
      <c r="D306" s="456">
        <v>0</v>
      </c>
      <c r="E306" s="456">
        <v>0</v>
      </c>
      <c r="F306" s="456">
        <v>0</v>
      </c>
      <c r="G306" s="456">
        <v>0</v>
      </c>
      <c r="H306" s="456">
        <v>525716</v>
      </c>
      <c r="I306" s="456">
        <v>683.43088</v>
      </c>
      <c r="J306" s="456">
        <v>1645.49108</v>
      </c>
      <c r="K306" s="511">
        <v>2.4892500000000001E-3</v>
      </c>
      <c r="L306" s="511">
        <v>2.6188314993422866E-3</v>
      </c>
      <c r="M306" s="709">
        <v>0.18851204999999999</v>
      </c>
    </row>
    <row r="307" spans="2:13">
      <c r="B307" s="719"/>
      <c r="C307" s="524">
        <v>525716</v>
      </c>
      <c r="D307" s="524">
        <v>0</v>
      </c>
      <c r="E307" s="524">
        <v>0</v>
      </c>
      <c r="F307" s="524">
        <v>0</v>
      </c>
      <c r="G307" s="524">
        <v>0</v>
      </c>
      <c r="H307" s="524">
        <v>525716</v>
      </c>
      <c r="I307" s="524">
        <v>683.43088</v>
      </c>
      <c r="J307" s="524">
        <v>1645.49108</v>
      </c>
      <c r="K307" s="525">
        <v>2.4892500000000001E-3</v>
      </c>
      <c r="L307" s="525">
        <v>2.6188314993422866E-3</v>
      </c>
      <c r="M307" s="656"/>
    </row>
    <row r="308" spans="2:13">
      <c r="B308" s="720" t="s">
        <v>845</v>
      </c>
      <c r="C308" s="526"/>
      <c r="D308" s="526"/>
      <c r="E308" s="526"/>
      <c r="F308" s="526"/>
      <c r="G308" s="526"/>
      <c r="H308" s="526"/>
      <c r="I308" s="526"/>
      <c r="J308" s="526"/>
      <c r="K308" s="527"/>
      <c r="L308" s="527"/>
      <c r="M308" s="656"/>
    </row>
    <row r="309" spans="2:13">
      <c r="B309" s="718" t="s">
        <v>847</v>
      </c>
      <c r="C309" s="456">
        <v>98518</v>
      </c>
      <c r="D309" s="456">
        <v>0</v>
      </c>
      <c r="E309" s="456">
        <v>0</v>
      </c>
      <c r="F309" s="456">
        <v>0</v>
      </c>
      <c r="G309" s="456">
        <v>0</v>
      </c>
      <c r="H309" s="456">
        <v>98518</v>
      </c>
      <c r="I309" s="456">
        <v>0</v>
      </c>
      <c r="J309" s="456">
        <v>0</v>
      </c>
      <c r="K309" s="511">
        <v>0</v>
      </c>
      <c r="L309" s="511">
        <v>0</v>
      </c>
      <c r="M309" s="709">
        <v>0.60317266000000003</v>
      </c>
    </row>
    <row r="310" spans="2:13">
      <c r="B310" s="718" t="s">
        <v>1371</v>
      </c>
      <c r="C310" s="456">
        <v>663832</v>
      </c>
      <c r="D310" s="456">
        <v>0</v>
      </c>
      <c r="E310" s="456">
        <v>0</v>
      </c>
      <c r="F310" s="456">
        <v>0</v>
      </c>
      <c r="G310" s="456">
        <v>0</v>
      </c>
      <c r="H310" s="456">
        <v>663832</v>
      </c>
      <c r="I310" s="456">
        <v>431.49108000000001</v>
      </c>
      <c r="J310" s="456">
        <v>1427.2388000000001</v>
      </c>
      <c r="K310" s="511">
        <v>2.1590899999999998E-3</v>
      </c>
      <c r="L310" s="511">
        <v>2.2714786922597516E-3</v>
      </c>
      <c r="M310" s="709">
        <v>4.4332901500000004</v>
      </c>
    </row>
    <row r="311" spans="2:13">
      <c r="B311" s="718" t="s">
        <v>1373</v>
      </c>
      <c r="C311" s="456">
        <v>3988559</v>
      </c>
      <c r="D311" s="456">
        <v>0</v>
      </c>
      <c r="E311" s="456">
        <v>0</v>
      </c>
      <c r="F311" s="456">
        <v>0</v>
      </c>
      <c r="G311" s="456">
        <v>0</v>
      </c>
      <c r="H311" s="456">
        <v>3988559</v>
      </c>
      <c r="I311" s="456">
        <v>7224.9314175000009</v>
      </c>
      <c r="J311" s="456">
        <v>6740.66471</v>
      </c>
      <c r="K311" s="511">
        <v>1.0197090000000001E-2</v>
      </c>
      <c r="L311" s="511">
        <v>1.0727900797282317E-2</v>
      </c>
      <c r="M311" s="709">
        <v>1.25976998</v>
      </c>
    </row>
    <row r="312" spans="2:13">
      <c r="B312" s="718" t="s">
        <v>1374</v>
      </c>
      <c r="C312" s="456">
        <v>2368064</v>
      </c>
      <c r="D312" s="456">
        <v>0</v>
      </c>
      <c r="E312" s="456">
        <v>0</v>
      </c>
      <c r="F312" s="456">
        <v>0</v>
      </c>
      <c r="G312" s="456">
        <v>0</v>
      </c>
      <c r="H312" s="456">
        <v>2368064</v>
      </c>
      <c r="I312" s="456">
        <v>1799.7286219</v>
      </c>
      <c r="J312" s="456">
        <v>2486.4672</v>
      </c>
      <c r="K312" s="511">
        <v>3.7614599999999999E-3</v>
      </c>
      <c r="L312" s="511">
        <v>3.9572615765510058E-3</v>
      </c>
      <c r="M312" s="709">
        <v>3.7798670099999998</v>
      </c>
    </row>
    <row r="313" spans="2:13">
      <c r="B313" s="718" t="s">
        <v>1376</v>
      </c>
      <c r="C313" s="456">
        <v>6533579</v>
      </c>
      <c r="D313" s="456">
        <v>0</v>
      </c>
      <c r="E313" s="456">
        <v>0</v>
      </c>
      <c r="F313" s="456">
        <v>0</v>
      </c>
      <c r="G313" s="456">
        <v>100000</v>
      </c>
      <c r="H313" s="456">
        <v>6433579</v>
      </c>
      <c r="I313" s="456">
        <v>5790.2213095000006</v>
      </c>
      <c r="J313" s="456">
        <v>10229.390609999999</v>
      </c>
      <c r="K313" s="511">
        <v>1.5474730000000001E-2</v>
      </c>
      <c r="L313" s="511">
        <v>1.6280276857255405E-2</v>
      </c>
      <c r="M313" s="709">
        <v>3.0332390999999999</v>
      </c>
    </row>
    <row r="314" spans="2:13" ht="30">
      <c r="B314" s="718" t="s">
        <v>846</v>
      </c>
      <c r="C314" s="456">
        <v>8271554</v>
      </c>
      <c r="D314" s="456">
        <v>0</v>
      </c>
      <c r="E314" s="456">
        <v>0</v>
      </c>
      <c r="F314" s="456">
        <v>0</v>
      </c>
      <c r="G314" s="456">
        <v>0</v>
      </c>
      <c r="H314" s="456">
        <v>8271554</v>
      </c>
      <c r="I314" s="456">
        <v>1654.3112800000001</v>
      </c>
      <c r="J314" s="456">
        <v>11166.597900000001</v>
      </c>
      <c r="K314" s="511">
        <v>1.6892520000000001E-2</v>
      </c>
      <c r="L314" s="511">
        <v>1.7771860738989499E-2</v>
      </c>
      <c r="M314" s="709">
        <v>2.9036557099999998</v>
      </c>
    </row>
    <row r="315" spans="2:13">
      <c r="B315" s="718" t="s">
        <v>1383</v>
      </c>
      <c r="C315" s="456">
        <v>1775606</v>
      </c>
      <c r="D315" s="456">
        <v>0</v>
      </c>
      <c r="E315" s="456">
        <v>0</v>
      </c>
      <c r="F315" s="456">
        <v>0</v>
      </c>
      <c r="G315" s="456">
        <v>0</v>
      </c>
      <c r="H315" s="456">
        <v>1775606</v>
      </c>
      <c r="I315" s="456">
        <v>0</v>
      </c>
      <c r="J315" s="456">
        <v>0</v>
      </c>
      <c r="K315" s="511">
        <v>0</v>
      </c>
      <c r="L315" s="511">
        <v>0</v>
      </c>
      <c r="M315" s="709">
        <v>3.4939118499999999</v>
      </c>
    </row>
    <row r="316" spans="2:13">
      <c r="B316" s="718" t="s">
        <v>1385</v>
      </c>
      <c r="C316" s="456">
        <v>993701</v>
      </c>
      <c r="D316" s="456">
        <v>0</v>
      </c>
      <c r="E316" s="456">
        <v>0</v>
      </c>
      <c r="F316" s="456">
        <v>0</v>
      </c>
      <c r="G316" s="456">
        <v>0</v>
      </c>
      <c r="H316" s="456">
        <v>993701</v>
      </c>
      <c r="I316" s="456">
        <v>4004.6154799999999</v>
      </c>
      <c r="J316" s="456">
        <v>15481.861580000001</v>
      </c>
      <c r="K316" s="511">
        <v>2.342052E-2</v>
      </c>
      <c r="L316" s="511">
        <v>2.4639687973368501E-2</v>
      </c>
      <c r="M316" s="709">
        <v>0.13018736</v>
      </c>
    </row>
    <row r="317" spans="2:13">
      <c r="B317" s="718" t="s">
        <v>1468</v>
      </c>
      <c r="C317" s="456">
        <v>500000</v>
      </c>
      <c r="D317" s="456">
        <v>0</v>
      </c>
      <c r="E317" s="456">
        <v>0</v>
      </c>
      <c r="F317" s="456">
        <v>0</v>
      </c>
      <c r="G317" s="456">
        <v>0</v>
      </c>
      <c r="H317" s="456">
        <v>500000</v>
      </c>
      <c r="I317" s="456">
        <v>1900</v>
      </c>
      <c r="J317" s="456">
        <v>2280</v>
      </c>
      <c r="K317" s="511">
        <v>3.44912E-3</v>
      </c>
      <c r="L317" s="511">
        <v>3.6286649566647385E-3</v>
      </c>
      <c r="M317" s="709">
        <v>2.5</v>
      </c>
    </row>
    <row r="318" spans="2:13">
      <c r="B318" s="718" t="s">
        <v>1387</v>
      </c>
      <c r="C318" s="456">
        <v>1949080</v>
      </c>
      <c r="D318" s="456">
        <v>0</v>
      </c>
      <c r="E318" s="456">
        <v>0</v>
      </c>
      <c r="F318" s="456">
        <v>0</v>
      </c>
      <c r="G318" s="456">
        <v>615500</v>
      </c>
      <c r="H318" s="456">
        <v>1333580</v>
      </c>
      <c r="I318" s="456">
        <v>6974.6234000000004</v>
      </c>
      <c r="J318" s="456">
        <v>79708.0766</v>
      </c>
      <c r="K318" s="511">
        <v>0.12058014</v>
      </c>
      <c r="L318" s="511">
        <v>0.12685697557963538</v>
      </c>
      <c r="M318" s="709">
        <v>1.62526858</v>
      </c>
    </row>
    <row r="319" spans="2:13">
      <c r="B319" s="718" t="s">
        <v>1389</v>
      </c>
      <c r="C319" s="456">
        <v>326292</v>
      </c>
      <c r="D319" s="456">
        <v>0</v>
      </c>
      <c r="E319" s="456">
        <v>0</v>
      </c>
      <c r="F319" s="456">
        <v>0</v>
      </c>
      <c r="G319" s="456">
        <v>0</v>
      </c>
      <c r="H319" s="456">
        <v>326292</v>
      </c>
      <c r="I319" s="456">
        <v>0</v>
      </c>
      <c r="J319" s="456">
        <v>0</v>
      </c>
      <c r="K319" s="511">
        <v>0</v>
      </c>
      <c r="L319" s="511">
        <v>0</v>
      </c>
      <c r="M319" s="709">
        <v>3.2629199999999998</v>
      </c>
    </row>
    <row r="320" spans="2:13">
      <c r="B320" s="718" t="s">
        <v>1020</v>
      </c>
      <c r="C320" s="456">
        <v>826752</v>
      </c>
      <c r="D320" s="456">
        <v>0</v>
      </c>
      <c r="E320" s="456">
        <v>0</v>
      </c>
      <c r="F320" s="456">
        <v>0</v>
      </c>
      <c r="G320" s="456">
        <v>154000</v>
      </c>
      <c r="H320" s="456">
        <v>672752</v>
      </c>
      <c r="I320" s="456">
        <v>322.92088969999998</v>
      </c>
      <c r="J320" s="456">
        <v>941.8528</v>
      </c>
      <c r="K320" s="511">
        <v>1.4248100000000001E-3</v>
      </c>
      <c r="L320" s="511">
        <v>1.4989773024984923E-3</v>
      </c>
      <c r="M320" s="709">
        <v>1.4896912099999999</v>
      </c>
    </row>
    <row r="321" spans="2:13">
      <c r="B321" s="718" t="s">
        <v>1391</v>
      </c>
      <c r="C321" s="456">
        <v>2277698</v>
      </c>
      <c r="D321" s="456">
        <v>0</v>
      </c>
      <c r="E321" s="456">
        <v>0</v>
      </c>
      <c r="F321" s="456">
        <v>0</v>
      </c>
      <c r="G321" s="456">
        <v>15000</v>
      </c>
      <c r="H321" s="456">
        <v>2262698</v>
      </c>
      <c r="I321" s="456">
        <v>2828.3720033</v>
      </c>
      <c r="J321" s="456">
        <v>5543.6100999999999</v>
      </c>
      <c r="K321" s="511">
        <v>8.3862199999999998E-3</v>
      </c>
      <c r="L321" s="511">
        <v>8.8227647821415376E-3</v>
      </c>
      <c r="M321" s="709">
        <v>4.3992604100000001</v>
      </c>
    </row>
    <row r="322" spans="2:13">
      <c r="B322" s="718" t="s">
        <v>1393</v>
      </c>
      <c r="C322" s="456">
        <v>417026</v>
      </c>
      <c r="D322" s="456">
        <v>0</v>
      </c>
      <c r="E322" s="456">
        <v>0</v>
      </c>
      <c r="F322" s="456">
        <v>0</v>
      </c>
      <c r="G322" s="456">
        <v>1000</v>
      </c>
      <c r="H322" s="456">
        <v>416026</v>
      </c>
      <c r="I322" s="456">
        <v>703.08416319999992</v>
      </c>
      <c r="J322" s="456">
        <v>931.89823999999999</v>
      </c>
      <c r="K322" s="511">
        <v>1.40975E-3</v>
      </c>
      <c r="L322" s="511">
        <v>1.4831344239761167E-3</v>
      </c>
      <c r="M322" s="709">
        <v>1.1460771300000001</v>
      </c>
    </row>
    <row r="323" spans="2:13">
      <c r="B323" s="719"/>
      <c r="C323" s="524">
        <v>30990261</v>
      </c>
      <c r="D323" s="524">
        <v>0</v>
      </c>
      <c r="E323" s="524">
        <v>0</v>
      </c>
      <c r="F323" s="524">
        <v>0</v>
      </c>
      <c r="G323" s="524">
        <v>885500</v>
      </c>
      <c r="H323" s="524">
        <v>30104761</v>
      </c>
      <c r="I323" s="524">
        <v>33634.299645100007</v>
      </c>
      <c r="J323" s="524">
        <v>136937.65854</v>
      </c>
      <c r="K323" s="525">
        <v>0.20715544999999999</v>
      </c>
      <c r="L323" s="525">
        <v>0.21793898368062273</v>
      </c>
      <c r="M323" s="656"/>
    </row>
    <row r="324" spans="2:13">
      <c r="B324" s="720" t="s">
        <v>848</v>
      </c>
      <c r="C324" s="526"/>
      <c r="D324" s="526"/>
      <c r="E324" s="526"/>
      <c r="F324" s="526"/>
      <c r="G324" s="526"/>
      <c r="H324" s="526"/>
      <c r="I324" s="526"/>
      <c r="J324" s="526"/>
      <c r="K324" s="527"/>
      <c r="L324" s="527"/>
      <c r="M324" s="656"/>
    </row>
    <row r="325" spans="2:13">
      <c r="B325" s="718" t="s">
        <v>849</v>
      </c>
      <c r="C325" s="456">
        <v>1858077</v>
      </c>
      <c r="D325" s="456">
        <v>0</v>
      </c>
      <c r="E325" s="456">
        <v>0</v>
      </c>
      <c r="F325" s="456">
        <v>0</v>
      </c>
      <c r="G325" s="456">
        <v>0</v>
      </c>
      <c r="H325" s="456">
        <v>1858077</v>
      </c>
      <c r="I325" s="456">
        <v>2396.9193300000002</v>
      </c>
      <c r="J325" s="456">
        <v>12393.373589999999</v>
      </c>
      <c r="K325" s="511">
        <v>1.874835E-2</v>
      </c>
      <c r="L325" s="511">
        <v>1.9724298438985641E-2</v>
      </c>
      <c r="M325" s="709">
        <v>2.3807368200000001</v>
      </c>
    </row>
    <row r="326" spans="2:13">
      <c r="B326" s="718" t="s">
        <v>851</v>
      </c>
      <c r="C326" s="456">
        <v>172406</v>
      </c>
      <c r="D326" s="456">
        <v>0</v>
      </c>
      <c r="E326" s="456">
        <v>0</v>
      </c>
      <c r="F326" s="456">
        <v>0</v>
      </c>
      <c r="G326" s="456">
        <v>0</v>
      </c>
      <c r="H326" s="456">
        <v>172406</v>
      </c>
      <c r="I326" s="456">
        <v>0</v>
      </c>
      <c r="J326" s="456">
        <v>0</v>
      </c>
      <c r="K326" s="511">
        <v>0</v>
      </c>
      <c r="L326" s="511">
        <v>0</v>
      </c>
      <c r="M326" s="709">
        <v>1.7240599999999999</v>
      </c>
    </row>
    <row r="327" spans="2:13">
      <c r="B327" s="718" t="s">
        <v>1395</v>
      </c>
      <c r="C327" s="456">
        <v>157629</v>
      </c>
      <c r="D327" s="456">
        <v>0</v>
      </c>
      <c r="E327" s="456">
        <v>0</v>
      </c>
      <c r="F327" s="456">
        <v>0</v>
      </c>
      <c r="G327" s="456">
        <v>0</v>
      </c>
      <c r="H327" s="456">
        <v>157629</v>
      </c>
      <c r="I327" s="456">
        <v>53.593859999999999</v>
      </c>
      <c r="J327" s="456">
        <v>53.593859999999999</v>
      </c>
      <c r="K327" s="511">
        <v>8.1080000000000003E-5</v>
      </c>
      <c r="L327" s="511">
        <v>8.5295684944910552E-5</v>
      </c>
      <c r="M327" s="709">
        <v>3.1525799999999999</v>
      </c>
    </row>
    <row r="328" spans="2:13">
      <c r="B328" s="718" t="s">
        <v>1399</v>
      </c>
      <c r="C328" s="456">
        <v>1584070</v>
      </c>
      <c r="D328" s="456">
        <v>0</v>
      </c>
      <c r="E328" s="456">
        <v>0</v>
      </c>
      <c r="F328" s="456">
        <v>0</v>
      </c>
      <c r="G328" s="456">
        <v>0</v>
      </c>
      <c r="H328" s="456">
        <v>1584070</v>
      </c>
      <c r="I328" s="456">
        <v>8981.6769000000004</v>
      </c>
      <c r="J328" s="456">
        <v>15317.956900000001</v>
      </c>
      <c r="K328" s="511">
        <v>2.317257E-2</v>
      </c>
      <c r="L328" s="511">
        <v>2.4378830443302996E-2</v>
      </c>
      <c r="M328" s="709">
        <v>0.78574900999999997</v>
      </c>
    </row>
    <row r="329" spans="2:13">
      <c r="B329" s="718" t="s">
        <v>854</v>
      </c>
      <c r="C329" s="456">
        <v>6429358</v>
      </c>
      <c r="D329" s="456">
        <v>0</v>
      </c>
      <c r="E329" s="456">
        <v>0</v>
      </c>
      <c r="F329" s="456">
        <v>0</v>
      </c>
      <c r="G329" s="456">
        <v>0</v>
      </c>
      <c r="H329" s="456">
        <v>6429358</v>
      </c>
      <c r="I329" s="456">
        <v>35940.164700000001</v>
      </c>
      <c r="J329" s="456">
        <v>161569.76653999998</v>
      </c>
      <c r="K329" s="511">
        <v>0.2444182</v>
      </c>
      <c r="L329" s="511">
        <v>0.25714146925447406</v>
      </c>
      <c r="M329" s="709">
        <v>2.2678511499999998</v>
      </c>
    </row>
    <row r="330" spans="2:13">
      <c r="B330" s="718" t="s">
        <v>855</v>
      </c>
      <c r="C330" s="456">
        <v>10108128</v>
      </c>
      <c r="D330" s="456">
        <v>0</v>
      </c>
      <c r="E330" s="456">
        <v>0</v>
      </c>
      <c r="F330" s="456">
        <v>0</v>
      </c>
      <c r="G330" s="456">
        <v>0</v>
      </c>
      <c r="H330" s="456">
        <v>10108128</v>
      </c>
      <c r="I330" s="456">
        <v>20519.49984</v>
      </c>
      <c r="J330" s="456">
        <v>112301.30207999999</v>
      </c>
      <c r="K330" s="511">
        <v>0.16988624999999999</v>
      </c>
      <c r="L330" s="511">
        <v>0.17872973659891089</v>
      </c>
      <c r="M330" s="709">
        <v>3.5576341399999998</v>
      </c>
    </row>
    <row r="331" spans="2:13">
      <c r="B331" s="718" t="s">
        <v>856</v>
      </c>
      <c r="C331" s="456">
        <v>1948462</v>
      </c>
      <c r="D331" s="456">
        <v>0</v>
      </c>
      <c r="E331" s="456">
        <v>0</v>
      </c>
      <c r="F331" s="456">
        <v>0</v>
      </c>
      <c r="G331" s="456">
        <v>0</v>
      </c>
      <c r="H331" s="456">
        <v>1948462</v>
      </c>
      <c r="I331" s="456">
        <v>13269.026220000002</v>
      </c>
      <c r="J331" s="456">
        <v>50172.896500000003</v>
      </c>
      <c r="K331" s="511">
        <v>7.590015E-2</v>
      </c>
      <c r="L331" s="511">
        <v>7.9851154080665315E-2</v>
      </c>
      <c r="M331" s="709">
        <v>4.2933268699999996</v>
      </c>
    </row>
    <row r="332" spans="2:13">
      <c r="B332" s="719"/>
      <c r="C332" s="524">
        <v>22258130</v>
      </c>
      <c r="D332" s="524">
        <v>0</v>
      </c>
      <c r="E332" s="524">
        <v>0</v>
      </c>
      <c r="F332" s="524">
        <v>0</v>
      </c>
      <c r="G332" s="524">
        <v>0</v>
      </c>
      <c r="H332" s="524">
        <v>22258130</v>
      </c>
      <c r="I332" s="524">
        <v>81160.880850000001</v>
      </c>
      <c r="J332" s="524">
        <v>351808.88946999994</v>
      </c>
      <c r="K332" s="525">
        <v>0.53220660000000009</v>
      </c>
      <c r="L332" s="525">
        <v>0.55991078450128384</v>
      </c>
      <c r="M332" s="656"/>
    </row>
    <row r="333" spans="2:13">
      <c r="B333" s="720" t="s">
        <v>1888</v>
      </c>
      <c r="C333" s="655"/>
      <c r="D333" s="655"/>
      <c r="E333" s="655"/>
      <c r="F333" s="655"/>
      <c r="G333" s="655"/>
      <c r="H333" s="655"/>
      <c r="I333" s="655"/>
      <c r="J333" s="655"/>
      <c r="K333" s="656"/>
      <c r="L333" s="656"/>
      <c r="M333" s="656"/>
    </row>
    <row r="334" spans="2:13">
      <c r="B334" s="718" t="s">
        <v>711</v>
      </c>
      <c r="C334" s="456">
        <v>458109</v>
      </c>
      <c r="D334" s="456">
        <v>0</v>
      </c>
      <c r="E334" s="456">
        <v>0</v>
      </c>
      <c r="F334" s="456">
        <v>0</v>
      </c>
      <c r="G334" s="456">
        <v>0</v>
      </c>
      <c r="H334" s="456">
        <v>458109</v>
      </c>
      <c r="I334" s="456">
        <v>0</v>
      </c>
      <c r="J334" s="456">
        <v>0</v>
      </c>
      <c r="K334" s="511">
        <v>0</v>
      </c>
      <c r="L334" s="511">
        <v>0</v>
      </c>
      <c r="M334" s="709">
        <v>4.9259032300000003</v>
      </c>
    </row>
    <row r="335" spans="2:13">
      <c r="B335" s="718" t="s">
        <v>1177</v>
      </c>
      <c r="C335" s="456">
        <v>59110</v>
      </c>
      <c r="D335" s="456">
        <v>0</v>
      </c>
      <c r="E335" s="456">
        <v>0</v>
      </c>
      <c r="F335" s="456">
        <v>0</v>
      </c>
      <c r="G335" s="456">
        <v>0</v>
      </c>
      <c r="H335" s="456">
        <v>59110</v>
      </c>
      <c r="I335" s="456">
        <v>0</v>
      </c>
      <c r="J335" s="456">
        <v>0</v>
      </c>
      <c r="K335" s="511">
        <v>0</v>
      </c>
      <c r="L335" s="511">
        <v>0</v>
      </c>
      <c r="M335" s="709">
        <v>2.4629166699999998</v>
      </c>
    </row>
    <row r="336" spans="2:13">
      <c r="B336" s="718" t="s">
        <v>1179</v>
      </c>
      <c r="C336" s="456">
        <v>121</v>
      </c>
      <c r="D336" s="456">
        <v>0</v>
      </c>
      <c r="E336" s="456">
        <v>0</v>
      </c>
      <c r="F336" s="456">
        <v>0</v>
      </c>
      <c r="G336" s="456">
        <v>0</v>
      </c>
      <c r="H336" s="456">
        <v>121</v>
      </c>
      <c r="I336" s="456">
        <v>0</v>
      </c>
      <c r="J336" s="456">
        <v>0</v>
      </c>
      <c r="K336" s="511">
        <v>0</v>
      </c>
      <c r="L336" s="511">
        <v>0</v>
      </c>
      <c r="M336" s="709">
        <v>2.94261E-3</v>
      </c>
    </row>
    <row r="337" spans="2:13">
      <c r="B337" s="718" t="s">
        <v>1058</v>
      </c>
      <c r="C337" s="456">
        <v>269806</v>
      </c>
      <c r="D337" s="456">
        <v>0</v>
      </c>
      <c r="E337" s="456">
        <v>0</v>
      </c>
      <c r="F337" s="456">
        <v>0</v>
      </c>
      <c r="G337" s="456">
        <v>0</v>
      </c>
      <c r="H337" s="456">
        <v>269806</v>
      </c>
      <c r="I337" s="456">
        <v>0</v>
      </c>
      <c r="J337" s="456">
        <v>0</v>
      </c>
      <c r="K337" s="511">
        <v>0</v>
      </c>
      <c r="L337" s="511">
        <v>0</v>
      </c>
      <c r="M337" s="709">
        <v>6.4511393300000002</v>
      </c>
    </row>
    <row r="338" spans="2:13">
      <c r="B338" s="718" t="s">
        <v>628</v>
      </c>
      <c r="C338" s="456">
        <v>136201</v>
      </c>
      <c r="D338" s="456">
        <v>0</v>
      </c>
      <c r="E338" s="456">
        <v>0</v>
      </c>
      <c r="F338" s="456">
        <v>0</v>
      </c>
      <c r="G338" s="456">
        <v>0</v>
      </c>
      <c r="H338" s="456">
        <v>136201</v>
      </c>
      <c r="I338" s="456">
        <v>0</v>
      </c>
      <c r="J338" s="456">
        <v>0</v>
      </c>
      <c r="K338" s="511">
        <v>0</v>
      </c>
      <c r="L338" s="511">
        <v>0</v>
      </c>
      <c r="M338" s="709">
        <v>2.4629475599999999</v>
      </c>
    </row>
    <row r="339" spans="2:13">
      <c r="B339" s="718" t="s">
        <v>1182</v>
      </c>
      <c r="C339" s="456">
        <v>64184</v>
      </c>
      <c r="D339" s="456">
        <v>0</v>
      </c>
      <c r="E339" s="456">
        <v>0</v>
      </c>
      <c r="F339" s="456">
        <v>0</v>
      </c>
      <c r="G339" s="456">
        <v>0</v>
      </c>
      <c r="H339" s="456">
        <v>64184</v>
      </c>
      <c r="I339" s="456">
        <v>0</v>
      </c>
      <c r="J339" s="456">
        <v>0</v>
      </c>
      <c r="K339" s="511">
        <v>0</v>
      </c>
      <c r="L339" s="511">
        <v>0</v>
      </c>
      <c r="M339" s="709">
        <v>3.8456560799999999</v>
      </c>
    </row>
    <row r="340" spans="2:13">
      <c r="B340" s="718" t="s">
        <v>714</v>
      </c>
      <c r="C340" s="456">
        <v>61573</v>
      </c>
      <c r="D340" s="456">
        <v>0</v>
      </c>
      <c r="E340" s="456">
        <v>0</v>
      </c>
      <c r="F340" s="456">
        <v>0</v>
      </c>
      <c r="G340" s="456">
        <v>0</v>
      </c>
      <c r="H340" s="456">
        <v>61573</v>
      </c>
      <c r="I340" s="456">
        <v>0</v>
      </c>
      <c r="J340" s="456">
        <v>0</v>
      </c>
      <c r="K340" s="511">
        <v>0</v>
      </c>
      <c r="L340" s="511">
        <v>0</v>
      </c>
      <c r="M340" s="709">
        <v>2.46292</v>
      </c>
    </row>
    <row r="341" spans="2:13">
      <c r="B341" s="718" t="s">
        <v>715</v>
      </c>
      <c r="C341" s="456">
        <v>320085</v>
      </c>
      <c r="D341" s="456">
        <v>0</v>
      </c>
      <c r="E341" s="456">
        <v>0</v>
      </c>
      <c r="F341" s="456">
        <v>0</v>
      </c>
      <c r="G341" s="456">
        <v>0</v>
      </c>
      <c r="H341" s="456">
        <v>320085</v>
      </c>
      <c r="I341" s="456">
        <v>0</v>
      </c>
      <c r="J341" s="456">
        <v>0</v>
      </c>
      <c r="K341" s="511">
        <v>0</v>
      </c>
      <c r="L341" s="511">
        <v>0</v>
      </c>
      <c r="M341" s="709">
        <v>8.2073076900000004</v>
      </c>
    </row>
    <row r="342" spans="2:13">
      <c r="B342" s="718" t="s">
        <v>716</v>
      </c>
      <c r="C342" s="456">
        <v>299</v>
      </c>
      <c r="D342" s="456">
        <v>0</v>
      </c>
      <c r="E342" s="456">
        <v>0</v>
      </c>
      <c r="F342" s="456">
        <v>0</v>
      </c>
      <c r="G342" s="456">
        <v>0</v>
      </c>
      <c r="H342" s="456">
        <v>299</v>
      </c>
      <c r="I342" s="456">
        <v>0</v>
      </c>
      <c r="J342" s="456">
        <v>0</v>
      </c>
      <c r="K342" s="511">
        <v>0</v>
      </c>
      <c r="L342" s="511">
        <v>0</v>
      </c>
      <c r="M342" s="709">
        <v>7.0836299999999996E-3</v>
      </c>
    </row>
    <row r="343" spans="2:13">
      <c r="B343" s="718" t="s">
        <v>718</v>
      </c>
      <c r="C343" s="456">
        <v>284101</v>
      </c>
      <c r="D343" s="456">
        <v>0</v>
      </c>
      <c r="E343" s="456">
        <v>0</v>
      </c>
      <c r="F343" s="456">
        <v>0</v>
      </c>
      <c r="G343" s="456">
        <v>0</v>
      </c>
      <c r="H343" s="456">
        <v>284101</v>
      </c>
      <c r="I343" s="456">
        <v>0</v>
      </c>
      <c r="J343" s="456">
        <v>0</v>
      </c>
      <c r="K343" s="511">
        <v>0</v>
      </c>
      <c r="L343" s="511">
        <v>0</v>
      </c>
      <c r="M343" s="709">
        <v>4.9250411700000001</v>
      </c>
    </row>
    <row r="344" spans="2:13">
      <c r="B344" s="718" t="s">
        <v>719</v>
      </c>
      <c r="C344" s="456">
        <v>189220</v>
      </c>
      <c r="D344" s="456">
        <v>0</v>
      </c>
      <c r="E344" s="456">
        <v>0</v>
      </c>
      <c r="F344" s="456">
        <v>0</v>
      </c>
      <c r="G344" s="456">
        <v>0</v>
      </c>
      <c r="H344" s="456">
        <v>189220</v>
      </c>
      <c r="I344" s="456">
        <v>0</v>
      </c>
      <c r="J344" s="456">
        <v>0</v>
      </c>
      <c r="K344" s="511">
        <v>0</v>
      </c>
      <c r="L344" s="511">
        <v>0</v>
      </c>
      <c r="M344" s="709">
        <v>0</v>
      </c>
    </row>
    <row r="345" spans="2:13">
      <c r="B345" s="718" t="s">
        <v>1102</v>
      </c>
      <c r="C345" s="456">
        <v>39407</v>
      </c>
      <c r="D345" s="456">
        <v>0</v>
      </c>
      <c r="E345" s="456">
        <v>0</v>
      </c>
      <c r="F345" s="456">
        <v>0</v>
      </c>
      <c r="G345" s="456">
        <v>0</v>
      </c>
      <c r="H345" s="456">
        <v>39407</v>
      </c>
      <c r="I345" s="456">
        <v>0</v>
      </c>
      <c r="J345" s="456">
        <v>0</v>
      </c>
      <c r="K345" s="511">
        <v>0</v>
      </c>
      <c r="L345" s="511">
        <v>0</v>
      </c>
      <c r="M345" s="709">
        <v>1.97035</v>
      </c>
    </row>
    <row r="346" spans="2:13">
      <c r="B346" s="718" t="s">
        <v>721</v>
      </c>
      <c r="C346" s="456">
        <v>168712</v>
      </c>
      <c r="D346" s="456">
        <v>0</v>
      </c>
      <c r="E346" s="456">
        <v>0</v>
      </c>
      <c r="F346" s="456">
        <v>0</v>
      </c>
      <c r="G346" s="456">
        <v>0</v>
      </c>
      <c r="H346" s="456">
        <v>168712</v>
      </c>
      <c r="I346" s="456">
        <v>0</v>
      </c>
      <c r="J346" s="456">
        <v>0</v>
      </c>
      <c r="K346" s="511">
        <v>0</v>
      </c>
      <c r="L346" s="511">
        <v>0</v>
      </c>
      <c r="M346" s="709">
        <v>2.609944</v>
      </c>
    </row>
    <row r="347" spans="2:13">
      <c r="B347" s="718" t="s">
        <v>722</v>
      </c>
      <c r="C347" s="456">
        <v>213390</v>
      </c>
      <c r="D347" s="456">
        <v>0</v>
      </c>
      <c r="E347" s="456">
        <v>0</v>
      </c>
      <c r="F347" s="456">
        <v>0</v>
      </c>
      <c r="G347" s="456">
        <v>0</v>
      </c>
      <c r="H347" s="456">
        <v>213390</v>
      </c>
      <c r="I347" s="456">
        <v>0</v>
      </c>
      <c r="J347" s="456">
        <v>0</v>
      </c>
      <c r="K347" s="511">
        <v>0</v>
      </c>
      <c r="L347" s="511">
        <v>0</v>
      </c>
      <c r="M347" s="709">
        <v>2.4629501399999998</v>
      </c>
    </row>
    <row r="348" spans="2:13">
      <c r="B348" s="718" t="s">
        <v>725</v>
      </c>
      <c r="C348" s="456">
        <v>64250</v>
      </c>
      <c r="D348" s="456">
        <v>0</v>
      </c>
      <c r="E348" s="456">
        <v>0</v>
      </c>
      <c r="F348" s="456">
        <v>0</v>
      </c>
      <c r="G348" s="456">
        <v>0</v>
      </c>
      <c r="H348" s="456">
        <v>64250</v>
      </c>
      <c r="I348" s="456">
        <v>0</v>
      </c>
      <c r="J348" s="456">
        <v>0</v>
      </c>
      <c r="K348" s="511">
        <v>0</v>
      </c>
      <c r="L348" s="511">
        <v>0</v>
      </c>
      <c r="M348" s="709">
        <v>6.4249999999999998</v>
      </c>
    </row>
    <row r="349" spans="2:13">
      <c r="B349" s="718" t="s">
        <v>1067</v>
      </c>
      <c r="C349" s="456">
        <v>74114</v>
      </c>
      <c r="D349" s="456">
        <v>0</v>
      </c>
      <c r="E349" s="456">
        <v>0</v>
      </c>
      <c r="F349" s="456">
        <v>0</v>
      </c>
      <c r="G349" s="456">
        <v>0</v>
      </c>
      <c r="H349" s="456">
        <v>74114</v>
      </c>
      <c r="I349" s="456">
        <v>0</v>
      </c>
      <c r="J349" s="456">
        <v>0</v>
      </c>
      <c r="K349" s="511">
        <v>0</v>
      </c>
      <c r="L349" s="511">
        <v>0</v>
      </c>
      <c r="M349" s="709">
        <v>1.49098737</v>
      </c>
    </row>
    <row r="350" spans="2:13">
      <c r="B350" s="718" t="s">
        <v>1905</v>
      </c>
      <c r="C350" s="456">
        <v>3408091</v>
      </c>
      <c r="D350" s="456">
        <v>0</v>
      </c>
      <c r="E350" s="456">
        <v>0</v>
      </c>
      <c r="F350" s="456">
        <v>0</v>
      </c>
      <c r="G350" s="456">
        <v>0</v>
      </c>
      <c r="H350" s="456">
        <v>3408091</v>
      </c>
      <c r="I350" s="456">
        <v>0</v>
      </c>
      <c r="J350" s="456">
        <v>0</v>
      </c>
      <c r="K350" s="511">
        <v>0</v>
      </c>
      <c r="L350" s="511">
        <v>0</v>
      </c>
      <c r="M350" s="709">
        <v>5.1969243199999999</v>
      </c>
    </row>
    <row r="351" spans="2:13">
      <c r="B351" s="718" t="s">
        <v>1199</v>
      </c>
      <c r="C351" s="456">
        <v>84233</v>
      </c>
      <c r="D351" s="456">
        <v>0</v>
      </c>
      <c r="E351" s="456">
        <v>0</v>
      </c>
      <c r="F351" s="456">
        <v>0</v>
      </c>
      <c r="G351" s="456">
        <v>0</v>
      </c>
      <c r="H351" s="456">
        <v>84233</v>
      </c>
      <c r="I351" s="456">
        <v>0</v>
      </c>
      <c r="J351" s="456">
        <v>0</v>
      </c>
      <c r="K351" s="511">
        <v>0</v>
      </c>
      <c r="L351" s="511">
        <v>0</v>
      </c>
      <c r="M351" s="709">
        <v>4.8133142900000001</v>
      </c>
    </row>
    <row r="352" spans="2:13">
      <c r="B352" s="718" t="s">
        <v>677</v>
      </c>
      <c r="C352" s="456">
        <v>266145</v>
      </c>
      <c r="D352" s="456">
        <v>0</v>
      </c>
      <c r="E352" s="456">
        <v>0</v>
      </c>
      <c r="F352" s="456">
        <v>0</v>
      </c>
      <c r="G352" s="456">
        <v>0</v>
      </c>
      <c r="H352" s="456">
        <v>266145</v>
      </c>
      <c r="I352" s="456">
        <v>0</v>
      </c>
      <c r="J352" s="456">
        <v>0</v>
      </c>
      <c r="K352" s="511">
        <v>0</v>
      </c>
      <c r="L352" s="511">
        <v>0</v>
      </c>
      <c r="M352" s="709">
        <v>7.8277941200000001</v>
      </c>
    </row>
    <row r="353" spans="1:13">
      <c r="B353" s="718" t="s">
        <v>1202</v>
      </c>
      <c r="C353" s="456">
        <v>34948</v>
      </c>
      <c r="D353" s="456">
        <v>0</v>
      </c>
      <c r="E353" s="456">
        <v>0</v>
      </c>
      <c r="F353" s="456">
        <v>0</v>
      </c>
      <c r="G353" s="456">
        <v>0</v>
      </c>
      <c r="H353" s="456">
        <v>34948</v>
      </c>
      <c r="I353" s="456">
        <v>0</v>
      </c>
      <c r="J353" s="456">
        <v>0</v>
      </c>
      <c r="K353" s="511">
        <v>0</v>
      </c>
      <c r="L353" s="511">
        <v>0</v>
      </c>
      <c r="M353" s="709">
        <v>0.45438942999999998</v>
      </c>
    </row>
    <row r="354" spans="1:13">
      <c r="B354" s="718" t="s">
        <v>1060</v>
      </c>
      <c r="C354" s="456">
        <v>43200</v>
      </c>
      <c r="D354" s="456">
        <v>0</v>
      </c>
      <c r="E354" s="456">
        <v>0</v>
      </c>
      <c r="F354" s="456">
        <v>0</v>
      </c>
      <c r="G354" s="456">
        <v>0</v>
      </c>
      <c r="H354" s="456">
        <v>43200</v>
      </c>
      <c r="I354" s="456">
        <v>0</v>
      </c>
      <c r="J354" s="456">
        <v>0</v>
      </c>
      <c r="K354" s="511">
        <v>0</v>
      </c>
      <c r="L354" s="511">
        <v>0</v>
      </c>
      <c r="M354" s="709">
        <v>6.1714285699999998</v>
      </c>
    </row>
    <row r="355" spans="1:13">
      <c r="B355" s="718" t="s">
        <v>1208</v>
      </c>
      <c r="C355" s="456">
        <v>81277</v>
      </c>
      <c r="D355" s="456">
        <v>0</v>
      </c>
      <c r="E355" s="456">
        <v>0</v>
      </c>
      <c r="F355" s="456">
        <v>0</v>
      </c>
      <c r="G355" s="456">
        <v>0</v>
      </c>
      <c r="H355" s="456">
        <v>81277</v>
      </c>
      <c r="I355" s="456">
        <v>0</v>
      </c>
      <c r="J355" s="456">
        <v>0</v>
      </c>
      <c r="K355" s="511">
        <v>0</v>
      </c>
      <c r="L355" s="511">
        <v>0</v>
      </c>
      <c r="M355" s="709">
        <v>0</v>
      </c>
    </row>
    <row r="356" spans="1:13">
      <c r="B356" s="718" t="s">
        <v>730</v>
      </c>
      <c r="C356" s="456">
        <v>727080</v>
      </c>
      <c r="D356" s="456">
        <v>0</v>
      </c>
      <c r="E356" s="456">
        <v>0</v>
      </c>
      <c r="F356" s="456">
        <v>0</v>
      </c>
      <c r="G356" s="456">
        <v>0</v>
      </c>
      <c r="H356" s="456">
        <v>727080</v>
      </c>
      <c r="I356" s="456">
        <v>0</v>
      </c>
      <c r="J356" s="456">
        <v>0</v>
      </c>
      <c r="K356" s="511">
        <v>0</v>
      </c>
      <c r="L356" s="511">
        <v>0</v>
      </c>
      <c r="M356" s="709">
        <v>4.8003486000000004</v>
      </c>
    </row>
    <row r="357" spans="1:13">
      <c r="B357" s="718" t="s">
        <v>1211</v>
      </c>
      <c r="C357" s="456">
        <v>317647</v>
      </c>
      <c r="D357" s="456">
        <v>0</v>
      </c>
      <c r="E357" s="456">
        <v>0</v>
      </c>
      <c r="F357" s="456">
        <v>0</v>
      </c>
      <c r="G357" s="456">
        <v>0</v>
      </c>
      <c r="H357" s="456">
        <v>317647</v>
      </c>
      <c r="I357" s="456">
        <v>0</v>
      </c>
      <c r="J357" s="456">
        <v>0</v>
      </c>
      <c r="K357" s="511">
        <v>0</v>
      </c>
      <c r="L357" s="511">
        <v>0</v>
      </c>
      <c r="M357" s="709">
        <v>4.9249887599999997</v>
      </c>
    </row>
    <row r="358" spans="1:13">
      <c r="A358" s="640"/>
      <c r="B358" s="718" t="s">
        <v>1369</v>
      </c>
      <c r="C358" s="722">
        <v>370674</v>
      </c>
      <c r="D358" s="722">
        <v>0</v>
      </c>
      <c r="E358" s="722">
        <v>0</v>
      </c>
      <c r="F358" s="722">
        <v>0</v>
      </c>
      <c r="G358" s="722">
        <v>0</v>
      </c>
      <c r="H358" s="722">
        <v>370674</v>
      </c>
      <c r="I358" s="722">
        <v>0</v>
      </c>
      <c r="J358" s="722">
        <v>0</v>
      </c>
      <c r="K358" s="726">
        <v>0</v>
      </c>
      <c r="L358" s="726">
        <v>0</v>
      </c>
      <c r="M358" s="727">
        <v>4.9259003300000002</v>
      </c>
    </row>
    <row r="359" spans="1:13">
      <c r="B359" s="718" t="s">
        <v>740</v>
      </c>
      <c r="C359" s="456">
        <v>42005</v>
      </c>
      <c r="D359" s="456">
        <v>0</v>
      </c>
      <c r="E359" s="456">
        <v>0</v>
      </c>
      <c r="F359" s="456">
        <v>0</v>
      </c>
      <c r="G359" s="456">
        <v>0</v>
      </c>
      <c r="H359" s="456">
        <v>42005</v>
      </c>
      <c r="I359" s="456">
        <v>0</v>
      </c>
      <c r="J359" s="456">
        <v>0</v>
      </c>
      <c r="K359" s="511">
        <v>0</v>
      </c>
      <c r="L359" s="511">
        <v>0</v>
      </c>
      <c r="M359" s="709">
        <v>2.10025</v>
      </c>
    </row>
    <row r="360" spans="1:13">
      <c r="B360" s="718" t="s">
        <v>1230</v>
      </c>
      <c r="C360" s="456">
        <v>45835</v>
      </c>
      <c r="D360" s="456">
        <v>0</v>
      </c>
      <c r="E360" s="456">
        <v>0</v>
      </c>
      <c r="F360" s="456">
        <v>0</v>
      </c>
      <c r="G360" s="456">
        <v>0</v>
      </c>
      <c r="H360" s="456">
        <v>45835</v>
      </c>
      <c r="I360" s="456">
        <v>0</v>
      </c>
      <c r="J360" s="456">
        <v>0</v>
      </c>
      <c r="K360" s="511">
        <v>0</v>
      </c>
      <c r="L360" s="511">
        <v>0</v>
      </c>
      <c r="M360" s="709">
        <v>9.1669999999999998</v>
      </c>
    </row>
    <row r="361" spans="1:13">
      <c r="B361" s="718" t="s">
        <v>1232</v>
      </c>
      <c r="C361" s="456">
        <v>49259</v>
      </c>
      <c r="D361" s="456">
        <v>0</v>
      </c>
      <c r="E361" s="456">
        <v>0</v>
      </c>
      <c r="F361" s="456">
        <v>0</v>
      </c>
      <c r="G361" s="456">
        <v>0</v>
      </c>
      <c r="H361" s="456">
        <v>49259</v>
      </c>
      <c r="I361" s="456">
        <v>0</v>
      </c>
      <c r="J361" s="456">
        <v>0</v>
      </c>
      <c r="K361" s="511">
        <v>0</v>
      </c>
      <c r="L361" s="511">
        <v>0</v>
      </c>
      <c r="M361" s="709">
        <v>0.98517999999999994</v>
      </c>
    </row>
    <row r="362" spans="1:13">
      <c r="B362" s="718" t="s">
        <v>1104</v>
      </c>
      <c r="C362" s="456">
        <v>59110</v>
      </c>
      <c r="D362" s="456">
        <v>0</v>
      </c>
      <c r="E362" s="456">
        <v>0</v>
      </c>
      <c r="F362" s="456">
        <v>0</v>
      </c>
      <c r="G362" s="456">
        <v>0</v>
      </c>
      <c r="H362" s="456">
        <v>59110</v>
      </c>
      <c r="I362" s="456">
        <v>0</v>
      </c>
      <c r="J362" s="456">
        <v>0</v>
      </c>
      <c r="K362" s="511">
        <v>0</v>
      </c>
      <c r="L362" s="511">
        <v>0</v>
      </c>
      <c r="M362" s="709">
        <v>0</v>
      </c>
    </row>
    <row r="363" spans="1:13">
      <c r="B363" s="718" t="s">
        <v>1237</v>
      </c>
      <c r="C363" s="456">
        <v>165017</v>
      </c>
      <c r="D363" s="456">
        <v>0</v>
      </c>
      <c r="E363" s="456">
        <v>0</v>
      </c>
      <c r="F363" s="456">
        <v>0</v>
      </c>
      <c r="G363" s="456">
        <v>0</v>
      </c>
      <c r="H363" s="456">
        <v>165017</v>
      </c>
      <c r="I363" s="456">
        <v>0</v>
      </c>
      <c r="J363" s="456">
        <v>0</v>
      </c>
      <c r="K363" s="511">
        <v>0</v>
      </c>
      <c r="L363" s="511">
        <v>0</v>
      </c>
      <c r="M363" s="709">
        <v>5.00051515</v>
      </c>
    </row>
    <row r="364" spans="1:13">
      <c r="B364" s="718" t="s">
        <v>1238</v>
      </c>
      <c r="C364" s="456">
        <v>113022</v>
      </c>
      <c r="D364" s="456">
        <v>0</v>
      </c>
      <c r="E364" s="456">
        <v>0</v>
      </c>
      <c r="F364" s="456">
        <v>0</v>
      </c>
      <c r="G364" s="456">
        <v>0</v>
      </c>
      <c r="H364" s="456">
        <v>113022</v>
      </c>
      <c r="I364" s="456">
        <v>0</v>
      </c>
      <c r="J364" s="456">
        <v>0</v>
      </c>
      <c r="K364" s="511">
        <v>0</v>
      </c>
      <c r="L364" s="511">
        <v>0</v>
      </c>
      <c r="M364" s="709">
        <v>0</v>
      </c>
    </row>
    <row r="365" spans="1:13">
      <c r="B365" s="718" t="s">
        <v>1397</v>
      </c>
      <c r="C365" s="456">
        <v>3769256</v>
      </c>
      <c r="D365" s="456">
        <v>0</v>
      </c>
      <c r="E365" s="456">
        <v>0</v>
      </c>
      <c r="F365" s="456">
        <v>0</v>
      </c>
      <c r="G365" s="456">
        <v>3769256</v>
      </c>
      <c r="H365" s="456">
        <v>0</v>
      </c>
      <c r="I365" s="456">
        <v>0</v>
      </c>
      <c r="J365" s="456">
        <v>0</v>
      </c>
      <c r="K365" s="511">
        <v>0</v>
      </c>
      <c r="L365" s="511">
        <v>0</v>
      </c>
      <c r="M365" s="709">
        <v>0</v>
      </c>
    </row>
    <row r="366" spans="1:13">
      <c r="B366" s="718" t="s">
        <v>1242</v>
      </c>
      <c r="C366" s="456">
        <v>58248</v>
      </c>
      <c r="D366" s="456">
        <v>0</v>
      </c>
      <c r="E366" s="456">
        <v>0</v>
      </c>
      <c r="F366" s="456">
        <v>0</v>
      </c>
      <c r="G366" s="456">
        <v>0</v>
      </c>
      <c r="H366" s="456">
        <v>58248</v>
      </c>
      <c r="I366" s="456">
        <v>0</v>
      </c>
      <c r="J366" s="456">
        <v>0</v>
      </c>
      <c r="K366" s="511">
        <v>0</v>
      </c>
      <c r="L366" s="511">
        <v>0</v>
      </c>
      <c r="M366" s="709">
        <v>0.61572939000000004</v>
      </c>
    </row>
    <row r="367" spans="1:13">
      <c r="B367" s="718" t="s">
        <v>1106</v>
      </c>
      <c r="C367" s="456">
        <v>98518</v>
      </c>
      <c r="D367" s="456">
        <v>0</v>
      </c>
      <c r="E367" s="456">
        <v>0</v>
      </c>
      <c r="F367" s="456">
        <v>0</v>
      </c>
      <c r="G367" s="456">
        <v>0</v>
      </c>
      <c r="H367" s="456">
        <v>98518</v>
      </c>
      <c r="I367" s="456">
        <v>0</v>
      </c>
      <c r="J367" s="456">
        <v>0</v>
      </c>
      <c r="K367" s="511">
        <v>0</v>
      </c>
      <c r="L367" s="511">
        <v>0</v>
      </c>
      <c r="M367" s="709">
        <v>3.28393333</v>
      </c>
    </row>
    <row r="368" spans="1:13">
      <c r="B368" s="718" t="s">
        <v>833</v>
      </c>
      <c r="C368" s="456">
        <v>147</v>
      </c>
      <c r="D368" s="456">
        <v>0</v>
      </c>
      <c r="E368" s="456">
        <v>0</v>
      </c>
      <c r="F368" s="456">
        <v>0</v>
      </c>
      <c r="G368" s="456">
        <v>0</v>
      </c>
      <c r="H368" s="456">
        <v>147</v>
      </c>
      <c r="I368" s="456">
        <v>0</v>
      </c>
      <c r="J368" s="456">
        <v>0</v>
      </c>
      <c r="K368" s="511">
        <v>0</v>
      </c>
      <c r="L368" s="511">
        <v>0</v>
      </c>
      <c r="M368" s="709">
        <v>2.9399999999999999E-4</v>
      </c>
    </row>
    <row r="369" spans="2:13">
      <c r="B369" s="718" t="s">
        <v>1248</v>
      </c>
      <c r="C369" s="456">
        <v>4</v>
      </c>
      <c r="D369" s="456">
        <v>0</v>
      </c>
      <c r="E369" s="456">
        <v>0</v>
      </c>
      <c r="F369" s="456">
        <v>0</v>
      </c>
      <c r="G369" s="456">
        <v>0</v>
      </c>
      <c r="H369" s="456">
        <v>4</v>
      </c>
      <c r="I369" s="456">
        <v>0</v>
      </c>
      <c r="J369" s="456">
        <v>0</v>
      </c>
      <c r="K369" s="511">
        <v>0</v>
      </c>
      <c r="L369" s="511">
        <v>0</v>
      </c>
      <c r="M369" s="709">
        <v>3.2360000000000002E-5</v>
      </c>
    </row>
    <row r="370" spans="2:13">
      <c r="B370" s="718" t="s">
        <v>1378</v>
      </c>
      <c r="C370" s="456">
        <v>1970</v>
      </c>
      <c r="D370" s="456">
        <v>0</v>
      </c>
      <c r="E370" s="456">
        <v>0</v>
      </c>
      <c r="F370" s="456">
        <v>0</v>
      </c>
      <c r="G370" s="456">
        <v>0</v>
      </c>
      <c r="H370" s="456">
        <v>1970</v>
      </c>
      <c r="I370" s="456">
        <v>0</v>
      </c>
      <c r="J370" s="456">
        <v>0</v>
      </c>
      <c r="K370" s="511">
        <v>0</v>
      </c>
      <c r="L370" s="511">
        <v>0</v>
      </c>
      <c r="M370" s="709">
        <v>3.9399999999999998E-2</v>
      </c>
    </row>
    <row r="371" spans="2:13">
      <c r="B371" s="718" t="s">
        <v>850</v>
      </c>
      <c r="C371" s="456">
        <v>35227</v>
      </c>
      <c r="D371" s="456">
        <v>0</v>
      </c>
      <c r="E371" s="456">
        <v>0</v>
      </c>
      <c r="F371" s="456">
        <v>0</v>
      </c>
      <c r="G371" s="456">
        <v>0</v>
      </c>
      <c r="H371" s="456">
        <v>35227</v>
      </c>
      <c r="I371" s="456">
        <v>0</v>
      </c>
      <c r="J371" s="456">
        <v>0</v>
      </c>
      <c r="K371" s="511">
        <v>0</v>
      </c>
      <c r="L371" s="511">
        <v>0</v>
      </c>
      <c r="M371" s="709">
        <v>0.35227000000000003</v>
      </c>
    </row>
    <row r="372" spans="2:13">
      <c r="B372" s="718" t="s">
        <v>1381</v>
      </c>
      <c r="C372" s="456">
        <v>139990</v>
      </c>
      <c r="D372" s="456">
        <v>0</v>
      </c>
      <c r="E372" s="456">
        <v>0</v>
      </c>
      <c r="F372" s="456">
        <v>0</v>
      </c>
      <c r="G372" s="456">
        <v>0</v>
      </c>
      <c r="H372" s="456">
        <v>139990</v>
      </c>
      <c r="I372" s="456">
        <v>0</v>
      </c>
      <c r="J372" s="456">
        <v>0</v>
      </c>
      <c r="K372" s="511">
        <v>0</v>
      </c>
      <c r="L372" s="511">
        <v>0</v>
      </c>
      <c r="M372" s="709">
        <v>0.70815395999999997</v>
      </c>
    </row>
    <row r="373" spans="2:13">
      <c r="B373" s="718" t="s">
        <v>749</v>
      </c>
      <c r="C373" s="456">
        <v>163151</v>
      </c>
      <c r="D373" s="456">
        <v>0</v>
      </c>
      <c r="E373" s="456">
        <v>0</v>
      </c>
      <c r="F373" s="456">
        <v>0</v>
      </c>
      <c r="G373" s="456">
        <v>0</v>
      </c>
      <c r="H373" s="456">
        <v>163151</v>
      </c>
      <c r="I373" s="456">
        <v>0</v>
      </c>
      <c r="J373" s="456">
        <v>0</v>
      </c>
      <c r="K373" s="511">
        <v>0</v>
      </c>
      <c r="L373" s="511">
        <v>0</v>
      </c>
      <c r="M373" s="709">
        <v>2.4629540200000002</v>
      </c>
    </row>
    <row r="374" spans="2:13">
      <c r="B374" s="718" t="s">
        <v>750</v>
      </c>
      <c r="C374" s="456">
        <v>37436</v>
      </c>
      <c r="D374" s="456">
        <v>0</v>
      </c>
      <c r="E374" s="456">
        <v>0</v>
      </c>
      <c r="F374" s="456">
        <v>0</v>
      </c>
      <c r="G374" s="456">
        <v>0</v>
      </c>
      <c r="H374" s="456">
        <v>37436</v>
      </c>
      <c r="I374" s="456">
        <v>0</v>
      </c>
      <c r="J374" s="456">
        <v>0</v>
      </c>
      <c r="K374" s="511">
        <v>0</v>
      </c>
      <c r="L374" s="511">
        <v>0</v>
      </c>
      <c r="M374" s="709">
        <v>1.4974400000000001</v>
      </c>
    </row>
    <row r="375" spans="2:13">
      <c r="B375" s="718" t="s">
        <v>1072</v>
      </c>
      <c r="C375" s="456">
        <v>156102</v>
      </c>
      <c r="D375" s="456">
        <v>0</v>
      </c>
      <c r="E375" s="456">
        <v>0</v>
      </c>
      <c r="F375" s="456">
        <v>0</v>
      </c>
      <c r="G375" s="456">
        <v>0</v>
      </c>
      <c r="H375" s="456">
        <v>156102</v>
      </c>
      <c r="I375" s="456">
        <v>0</v>
      </c>
      <c r="J375" s="456">
        <v>0</v>
      </c>
      <c r="K375" s="511">
        <v>0</v>
      </c>
      <c r="L375" s="511">
        <v>0</v>
      </c>
      <c r="M375" s="709">
        <v>7.8051000000000004</v>
      </c>
    </row>
    <row r="376" spans="2:13">
      <c r="B376" s="718" t="s">
        <v>752</v>
      </c>
      <c r="C376" s="456">
        <v>19223</v>
      </c>
      <c r="D376" s="456">
        <v>0</v>
      </c>
      <c r="E376" s="456">
        <v>0</v>
      </c>
      <c r="F376" s="456">
        <v>0</v>
      </c>
      <c r="G376" s="456">
        <v>0</v>
      </c>
      <c r="H376" s="456">
        <v>19223</v>
      </c>
      <c r="I376" s="456">
        <v>0</v>
      </c>
      <c r="J376" s="456">
        <v>0</v>
      </c>
      <c r="K376" s="511">
        <v>0</v>
      </c>
      <c r="L376" s="511">
        <v>0</v>
      </c>
      <c r="M376" s="709">
        <v>1.97158974</v>
      </c>
    </row>
    <row r="377" spans="2:13">
      <c r="B377" s="718" t="s">
        <v>1260</v>
      </c>
      <c r="C377" s="456">
        <v>62553</v>
      </c>
      <c r="D377" s="456">
        <v>0</v>
      </c>
      <c r="E377" s="456">
        <v>0</v>
      </c>
      <c r="F377" s="456">
        <v>0</v>
      </c>
      <c r="G377" s="456">
        <v>0</v>
      </c>
      <c r="H377" s="456">
        <v>62553</v>
      </c>
      <c r="I377" s="456">
        <v>0</v>
      </c>
      <c r="J377" s="456">
        <v>0</v>
      </c>
      <c r="K377" s="511">
        <v>0</v>
      </c>
      <c r="L377" s="511">
        <v>0</v>
      </c>
      <c r="M377" s="709">
        <v>5.5716576099999999</v>
      </c>
    </row>
    <row r="378" spans="2:13">
      <c r="B378" s="718" t="s">
        <v>754</v>
      </c>
      <c r="C378" s="456">
        <v>169648</v>
      </c>
      <c r="D378" s="456">
        <v>0</v>
      </c>
      <c r="E378" s="456">
        <v>0</v>
      </c>
      <c r="F378" s="456">
        <v>0</v>
      </c>
      <c r="G378" s="456">
        <v>0</v>
      </c>
      <c r="H378" s="456">
        <v>169648</v>
      </c>
      <c r="I378" s="456">
        <v>0</v>
      </c>
      <c r="J378" s="456">
        <v>0</v>
      </c>
      <c r="K378" s="511">
        <v>0</v>
      </c>
      <c r="L378" s="511">
        <v>0</v>
      </c>
      <c r="M378" s="709">
        <v>1.56694099</v>
      </c>
    </row>
    <row r="379" spans="2:13" ht="30">
      <c r="B379" s="718" t="s">
        <v>757</v>
      </c>
      <c r="C379" s="456">
        <v>92360</v>
      </c>
      <c r="D379" s="456">
        <v>0</v>
      </c>
      <c r="E379" s="456">
        <v>0</v>
      </c>
      <c r="F379" s="456">
        <v>0</v>
      </c>
      <c r="G379" s="456">
        <v>0</v>
      </c>
      <c r="H379" s="456">
        <v>92360</v>
      </c>
      <c r="I379" s="456">
        <v>0</v>
      </c>
      <c r="J379" s="456">
        <v>0</v>
      </c>
      <c r="K379" s="511">
        <v>0</v>
      </c>
      <c r="L379" s="511">
        <v>0</v>
      </c>
      <c r="M379" s="709">
        <v>2.5908705200000002</v>
      </c>
    </row>
    <row r="380" spans="2:13">
      <c r="B380" s="718" t="s">
        <v>1405</v>
      </c>
      <c r="C380" s="456">
        <v>321</v>
      </c>
      <c r="D380" s="456">
        <v>0</v>
      </c>
      <c r="E380" s="456">
        <v>0</v>
      </c>
      <c r="F380" s="456">
        <v>0</v>
      </c>
      <c r="G380" s="456">
        <v>0</v>
      </c>
      <c r="H380" s="456">
        <v>321</v>
      </c>
      <c r="I380" s="456">
        <v>0</v>
      </c>
      <c r="J380" s="456">
        <v>0</v>
      </c>
      <c r="K380" s="511">
        <v>0</v>
      </c>
      <c r="L380" s="511">
        <v>0</v>
      </c>
      <c r="M380" s="709">
        <v>4.0538999999999999E-4</v>
      </c>
    </row>
    <row r="381" spans="2:13">
      <c r="B381" s="718" t="s">
        <v>759</v>
      </c>
      <c r="C381" s="456">
        <v>118221</v>
      </c>
      <c r="D381" s="456">
        <v>0</v>
      </c>
      <c r="E381" s="456">
        <v>0</v>
      </c>
      <c r="F381" s="456">
        <v>0</v>
      </c>
      <c r="G381" s="456">
        <v>0</v>
      </c>
      <c r="H381" s="456">
        <v>118221</v>
      </c>
      <c r="I381" s="456">
        <v>0</v>
      </c>
      <c r="J381" s="456">
        <v>0</v>
      </c>
      <c r="K381" s="511">
        <v>0</v>
      </c>
      <c r="L381" s="511">
        <v>0</v>
      </c>
      <c r="M381" s="709">
        <v>4.9258749999999996</v>
      </c>
    </row>
    <row r="382" spans="2:13">
      <c r="B382" s="718" t="s">
        <v>836</v>
      </c>
      <c r="C382" s="456">
        <v>738590</v>
      </c>
      <c r="D382" s="456">
        <v>0</v>
      </c>
      <c r="E382" s="456">
        <v>0</v>
      </c>
      <c r="F382" s="456">
        <v>0</v>
      </c>
      <c r="G382" s="456">
        <v>0</v>
      </c>
      <c r="H382" s="456">
        <v>738590</v>
      </c>
      <c r="I382" s="456">
        <v>0</v>
      </c>
      <c r="J382" s="456">
        <v>0</v>
      </c>
      <c r="K382" s="511">
        <v>0</v>
      </c>
      <c r="L382" s="511">
        <v>0</v>
      </c>
      <c r="M382" s="709">
        <v>2.4619666699999998</v>
      </c>
    </row>
    <row r="383" spans="2:13">
      <c r="B383" s="718" t="s">
        <v>762</v>
      </c>
      <c r="C383" s="456">
        <v>121543</v>
      </c>
      <c r="D383" s="456">
        <v>0</v>
      </c>
      <c r="E383" s="456">
        <v>0</v>
      </c>
      <c r="F383" s="456">
        <v>0</v>
      </c>
      <c r="G383" s="456">
        <v>0</v>
      </c>
      <c r="H383" s="456">
        <v>121543</v>
      </c>
      <c r="I383" s="456">
        <v>0</v>
      </c>
      <c r="J383" s="456">
        <v>0</v>
      </c>
      <c r="K383" s="511">
        <v>0</v>
      </c>
      <c r="L383" s="511">
        <v>0</v>
      </c>
      <c r="M383" s="709">
        <v>3.9585395999999999</v>
      </c>
    </row>
    <row r="384" spans="2:13" ht="30">
      <c r="B384" s="718" t="s">
        <v>692</v>
      </c>
      <c r="C384" s="456">
        <v>172406</v>
      </c>
      <c r="D384" s="456">
        <v>0</v>
      </c>
      <c r="E384" s="456">
        <v>0</v>
      </c>
      <c r="F384" s="456">
        <v>0</v>
      </c>
      <c r="G384" s="456">
        <v>0</v>
      </c>
      <c r="H384" s="456">
        <v>172406</v>
      </c>
      <c r="I384" s="456">
        <v>0</v>
      </c>
      <c r="J384" s="456">
        <v>0</v>
      </c>
      <c r="K384" s="511">
        <v>0</v>
      </c>
      <c r="L384" s="511">
        <v>0</v>
      </c>
      <c r="M384" s="709">
        <v>1.17086256</v>
      </c>
    </row>
    <row r="385" spans="2:13">
      <c r="B385" s="718" t="s">
        <v>764</v>
      </c>
      <c r="C385" s="456">
        <v>159813</v>
      </c>
      <c r="D385" s="456">
        <v>0</v>
      </c>
      <c r="E385" s="456">
        <v>0</v>
      </c>
      <c r="F385" s="456">
        <v>0</v>
      </c>
      <c r="G385" s="456">
        <v>0</v>
      </c>
      <c r="H385" s="456">
        <v>159813</v>
      </c>
      <c r="I385" s="456">
        <v>0</v>
      </c>
      <c r="J385" s="456">
        <v>0</v>
      </c>
      <c r="K385" s="511">
        <v>0</v>
      </c>
      <c r="L385" s="511">
        <v>0</v>
      </c>
      <c r="M385" s="709">
        <v>1.3317749999999999</v>
      </c>
    </row>
    <row r="386" spans="2:13">
      <c r="B386" s="718" t="s">
        <v>766</v>
      </c>
      <c r="C386" s="456">
        <v>416</v>
      </c>
      <c r="D386" s="456">
        <v>0</v>
      </c>
      <c r="E386" s="456">
        <v>0</v>
      </c>
      <c r="F386" s="456">
        <v>0</v>
      </c>
      <c r="G386" s="456">
        <v>0</v>
      </c>
      <c r="H386" s="456">
        <v>416</v>
      </c>
      <c r="I386" s="456">
        <v>0</v>
      </c>
      <c r="J386" s="456">
        <v>0</v>
      </c>
      <c r="K386" s="511">
        <v>0</v>
      </c>
      <c r="L386" s="511">
        <v>0</v>
      </c>
      <c r="M386" s="709">
        <v>1.485714E-2</v>
      </c>
    </row>
    <row r="387" spans="2:13">
      <c r="B387" s="718" t="s">
        <v>1276</v>
      </c>
      <c r="C387" s="456">
        <v>26452</v>
      </c>
      <c r="D387" s="456">
        <v>0</v>
      </c>
      <c r="E387" s="456">
        <v>0</v>
      </c>
      <c r="F387" s="456">
        <v>0</v>
      </c>
      <c r="G387" s="456">
        <v>0</v>
      </c>
      <c r="H387" s="456">
        <v>26452</v>
      </c>
      <c r="I387" s="456">
        <v>0</v>
      </c>
      <c r="J387" s="456">
        <v>0</v>
      </c>
      <c r="K387" s="511">
        <v>0</v>
      </c>
      <c r="L387" s="511">
        <v>0</v>
      </c>
      <c r="M387" s="709">
        <v>7.5577142899999998</v>
      </c>
    </row>
    <row r="388" spans="2:13">
      <c r="B388" s="718" t="s">
        <v>1278</v>
      </c>
      <c r="C388" s="456">
        <v>24629</v>
      </c>
      <c r="D388" s="456">
        <v>0</v>
      </c>
      <c r="E388" s="456">
        <v>0</v>
      </c>
      <c r="F388" s="456">
        <v>0</v>
      </c>
      <c r="G388" s="456">
        <v>0</v>
      </c>
      <c r="H388" s="456">
        <v>24629</v>
      </c>
      <c r="I388" s="456">
        <v>0</v>
      </c>
      <c r="J388" s="456">
        <v>0</v>
      </c>
      <c r="K388" s="511">
        <v>0</v>
      </c>
      <c r="L388" s="511">
        <v>0</v>
      </c>
      <c r="M388" s="709">
        <v>0</v>
      </c>
    </row>
    <row r="389" spans="2:13">
      <c r="B389" s="718" t="s">
        <v>1280</v>
      </c>
      <c r="C389" s="456">
        <v>70637</v>
      </c>
      <c r="D389" s="456">
        <v>0</v>
      </c>
      <c r="E389" s="456">
        <v>0</v>
      </c>
      <c r="F389" s="456">
        <v>0</v>
      </c>
      <c r="G389" s="456">
        <v>0</v>
      </c>
      <c r="H389" s="456">
        <v>70637</v>
      </c>
      <c r="I389" s="456">
        <v>0</v>
      </c>
      <c r="J389" s="456">
        <v>0</v>
      </c>
      <c r="K389" s="511">
        <v>0</v>
      </c>
      <c r="L389" s="511">
        <v>0</v>
      </c>
      <c r="M389" s="709">
        <v>3.6224102600000001</v>
      </c>
    </row>
    <row r="390" spans="2:13">
      <c r="B390" s="718" t="s">
        <v>769</v>
      </c>
      <c r="C390" s="456">
        <v>136500</v>
      </c>
      <c r="D390" s="456">
        <v>0</v>
      </c>
      <c r="E390" s="456">
        <v>0</v>
      </c>
      <c r="F390" s="456">
        <v>0</v>
      </c>
      <c r="G390" s="456">
        <v>0</v>
      </c>
      <c r="H390" s="456">
        <v>136500</v>
      </c>
      <c r="I390" s="456">
        <v>0</v>
      </c>
      <c r="J390" s="456">
        <v>0</v>
      </c>
      <c r="K390" s="511">
        <v>0</v>
      </c>
      <c r="L390" s="511">
        <v>0</v>
      </c>
      <c r="M390" s="709">
        <v>2.80864198</v>
      </c>
    </row>
    <row r="391" spans="2:13">
      <c r="B391" s="718" t="s">
        <v>1074</v>
      </c>
      <c r="C391" s="456">
        <v>26057</v>
      </c>
      <c r="D391" s="456">
        <v>0</v>
      </c>
      <c r="E391" s="456">
        <v>0</v>
      </c>
      <c r="F391" s="456">
        <v>0</v>
      </c>
      <c r="G391" s="456">
        <v>0</v>
      </c>
      <c r="H391" s="456">
        <v>26057</v>
      </c>
      <c r="I391" s="456">
        <v>0</v>
      </c>
      <c r="J391" s="456">
        <v>0</v>
      </c>
      <c r="K391" s="511">
        <v>0</v>
      </c>
      <c r="L391" s="511">
        <v>0</v>
      </c>
      <c r="M391" s="709">
        <v>5.2114000000000003</v>
      </c>
    </row>
    <row r="392" spans="2:13">
      <c r="B392" s="718" t="s">
        <v>1284</v>
      </c>
      <c r="C392" s="456">
        <v>306342</v>
      </c>
      <c r="D392" s="456">
        <v>0</v>
      </c>
      <c r="E392" s="456">
        <v>0</v>
      </c>
      <c r="F392" s="456">
        <v>0</v>
      </c>
      <c r="G392" s="456">
        <v>0</v>
      </c>
      <c r="H392" s="456">
        <v>306342</v>
      </c>
      <c r="I392" s="456">
        <v>0</v>
      </c>
      <c r="J392" s="456">
        <v>0</v>
      </c>
      <c r="K392" s="511">
        <v>0</v>
      </c>
      <c r="L392" s="511">
        <v>0</v>
      </c>
      <c r="M392" s="709">
        <v>6.8075999999999999</v>
      </c>
    </row>
    <row r="393" spans="2:13">
      <c r="B393" s="718" t="s">
        <v>696</v>
      </c>
      <c r="C393" s="456">
        <v>58618</v>
      </c>
      <c r="D393" s="456">
        <v>0</v>
      </c>
      <c r="E393" s="456">
        <v>0</v>
      </c>
      <c r="F393" s="456">
        <v>0</v>
      </c>
      <c r="G393" s="456">
        <v>0</v>
      </c>
      <c r="H393" s="456">
        <v>58618</v>
      </c>
      <c r="I393" s="456">
        <v>0</v>
      </c>
      <c r="J393" s="456">
        <v>0</v>
      </c>
      <c r="K393" s="511">
        <v>0</v>
      </c>
      <c r="L393" s="511">
        <v>0</v>
      </c>
      <c r="M393" s="709">
        <v>2.6644545499999999</v>
      </c>
    </row>
    <row r="394" spans="2:13">
      <c r="B394" s="718" t="s">
        <v>1062</v>
      </c>
      <c r="C394" s="456">
        <v>103848</v>
      </c>
      <c r="D394" s="456">
        <v>0</v>
      </c>
      <c r="E394" s="456">
        <v>0</v>
      </c>
      <c r="F394" s="456">
        <v>0</v>
      </c>
      <c r="G394" s="456">
        <v>0</v>
      </c>
      <c r="H394" s="456">
        <v>103848</v>
      </c>
      <c r="I394" s="456">
        <v>0</v>
      </c>
      <c r="J394" s="456">
        <v>0</v>
      </c>
      <c r="K394" s="511">
        <v>0</v>
      </c>
      <c r="L394" s="511">
        <v>0</v>
      </c>
      <c r="M394" s="709">
        <v>0</v>
      </c>
    </row>
    <row r="395" spans="2:13">
      <c r="B395" s="718" t="s">
        <v>1290</v>
      </c>
      <c r="C395" s="456">
        <v>229970</v>
      </c>
      <c r="D395" s="456">
        <v>0</v>
      </c>
      <c r="E395" s="456">
        <v>0</v>
      </c>
      <c r="F395" s="456">
        <v>0</v>
      </c>
      <c r="G395" s="456">
        <v>0</v>
      </c>
      <c r="H395" s="456">
        <v>229970</v>
      </c>
      <c r="I395" s="456">
        <v>0</v>
      </c>
      <c r="J395" s="456">
        <v>0</v>
      </c>
      <c r="K395" s="511">
        <v>0</v>
      </c>
      <c r="L395" s="511">
        <v>0</v>
      </c>
      <c r="M395" s="709">
        <v>2.63630319</v>
      </c>
    </row>
    <row r="396" spans="2:13">
      <c r="B396" s="718" t="s">
        <v>1051</v>
      </c>
      <c r="C396" s="456">
        <v>147</v>
      </c>
      <c r="D396" s="456">
        <v>0</v>
      </c>
      <c r="E396" s="456">
        <v>0</v>
      </c>
      <c r="F396" s="456">
        <v>0</v>
      </c>
      <c r="G396" s="456">
        <v>0</v>
      </c>
      <c r="H396" s="456">
        <v>147</v>
      </c>
      <c r="I396" s="456">
        <v>0</v>
      </c>
      <c r="J396" s="456">
        <v>0</v>
      </c>
      <c r="K396" s="511">
        <v>0</v>
      </c>
      <c r="L396" s="511">
        <v>0</v>
      </c>
      <c r="M396" s="709">
        <v>8.5464999999999998E-4</v>
      </c>
    </row>
    <row r="397" spans="2:13">
      <c r="B397" s="718" t="s">
        <v>1065</v>
      </c>
      <c r="C397" s="456">
        <v>29998</v>
      </c>
      <c r="D397" s="456">
        <v>0</v>
      </c>
      <c r="E397" s="456">
        <v>0</v>
      </c>
      <c r="F397" s="456">
        <v>0</v>
      </c>
      <c r="G397" s="456">
        <v>0</v>
      </c>
      <c r="H397" s="456">
        <v>29998</v>
      </c>
      <c r="I397" s="456">
        <v>0</v>
      </c>
      <c r="J397" s="456">
        <v>0</v>
      </c>
      <c r="K397" s="511">
        <v>0</v>
      </c>
      <c r="L397" s="511">
        <v>0</v>
      </c>
      <c r="M397" s="709">
        <v>0</v>
      </c>
    </row>
    <row r="398" spans="2:13">
      <c r="B398" s="718" t="s">
        <v>1088</v>
      </c>
      <c r="C398" s="456">
        <v>443845</v>
      </c>
      <c r="D398" s="456">
        <v>0</v>
      </c>
      <c r="E398" s="456">
        <v>0</v>
      </c>
      <c r="F398" s="456">
        <v>0</v>
      </c>
      <c r="G398" s="456">
        <v>0</v>
      </c>
      <c r="H398" s="456">
        <v>443845</v>
      </c>
      <c r="I398" s="456">
        <v>0</v>
      </c>
      <c r="J398" s="456">
        <v>0</v>
      </c>
      <c r="K398" s="511">
        <v>0</v>
      </c>
      <c r="L398" s="511">
        <v>0</v>
      </c>
      <c r="M398" s="709">
        <v>0</v>
      </c>
    </row>
    <row r="399" spans="2:13">
      <c r="B399" s="718" t="s">
        <v>1292</v>
      </c>
      <c r="C399" s="456">
        <v>56155</v>
      </c>
      <c r="D399" s="456">
        <v>0</v>
      </c>
      <c r="E399" s="456">
        <v>0</v>
      </c>
      <c r="F399" s="456">
        <v>0</v>
      </c>
      <c r="G399" s="456">
        <v>0</v>
      </c>
      <c r="H399" s="456">
        <v>56155</v>
      </c>
      <c r="I399" s="456">
        <v>0</v>
      </c>
      <c r="J399" s="456">
        <v>0</v>
      </c>
      <c r="K399" s="511">
        <v>0</v>
      </c>
      <c r="L399" s="511">
        <v>0</v>
      </c>
      <c r="M399" s="709">
        <v>0</v>
      </c>
    </row>
    <row r="400" spans="2:13">
      <c r="B400" s="718" t="s">
        <v>1110</v>
      </c>
      <c r="C400" s="456">
        <v>108468</v>
      </c>
      <c r="D400" s="456">
        <v>0</v>
      </c>
      <c r="E400" s="456">
        <v>0</v>
      </c>
      <c r="F400" s="456">
        <v>0</v>
      </c>
      <c r="G400" s="456">
        <v>0</v>
      </c>
      <c r="H400" s="456">
        <v>108468</v>
      </c>
      <c r="I400" s="456">
        <v>0</v>
      </c>
      <c r="J400" s="456">
        <v>0</v>
      </c>
      <c r="K400" s="511">
        <v>0</v>
      </c>
      <c r="L400" s="511">
        <v>0</v>
      </c>
      <c r="M400" s="709">
        <v>0</v>
      </c>
    </row>
    <row r="401" spans="1:13">
      <c r="B401" s="718" t="s">
        <v>771</v>
      </c>
      <c r="C401" s="456">
        <v>149</v>
      </c>
      <c r="D401" s="456">
        <v>0</v>
      </c>
      <c r="E401" s="456">
        <v>0</v>
      </c>
      <c r="F401" s="456">
        <v>0</v>
      </c>
      <c r="G401" s="456">
        <v>0</v>
      </c>
      <c r="H401" s="456">
        <v>149</v>
      </c>
      <c r="I401" s="456">
        <v>0</v>
      </c>
      <c r="J401" s="456">
        <v>0</v>
      </c>
      <c r="K401" s="511">
        <v>0</v>
      </c>
      <c r="L401" s="511">
        <v>0</v>
      </c>
      <c r="M401" s="709">
        <v>1.2416700000000001E-3</v>
      </c>
    </row>
    <row r="402" spans="1:13">
      <c r="B402" s="718" t="s">
        <v>1077</v>
      </c>
      <c r="C402" s="456">
        <v>19716</v>
      </c>
      <c r="D402" s="456">
        <v>0</v>
      </c>
      <c r="E402" s="456">
        <v>0</v>
      </c>
      <c r="F402" s="456">
        <v>0</v>
      </c>
      <c r="G402" s="456">
        <v>0</v>
      </c>
      <c r="H402" s="456">
        <v>19716</v>
      </c>
      <c r="I402" s="456">
        <v>0</v>
      </c>
      <c r="J402" s="456">
        <v>0</v>
      </c>
      <c r="K402" s="511">
        <v>0</v>
      </c>
      <c r="L402" s="511">
        <v>0</v>
      </c>
      <c r="M402" s="709">
        <v>1.3144</v>
      </c>
    </row>
    <row r="403" spans="1:13">
      <c r="B403" s="718" t="s">
        <v>1113</v>
      </c>
      <c r="C403" s="456">
        <v>26</v>
      </c>
      <c r="D403" s="456">
        <v>0</v>
      </c>
      <c r="E403" s="456">
        <v>0</v>
      </c>
      <c r="F403" s="456">
        <v>0</v>
      </c>
      <c r="G403" s="456">
        <v>0</v>
      </c>
      <c r="H403" s="456">
        <v>26</v>
      </c>
      <c r="I403" s="456">
        <v>0</v>
      </c>
      <c r="J403" s="456">
        <v>0</v>
      </c>
      <c r="K403" s="511">
        <v>0</v>
      </c>
      <c r="L403" s="511">
        <v>0</v>
      </c>
      <c r="M403" s="709">
        <v>5.1975999999999997E-4</v>
      </c>
    </row>
    <row r="404" spans="1:13">
      <c r="B404" s="718" t="s">
        <v>682</v>
      </c>
      <c r="C404" s="456">
        <v>56155</v>
      </c>
      <c r="D404" s="456">
        <v>0</v>
      </c>
      <c r="E404" s="456">
        <v>0</v>
      </c>
      <c r="F404" s="456">
        <v>0</v>
      </c>
      <c r="G404" s="456">
        <v>0</v>
      </c>
      <c r="H404" s="456">
        <v>56155</v>
      </c>
      <c r="I404" s="456">
        <v>0</v>
      </c>
      <c r="J404" s="456">
        <v>0</v>
      </c>
      <c r="K404" s="511">
        <v>0</v>
      </c>
      <c r="L404" s="511">
        <v>0</v>
      </c>
      <c r="M404" s="709">
        <v>1.4974666700000001</v>
      </c>
    </row>
    <row r="405" spans="1:13" ht="30">
      <c r="B405" s="718" t="s">
        <v>683</v>
      </c>
      <c r="C405" s="456">
        <v>482</v>
      </c>
      <c r="D405" s="456">
        <v>0</v>
      </c>
      <c r="E405" s="456">
        <v>0</v>
      </c>
      <c r="F405" s="456">
        <v>0</v>
      </c>
      <c r="G405" s="456">
        <v>0</v>
      </c>
      <c r="H405" s="456">
        <v>482</v>
      </c>
      <c r="I405" s="456">
        <v>0</v>
      </c>
      <c r="J405" s="456">
        <v>0</v>
      </c>
      <c r="K405" s="511">
        <v>0</v>
      </c>
      <c r="L405" s="511">
        <v>0</v>
      </c>
      <c r="M405" s="709">
        <v>1.8660469999999998E-2</v>
      </c>
    </row>
    <row r="406" spans="1:13">
      <c r="B406" s="718" t="s">
        <v>778</v>
      </c>
      <c r="C406" s="456">
        <v>358212</v>
      </c>
      <c r="D406" s="456">
        <v>0</v>
      </c>
      <c r="E406" s="456">
        <v>0</v>
      </c>
      <c r="F406" s="456">
        <v>0</v>
      </c>
      <c r="G406" s="456">
        <v>0</v>
      </c>
      <c r="H406" s="456">
        <v>358212</v>
      </c>
      <c r="I406" s="456">
        <v>0</v>
      </c>
      <c r="J406" s="456">
        <v>0</v>
      </c>
      <c r="K406" s="511">
        <v>0</v>
      </c>
      <c r="L406" s="511">
        <v>0</v>
      </c>
      <c r="M406" s="709">
        <v>4.8407026999999996</v>
      </c>
    </row>
    <row r="407" spans="1:13">
      <c r="B407" s="718" t="s">
        <v>1301</v>
      </c>
      <c r="C407" s="456">
        <v>162160</v>
      </c>
      <c r="D407" s="456">
        <v>0</v>
      </c>
      <c r="E407" s="456">
        <v>0</v>
      </c>
      <c r="F407" s="456">
        <v>0</v>
      </c>
      <c r="G407" s="456">
        <v>0</v>
      </c>
      <c r="H407" s="456">
        <v>162160</v>
      </c>
      <c r="I407" s="456">
        <v>0</v>
      </c>
      <c r="J407" s="456">
        <v>0</v>
      </c>
      <c r="K407" s="511">
        <v>0</v>
      </c>
      <c r="L407" s="511">
        <v>0</v>
      </c>
      <c r="M407" s="709">
        <v>3.7678330799999999</v>
      </c>
    </row>
    <row r="408" spans="1:13">
      <c r="A408" s="640"/>
      <c r="B408" s="718" t="s">
        <v>1315</v>
      </c>
      <c r="C408" s="722">
        <v>890850</v>
      </c>
      <c r="D408" s="722">
        <v>0</v>
      </c>
      <c r="E408" s="722">
        <v>0</v>
      </c>
      <c r="F408" s="722">
        <v>0</v>
      </c>
      <c r="G408" s="722">
        <v>0</v>
      </c>
      <c r="H408" s="722">
        <v>890850</v>
      </c>
      <c r="I408" s="722">
        <v>0</v>
      </c>
      <c r="J408" s="722">
        <v>0</v>
      </c>
      <c r="K408" s="726">
        <v>0</v>
      </c>
      <c r="L408" s="726">
        <v>0</v>
      </c>
      <c r="M408" s="727">
        <v>6.3721352800000002</v>
      </c>
    </row>
    <row r="409" spans="1:13">
      <c r="B409" s="718" t="s">
        <v>784</v>
      </c>
      <c r="C409" s="456">
        <v>352976</v>
      </c>
      <c r="D409" s="456">
        <v>0</v>
      </c>
      <c r="E409" s="456">
        <v>0</v>
      </c>
      <c r="F409" s="456">
        <v>0</v>
      </c>
      <c r="G409" s="456">
        <v>0</v>
      </c>
      <c r="H409" s="456">
        <v>352976</v>
      </c>
      <c r="I409" s="456">
        <v>0</v>
      </c>
      <c r="J409" s="456">
        <v>3529.76</v>
      </c>
      <c r="K409" s="511">
        <v>5.3397200000000001E-3</v>
      </c>
      <c r="L409" s="511">
        <v>5.6176826392267225E-3</v>
      </c>
      <c r="M409" s="709">
        <v>1.7575772700000001</v>
      </c>
    </row>
    <row r="410" spans="1:13">
      <c r="B410" s="718" t="s">
        <v>1318</v>
      </c>
      <c r="C410" s="456">
        <v>78469</v>
      </c>
      <c r="D410" s="456">
        <v>0</v>
      </c>
      <c r="E410" s="456">
        <v>0</v>
      </c>
      <c r="F410" s="456">
        <v>0</v>
      </c>
      <c r="G410" s="456">
        <v>0</v>
      </c>
      <c r="H410" s="456">
        <v>78469</v>
      </c>
      <c r="I410" s="456">
        <v>0</v>
      </c>
      <c r="J410" s="456">
        <v>0</v>
      </c>
      <c r="K410" s="511">
        <v>0</v>
      </c>
      <c r="L410" s="511">
        <v>0</v>
      </c>
      <c r="M410" s="709">
        <v>3.79077295</v>
      </c>
    </row>
    <row r="411" spans="1:13">
      <c r="B411" s="718" t="s">
        <v>1320</v>
      </c>
      <c r="C411" s="456">
        <v>222109</v>
      </c>
      <c r="D411" s="456">
        <v>0</v>
      </c>
      <c r="E411" s="456">
        <v>0</v>
      </c>
      <c r="F411" s="456">
        <v>0</v>
      </c>
      <c r="G411" s="456">
        <v>0</v>
      </c>
      <c r="H411" s="456">
        <v>222109</v>
      </c>
      <c r="I411" s="456">
        <v>0</v>
      </c>
      <c r="J411" s="456">
        <v>0</v>
      </c>
      <c r="K411" s="511">
        <v>0</v>
      </c>
      <c r="L411" s="511">
        <v>0</v>
      </c>
      <c r="M411" s="709">
        <v>5.1414120399999996</v>
      </c>
    </row>
    <row r="412" spans="1:13">
      <c r="B412" s="718" t="s">
        <v>793</v>
      </c>
      <c r="C412" s="456">
        <v>108222</v>
      </c>
      <c r="D412" s="456">
        <v>0</v>
      </c>
      <c r="E412" s="456">
        <v>0</v>
      </c>
      <c r="F412" s="456">
        <v>0</v>
      </c>
      <c r="G412" s="456">
        <v>0</v>
      </c>
      <c r="H412" s="456">
        <v>108222</v>
      </c>
      <c r="I412" s="456">
        <v>0</v>
      </c>
      <c r="J412" s="456">
        <v>0</v>
      </c>
      <c r="K412" s="511">
        <v>0</v>
      </c>
      <c r="L412" s="511">
        <v>0</v>
      </c>
      <c r="M412" s="709">
        <v>3.5861223400000002</v>
      </c>
    </row>
    <row r="413" spans="1:13">
      <c r="B413" s="718" t="s">
        <v>634</v>
      </c>
      <c r="C413" s="456">
        <v>704745</v>
      </c>
      <c r="D413" s="456">
        <v>0</v>
      </c>
      <c r="E413" s="456">
        <v>0</v>
      </c>
      <c r="F413" s="456">
        <v>0</v>
      </c>
      <c r="G413" s="456">
        <v>0</v>
      </c>
      <c r="H413" s="456">
        <v>704745</v>
      </c>
      <c r="I413" s="456">
        <v>0</v>
      </c>
      <c r="J413" s="456">
        <v>0</v>
      </c>
      <c r="K413" s="511">
        <v>0</v>
      </c>
      <c r="L413" s="511">
        <v>0</v>
      </c>
      <c r="M413" s="709">
        <v>9.4212207899999996</v>
      </c>
    </row>
    <row r="414" spans="1:13">
      <c r="B414" s="718" t="s">
        <v>794</v>
      </c>
      <c r="C414" s="456">
        <v>15024</v>
      </c>
      <c r="D414" s="456">
        <v>0</v>
      </c>
      <c r="E414" s="456">
        <v>0</v>
      </c>
      <c r="F414" s="456">
        <v>0</v>
      </c>
      <c r="G414" s="456">
        <v>0</v>
      </c>
      <c r="H414" s="456">
        <v>15024</v>
      </c>
      <c r="I414" s="456">
        <v>0</v>
      </c>
      <c r="J414" s="456">
        <v>0</v>
      </c>
      <c r="K414" s="511">
        <v>0</v>
      </c>
      <c r="L414" s="511">
        <v>0</v>
      </c>
      <c r="M414" s="709">
        <v>0.13968017999999999</v>
      </c>
    </row>
    <row r="415" spans="1:13">
      <c r="B415" s="718" t="s">
        <v>795</v>
      </c>
      <c r="C415" s="456">
        <v>440918</v>
      </c>
      <c r="D415" s="456">
        <v>0</v>
      </c>
      <c r="E415" s="456">
        <v>0</v>
      </c>
      <c r="F415" s="456">
        <v>0</v>
      </c>
      <c r="G415" s="456">
        <v>0</v>
      </c>
      <c r="H415" s="456">
        <v>440918</v>
      </c>
      <c r="I415" s="456">
        <v>0</v>
      </c>
      <c r="J415" s="456">
        <v>0</v>
      </c>
      <c r="K415" s="511">
        <v>0</v>
      </c>
      <c r="L415" s="511">
        <v>0</v>
      </c>
      <c r="M415" s="709">
        <v>5.6160028500000001</v>
      </c>
    </row>
    <row r="416" spans="1:13">
      <c r="B416" s="718" t="s">
        <v>684</v>
      </c>
      <c r="C416" s="456">
        <v>96055</v>
      </c>
      <c r="D416" s="456">
        <v>0</v>
      </c>
      <c r="E416" s="456">
        <v>0</v>
      </c>
      <c r="F416" s="456">
        <v>0</v>
      </c>
      <c r="G416" s="456">
        <v>0</v>
      </c>
      <c r="H416" s="456">
        <v>96055</v>
      </c>
      <c r="I416" s="456">
        <v>0</v>
      </c>
      <c r="J416" s="456">
        <v>0</v>
      </c>
      <c r="K416" s="511">
        <v>0</v>
      </c>
      <c r="L416" s="511">
        <v>0</v>
      </c>
      <c r="M416" s="709">
        <v>3.69442308</v>
      </c>
    </row>
    <row r="417" spans="1:13">
      <c r="B417" s="718" t="s">
        <v>800</v>
      </c>
      <c r="C417" s="456">
        <v>43100</v>
      </c>
      <c r="D417" s="456">
        <v>0</v>
      </c>
      <c r="E417" s="456">
        <v>0</v>
      </c>
      <c r="F417" s="456">
        <v>0</v>
      </c>
      <c r="G417" s="456">
        <v>0</v>
      </c>
      <c r="H417" s="456">
        <v>43100</v>
      </c>
      <c r="I417" s="456">
        <v>0</v>
      </c>
      <c r="J417" s="456">
        <v>0</v>
      </c>
      <c r="K417" s="511">
        <v>0</v>
      </c>
      <c r="L417" s="511">
        <v>0</v>
      </c>
      <c r="M417" s="709">
        <v>6.1571428600000004</v>
      </c>
    </row>
    <row r="418" spans="1:13" ht="30">
      <c r="B418" s="718" t="s">
        <v>802</v>
      </c>
      <c r="C418" s="456">
        <v>118664</v>
      </c>
      <c r="D418" s="456">
        <v>0</v>
      </c>
      <c r="E418" s="456">
        <v>0</v>
      </c>
      <c r="F418" s="456">
        <v>0</v>
      </c>
      <c r="G418" s="456">
        <v>0</v>
      </c>
      <c r="H418" s="456">
        <v>118664</v>
      </c>
      <c r="I418" s="456">
        <v>0</v>
      </c>
      <c r="J418" s="456">
        <v>0</v>
      </c>
      <c r="K418" s="511">
        <v>0</v>
      </c>
      <c r="L418" s="511">
        <v>0</v>
      </c>
      <c r="M418" s="709">
        <v>0.97665844000000002</v>
      </c>
    </row>
    <row r="419" spans="1:13">
      <c r="A419" s="640"/>
      <c r="B419" s="718" t="s">
        <v>1408</v>
      </c>
      <c r="C419" s="722">
        <v>474032</v>
      </c>
      <c r="D419" s="722">
        <v>0</v>
      </c>
      <c r="E419" s="722">
        <v>0</v>
      </c>
      <c r="F419" s="722">
        <v>0</v>
      </c>
      <c r="G419" s="722">
        <v>0</v>
      </c>
      <c r="H419" s="722">
        <v>474032</v>
      </c>
      <c r="I419" s="722">
        <v>0</v>
      </c>
      <c r="J419" s="722">
        <v>0</v>
      </c>
      <c r="K419" s="726">
        <v>0</v>
      </c>
      <c r="L419" s="726">
        <v>0</v>
      </c>
      <c r="M419" s="727">
        <v>1.8320077299999999</v>
      </c>
    </row>
    <row r="420" spans="1:13">
      <c r="B420" s="718" t="s">
        <v>803</v>
      </c>
      <c r="C420" s="456">
        <v>113264</v>
      </c>
      <c r="D420" s="456">
        <v>0</v>
      </c>
      <c r="E420" s="456">
        <v>0</v>
      </c>
      <c r="F420" s="456">
        <v>0</v>
      </c>
      <c r="G420" s="456">
        <v>0</v>
      </c>
      <c r="H420" s="456">
        <v>113264</v>
      </c>
      <c r="I420" s="456">
        <v>0</v>
      </c>
      <c r="J420" s="456">
        <v>0</v>
      </c>
      <c r="K420" s="511">
        <v>0</v>
      </c>
      <c r="L420" s="511">
        <v>0</v>
      </c>
      <c r="M420" s="709">
        <v>0.81227768</v>
      </c>
    </row>
    <row r="421" spans="1:13">
      <c r="A421" s="728"/>
      <c r="B421" s="718" t="s">
        <v>672</v>
      </c>
      <c r="C421" s="456">
        <v>206888</v>
      </c>
      <c r="D421" s="456">
        <v>0</v>
      </c>
      <c r="E421" s="456">
        <v>0</v>
      </c>
      <c r="F421" s="456">
        <v>0</v>
      </c>
      <c r="G421" s="456">
        <v>0</v>
      </c>
      <c r="H421" s="456">
        <v>206888</v>
      </c>
      <c r="I421" s="456">
        <v>0</v>
      </c>
      <c r="J421" s="456">
        <v>0</v>
      </c>
      <c r="K421" s="511">
        <v>0</v>
      </c>
      <c r="L421" s="511">
        <v>0</v>
      </c>
      <c r="M421" s="709">
        <v>4.8679529400000003</v>
      </c>
    </row>
    <row r="422" spans="1:13">
      <c r="B422" s="718" t="s">
        <v>805</v>
      </c>
      <c r="C422" s="456">
        <v>170879</v>
      </c>
      <c r="D422" s="456">
        <v>0</v>
      </c>
      <c r="E422" s="456">
        <v>0</v>
      </c>
      <c r="F422" s="456">
        <v>0</v>
      </c>
      <c r="G422" s="456">
        <v>0</v>
      </c>
      <c r="H422" s="456">
        <v>170879</v>
      </c>
      <c r="I422" s="456">
        <v>0</v>
      </c>
      <c r="J422" s="456">
        <v>0</v>
      </c>
      <c r="K422" s="511">
        <v>0</v>
      </c>
      <c r="L422" s="511">
        <v>0</v>
      </c>
      <c r="M422" s="709">
        <v>1.70879</v>
      </c>
    </row>
    <row r="423" spans="1:13" ht="30">
      <c r="B423" s="718" t="s">
        <v>1361</v>
      </c>
      <c r="C423" s="456">
        <v>306</v>
      </c>
      <c r="D423" s="456">
        <v>0</v>
      </c>
      <c r="E423" s="456">
        <v>0</v>
      </c>
      <c r="F423" s="456">
        <v>0</v>
      </c>
      <c r="G423" s="456">
        <v>0</v>
      </c>
      <c r="H423" s="456">
        <v>306</v>
      </c>
      <c r="I423" s="456">
        <v>0</v>
      </c>
      <c r="J423" s="456">
        <v>0</v>
      </c>
      <c r="K423" s="511">
        <v>0</v>
      </c>
      <c r="L423" s="511">
        <v>0</v>
      </c>
      <c r="M423" s="709">
        <v>3.7499999999999999E-3</v>
      </c>
    </row>
    <row r="424" spans="1:13">
      <c r="B424" s="718" t="s">
        <v>704</v>
      </c>
      <c r="C424" s="456">
        <v>139748</v>
      </c>
      <c r="D424" s="456">
        <v>0</v>
      </c>
      <c r="E424" s="456">
        <v>0</v>
      </c>
      <c r="F424" s="456">
        <v>0</v>
      </c>
      <c r="G424" s="456">
        <v>0</v>
      </c>
      <c r="H424" s="456">
        <v>139748</v>
      </c>
      <c r="I424" s="456">
        <v>0</v>
      </c>
      <c r="J424" s="456">
        <v>0</v>
      </c>
      <c r="K424" s="511">
        <v>0</v>
      </c>
      <c r="L424" s="511">
        <v>0</v>
      </c>
      <c r="M424" s="709">
        <v>5.2735094299999998</v>
      </c>
    </row>
    <row r="425" spans="1:13">
      <c r="B425" s="718" t="s">
        <v>1338</v>
      </c>
      <c r="C425" s="456">
        <v>66844</v>
      </c>
      <c r="D425" s="456">
        <v>0</v>
      </c>
      <c r="E425" s="456">
        <v>0</v>
      </c>
      <c r="F425" s="456">
        <v>0</v>
      </c>
      <c r="G425" s="456">
        <v>0</v>
      </c>
      <c r="H425" s="456">
        <v>66844</v>
      </c>
      <c r="I425" s="456">
        <v>0</v>
      </c>
      <c r="J425" s="456">
        <v>0</v>
      </c>
      <c r="K425" s="511">
        <v>0</v>
      </c>
      <c r="L425" s="511">
        <v>0</v>
      </c>
      <c r="M425" s="709">
        <v>6.6844000000000001</v>
      </c>
    </row>
    <row r="426" spans="1:13">
      <c r="B426" s="718" t="s">
        <v>807</v>
      </c>
      <c r="C426" s="456">
        <v>412147</v>
      </c>
      <c r="D426" s="456">
        <v>0</v>
      </c>
      <c r="E426" s="456">
        <v>0</v>
      </c>
      <c r="F426" s="456">
        <v>0</v>
      </c>
      <c r="G426" s="456">
        <v>0</v>
      </c>
      <c r="H426" s="456">
        <v>412147</v>
      </c>
      <c r="I426" s="456">
        <v>0</v>
      </c>
      <c r="J426" s="456">
        <v>0</v>
      </c>
      <c r="K426" s="511">
        <v>0</v>
      </c>
      <c r="L426" s="511">
        <v>0</v>
      </c>
      <c r="M426" s="709">
        <v>0.55197273000000002</v>
      </c>
    </row>
    <row r="427" spans="1:13">
      <c r="B427" s="677"/>
      <c r="C427" s="524">
        <v>21199174</v>
      </c>
      <c r="D427" s="524">
        <v>0</v>
      </c>
      <c r="E427" s="524">
        <v>0</v>
      </c>
      <c r="F427" s="524">
        <v>0</v>
      </c>
      <c r="G427" s="524">
        <v>3769256</v>
      </c>
      <c r="H427" s="524">
        <v>17429918</v>
      </c>
      <c r="I427" s="524">
        <v>0</v>
      </c>
      <c r="J427" s="524">
        <v>3529.76</v>
      </c>
      <c r="K427" s="525">
        <v>5.3397200000000001E-3</v>
      </c>
      <c r="L427" s="525">
        <v>5.6176826392267225E-3</v>
      </c>
      <c r="M427" s="656"/>
    </row>
    <row r="428" spans="1:13">
      <c r="B428" s="677"/>
      <c r="C428" s="526"/>
      <c r="D428" s="526"/>
      <c r="E428" s="526"/>
      <c r="F428" s="526"/>
      <c r="G428" s="526"/>
      <c r="H428" s="526"/>
      <c r="I428" s="526"/>
      <c r="J428" s="526"/>
      <c r="K428" s="527"/>
      <c r="L428" s="527"/>
      <c r="M428" s="656"/>
    </row>
    <row r="429" spans="1:13">
      <c r="C429" s="524">
        <v>907025268.15789998</v>
      </c>
      <c r="D429" s="524">
        <v>6207190</v>
      </c>
      <c r="E429" s="524">
        <v>3558093</v>
      </c>
      <c r="F429" s="524">
        <v>14729156</v>
      </c>
      <c r="G429" s="524">
        <v>117160313</v>
      </c>
      <c r="H429" s="524">
        <v>814359394</v>
      </c>
      <c r="I429" s="524">
        <v>12913584.570154101</v>
      </c>
      <c r="J429" s="524">
        <v>59498770.170146197</v>
      </c>
      <c r="K429" s="525">
        <v>90.008041230000003</v>
      </c>
      <c r="L429" s="525">
        <v>94.693440448429598</v>
      </c>
      <c r="M429" s="656"/>
    </row>
  </sheetData>
  <mergeCells count="1">
    <mergeCell ref="A6:A7"/>
  </mergeCells>
  <pageMargins left="0.7" right="0.7" top="0.75" bottom="0.75" header="0.3" footer="0.3"/>
  <pageSetup scale="56" orientation="portrait" r:id="rId1"/>
  <headerFooter>
    <firstFooter>&amp;C2 of 2</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5"/>
  <sheetViews>
    <sheetView view="pageBreakPreview" topLeftCell="D1" zoomScaleSheetLayoutView="100" workbookViewId="0">
      <selection activeCell="B4" sqref="B4:K6"/>
    </sheetView>
  </sheetViews>
  <sheetFormatPr defaultRowHeight="15.75"/>
  <cols>
    <col min="1" max="1" width="4.5" style="716" customWidth="1"/>
    <col min="2" max="2" width="29.5" style="523" customWidth="1"/>
    <col min="3" max="3" width="12" style="456" customWidth="1"/>
    <col min="4" max="4" width="10.2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10.625" style="542" customWidth="1"/>
    <col min="14" max="16384" width="9" style="542"/>
  </cols>
  <sheetData>
    <row r="1" spans="1:13">
      <c r="A1" s="716">
        <v>7.2</v>
      </c>
      <c r="B1" s="642" t="s">
        <v>2059</v>
      </c>
      <c r="C1" s="658"/>
      <c r="D1" s="658"/>
      <c r="E1" s="658"/>
      <c r="F1" s="658"/>
      <c r="G1" s="658"/>
      <c r="H1" s="658"/>
      <c r="I1" s="658"/>
      <c r="J1" s="658"/>
      <c r="K1" s="659"/>
      <c r="L1" s="661"/>
    </row>
    <row r="2" spans="1:13" hidden="1">
      <c r="B2" s="516"/>
      <c r="C2" s="513"/>
      <c r="D2" s="513"/>
      <c r="E2" s="513"/>
      <c r="F2" s="513"/>
      <c r="G2" s="513"/>
      <c r="H2" s="513"/>
      <c r="I2" s="513"/>
      <c r="J2" s="513"/>
      <c r="K2" s="514"/>
      <c r="L2" s="514"/>
      <c r="M2" s="515"/>
    </row>
    <row r="3" spans="1:13" hidden="1">
      <c r="B3" s="516"/>
      <c r="C3" s="513"/>
      <c r="D3" s="513"/>
      <c r="E3" s="513"/>
      <c r="F3" s="513"/>
      <c r="G3" s="513"/>
      <c r="H3" s="513"/>
      <c r="I3" s="513"/>
      <c r="J3" s="513"/>
      <c r="K3" s="514"/>
      <c r="L3" s="514"/>
      <c r="M3" s="515"/>
    </row>
    <row r="4" spans="1:13" ht="79.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c r="A5" s="1313"/>
      <c r="B5" s="705"/>
      <c r="C5" s="706" t="s">
        <v>2078</v>
      </c>
      <c r="D5" s="707"/>
      <c r="E5" s="707"/>
      <c r="F5" s="707"/>
      <c r="G5" s="707"/>
      <c r="H5" s="707"/>
      <c r="I5" s="706" t="s">
        <v>2060</v>
      </c>
      <c r="J5" s="707"/>
      <c r="K5" s="706" t="s">
        <v>2032</v>
      </c>
      <c r="L5" s="708"/>
      <c r="M5" s="708"/>
    </row>
    <row r="6" spans="1:13">
      <c r="A6" s="517"/>
      <c r="B6" s="518" t="s">
        <v>2061</v>
      </c>
      <c r="C6" s="519"/>
      <c r="D6" s="519"/>
      <c r="E6" s="519"/>
      <c r="F6" s="519"/>
      <c r="G6" s="519"/>
      <c r="H6" s="519"/>
      <c r="I6" s="519"/>
      <c r="J6" s="520"/>
      <c r="K6" s="520"/>
      <c r="L6" s="520"/>
      <c r="M6" s="520"/>
    </row>
    <row r="7" spans="1:13">
      <c r="B7" s="718" t="s">
        <v>852</v>
      </c>
      <c r="C7" s="456">
        <v>560662.15789999999</v>
      </c>
      <c r="D7" s="456">
        <v>0</v>
      </c>
      <c r="E7" s="456">
        <v>0</v>
      </c>
      <c r="F7" s="456">
        <v>0</v>
      </c>
      <c r="G7" s="456">
        <v>560662</v>
      </c>
      <c r="H7" s="511">
        <v>0</v>
      </c>
      <c r="I7" s="456">
        <v>0</v>
      </c>
      <c r="J7" s="456">
        <v>0</v>
      </c>
      <c r="K7" s="511">
        <v>0</v>
      </c>
      <c r="L7" s="511">
        <v>0</v>
      </c>
      <c r="M7" s="511">
        <v>0</v>
      </c>
    </row>
    <row r="8" spans="1:13">
      <c r="B8" s="718" t="s">
        <v>853</v>
      </c>
      <c r="C8" s="456">
        <v>77069</v>
      </c>
      <c r="D8" s="456">
        <v>0</v>
      </c>
      <c r="E8" s="456">
        <v>0</v>
      </c>
      <c r="F8" s="456">
        <v>0</v>
      </c>
      <c r="G8" s="456">
        <v>77069</v>
      </c>
      <c r="H8" s="511">
        <v>0</v>
      </c>
      <c r="I8" s="456">
        <v>0</v>
      </c>
      <c r="J8" s="456">
        <v>0</v>
      </c>
      <c r="K8" s="511">
        <v>0</v>
      </c>
      <c r="L8" s="511">
        <v>0</v>
      </c>
      <c r="M8" s="511">
        <v>0</v>
      </c>
    </row>
    <row r="9" spans="1:13">
      <c r="B9" s="719"/>
      <c r="C9" s="524">
        <v>637731.15789999999</v>
      </c>
      <c r="D9" s="524">
        <v>0</v>
      </c>
      <c r="E9" s="524">
        <v>0</v>
      </c>
      <c r="F9" s="524">
        <v>0</v>
      </c>
      <c r="G9" s="524">
        <v>637731</v>
      </c>
      <c r="H9" s="525">
        <v>0</v>
      </c>
      <c r="I9" s="524">
        <v>0</v>
      </c>
      <c r="J9" s="524">
        <v>0</v>
      </c>
      <c r="K9" s="524">
        <v>0</v>
      </c>
      <c r="L9" s="524">
        <v>0</v>
      </c>
      <c r="M9" s="655">
        <v>0</v>
      </c>
    </row>
    <row r="10" spans="1:13">
      <c r="B10" s="720" t="s">
        <v>876</v>
      </c>
      <c r="C10" s="526"/>
      <c r="D10" s="526"/>
      <c r="E10" s="526"/>
      <c r="F10" s="526"/>
      <c r="G10" s="526"/>
      <c r="H10" s="526"/>
      <c r="I10" s="526"/>
      <c r="J10" s="526"/>
      <c r="K10" s="527"/>
      <c r="L10" s="527"/>
      <c r="M10" s="656"/>
    </row>
    <row r="11" spans="1:13">
      <c r="B11" s="718" t="s">
        <v>620</v>
      </c>
      <c r="C11" s="456">
        <v>55229</v>
      </c>
      <c r="D11" s="456">
        <v>0</v>
      </c>
      <c r="E11" s="456">
        <v>0</v>
      </c>
      <c r="F11" s="456">
        <v>0</v>
      </c>
      <c r="G11" s="456">
        <v>0</v>
      </c>
      <c r="H11" s="456">
        <v>55229</v>
      </c>
      <c r="I11" s="456">
        <v>14920.147072799999</v>
      </c>
      <c r="J11" s="456">
        <v>28716.31855</v>
      </c>
      <c r="K11" s="511">
        <v>4.3441239999999999E-2</v>
      </c>
      <c r="L11" s="511">
        <v>4.5702587195967793E-2</v>
      </c>
      <c r="M11" s="709">
        <v>6.6585889999999995E-2</v>
      </c>
    </row>
    <row r="12" spans="1:13">
      <c r="B12" s="718" t="s">
        <v>621</v>
      </c>
      <c r="C12" s="456">
        <v>3705657</v>
      </c>
      <c r="D12" s="456">
        <v>0</v>
      </c>
      <c r="E12" s="456">
        <v>0</v>
      </c>
      <c r="F12" s="456">
        <v>0</v>
      </c>
      <c r="G12" s="456">
        <v>709400</v>
      </c>
      <c r="H12" s="456">
        <v>2996257</v>
      </c>
      <c r="I12" s="456">
        <v>276432.11764450005</v>
      </c>
      <c r="J12" s="456">
        <v>460824.32660000003</v>
      </c>
      <c r="K12" s="511">
        <v>0.69712207999999998</v>
      </c>
      <c r="L12" s="511">
        <v>0.73341100224212563</v>
      </c>
      <c r="M12" s="709">
        <v>3.51289907</v>
      </c>
    </row>
    <row r="13" spans="1:13">
      <c r="B13" s="718" t="s">
        <v>1456</v>
      </c>
      <c r="C13" s="456">
        <v>1464033</v>
      </c>
      <c r="D13" s="456">
        <v>0</v>
      </c>
      <c r="E13" s="456">
        <v>0</v>
      </c>
      <c r="F13" s="456">
        <v>0</v>
      </c>
      <c r="G13" s="456">
        <v>45000</v>
      </c>
      <c r="H13" s="456">
        <v>1419033</v>
      </c>
      <c r="I13" s="456">
        <v>31247.020835399999</v>
      </c>
      <c r="J13" s="456">
        <v>98892.409769999998</v>
      </c>
      <c r="K13" s="511">
        <v>0.14960166</v>
      </c>
      <c r="L13" s="511">
        <v>0.15738922009321429</v>
      </c>
      <c r="M13" s="709">
        <v>6.2678136000000002</v>
      </c>
    </row>
    <row r="14" spans="1:13">
      <c r="B14" s="718" t="s">
        <v>2062</v>
      </c>
      <c r="C14" s="456">
        <v>3858854</v>
      </c>
      <c r="D14" s="456">
        <v>0</v>
      </c>
      <c r="E14" s="456">
        <v>764770</v>
      </c>
      <c r="F14" s="456">
        <v>0</v>
      </c>
      <c r="G14" s="456">
        <v>45000</v>
      </c>
      <c r="H14" s="456">
        <v>4578624</v>
      </c>
      <c r="I14" s="456">
        <v>172780.76586000001</v>
      </c>
      <c r="J14" s="456">
        <v>2362020.5491200001</v>
      </c>
      <c r="K14" s="511">
        <v>3.57319824</v>
      </c>
      <c r="L14" s="511">
        <v>3.7592022778569065</v>
      </c>
      <c r="M14" s="709">
        <v>4.1529469399999996</v>
      </c>
    </row>
    <row r="15" spans="1:13">
      <c r="B15" s="718" t="s">
        <v>623</v>
      </c>
      <c r="C15" s="456">
        <v>5007351</v>
      </c>
      <c r="D15" s="526">
        <v>0</v>
      </c>
      <c r="E15" s="456">
        <v>0</v>
      </c>
      <c r="F15" s="456">
        <v>0</v>
      </c>
      <c r="G15" s="456">
        <v>702600</v>
      </c>
      <c r="H15" s="456">
        <v>4304751</v>
      </c>
      <c r="I15" s="456">
        <v>592644.65200689994</v>
      </c>
      <c r="J15" s="456">
        <v>821776.96589999995</v>
      </c>
      <c r="K15" s="511">
        <v>1.2431610799999999</v>
      </c>
      <c r="L15" s="511">
        <v>1.3078742448928085</v>
      </c>
      <c r="M15" s="709">
        <v>5.3831889200000003</v>
      </c>
    </row>
    <row r="16" spans="1:13">
      <c r="B16" s="718" t="s">
        <v>881</v>
      </c>
      <c r="C16" s="456">
        <v>1372143</v>
      </c>
      <c r="D16" s="456">
        <v>429600</v>
      </c>
      <c r="E16" s="456">
        <v>0</v>
      </c>
      <c r="F16" s="456">
        <v>0</v>
      </c>
      <c r="G16" s="456">
        <v>225000</v>
      </c>
      <c r="H16" s="456">
        <v>1576743</v>
      </c>
      <c r="I16" s="456">
        <v>145575.66361459999</v>
      </c>
      <c r="J16" s="456">
        <v>286226.15679000004</v>
      </c>
      <c r="K16" s="511">
        <v>0.43299488000000003</v>
      </c>
      <c r="L16" s="511">
        <v>0.4555345722915351</v>
      </c>
      <c r="M16" s="709">
        <v>3.6660529999999997E-2</v>
      </c>
    </row>
    <row r="17" spans="2:13">
      <c r="B17" s="718" t="s">
        <v>624</v>
      </c>
      <c r="C17" s="456">
        <v>1827472</v>
      </c>
      <c r="D17" s="456">
        <v>251400</v>
      </c>
      <c r="E17" s="456">
        <v>0</v>
      </c>
      <c r="F17" s="456">
        <v>0</v>
      </c>
      <c r="G17" s="456">
        <v>216450</v>
      </c>
      <c r="H17" s="456">
        <v>1862422</v>
      </c>
      <c r="I17" s="456">
        <v>420768.46762959997</v>
      </c>
      <c r="J17" s="456">
        <v>608006.28612000006</v>
      </c>
      <c r="K17" s="511">
        <v>0.91977481000000005</v>
      </c>
      <c r="L17" s="511">
        <v>0.96765399292785903</v>
      </c>
      <c r="M17" s="709">
        <v>0.78734064000000004</v>
      </c>
    </row>
    <row r="18" spans="2:13">
      <c r="B18" s="718" t="s">
        <v>625</v>
      </c>
      <c r="C18" s="456">
        <v>2918274</v>
      </c>
      <c r="D18" s="456">
        <v>630000</v>
      </c>
      <c r="E18" s="456">
        <v>0</v>
      </c>
      <c r="F18" s="456">
        <v>0</v>
      </c>
      <c r="G18" s="456">
        <v>235000</v>
      </c>
      <c r="H18" s="456">
        <v>3313274</v>
      </c>
      <c r="I18" s="456">
        <v>327687.73214020004</v>
      </c>
      <c r="J18" s="456">
        <v>512464.08957999997</v>
      </c>
      <c r="K18" s="511">
        <v>0.77524126000000004</v>
      </c>
      <c r="L18" s="511">
        <v>0.81559670324914257</v>
      </c>
      <c r="M18" s="709">
        <v>0.16804015999999999</v>
      </c>
    </row>
    <row r="19" spans="2:13">
      <c r="B19" s="718" t="s">
        <v>626</v>
      </c>
      <c r="C19" s="456">
        <v>1575000</v>
      </c>
      <c r="D19" s="456">
        <v>0</v>
      </c>
      <c r="E19" s="456">
        <v>0</v>
      </c>
      <c r="F19" s="456">
        <v>0</v>
      </c>
      <c r="G19" s="456">
        <v>0</v>
      </c>
      <c r="H19" s="456">
        <v>1575000</v>
      </c>
      <c r="I19" s="456">
        <v>90483.75</v>
      </c>
      <c r="J19" s="456">
        <v>245259</v>
      </c>
      <c r="K19" s="511">
        <v>0.37102091999999998</v>
      </c>
      <c r="L19" s="511">
        <v>0.39033453447659522</v>
      </c>
      <c r="M19" s="709">
        <v>4.5</v>
      </c>
    </row>
    <row r="20" spans="2:13">
      <c r="B20" s="718" t="s">
        <v>886</v>
      </c>
      <c r="C20" s="456">
        <v>20215015</v>
      </c>
      <c r="D20" s="456">
        <v>0</v>
      </c>
      <c r="E20" s="456">
        <v>0</v>
      </c>
      <c r="F20" s="456">
        <v>0</v>
      </c>
      <c r="G20" s="456">
        <v>0</v>
      </c>
      <c r="H20" s="456">
        <v>20215015</v>
      </c>
      <c r="I20" s="456">
        <v>1300763.8262527999</v>
      </c>
      <c r="J20" s="456">
        <v>6962051.1660000002</v>
      </c>
      <c r="K20" s="511">
        <v>10.53199515</v>
      </c>
      <c r="L20" s="511">
        <v>11.080241707268017</v>
      </c>
      <c r="M20" s="709">
        <v>7.4405830399999999</v>
      </c>
    </row>
    <row r="21" spans="2:13">
      <c r="B21" s="719"/>
      <c r="C21" s="524">
        <v>41999028</v>
      </c>
      <c r="D21" s="524">
        <v>1311000</v>
      </c>
      <c r="E21" s="524">
        <v>764770</v>
      </c>
      <c r="F21" s="524">
        <v>0</v>
      </c>
      <c r="G21" s="524">
        <v>2178450</v>
      </c>
      <c r="H21" s="524">
        <v>41896348</v>
      </c>
      <c r="I21" s="524">
        <v>3373304.1430567997</v>
      </c>
      <c r="J21" s="524">
        <v>12386237.26843</v>
      </c>
      <c r="K21" s="525">
        <v>18.737551320000001</v>
      </c>
      <c r="L21" s="525">
        <v>19.71294084249417</v>
      </c>
      <c r="M21" s="656">
        <v>0</v>
      </c>
    </row>
    <row r="22" spans="2:13">
      <c r="B22" s="720" t="s">
        <v>627</v>
      </c>
      <c r="C22" s="526"/>
      <c r="D22" s="526"/>
      <c r="E22" s="526"/>
      <c r="F22" s="526"/>
      <c r="G22" s="526"/>
      <c r="H22" s="526"/>
      <c r="I22" s="526"/>
      <c r="J22" s="526"/>
      <c r="K22" s="527"/>
      <c r="L22" s="527"/>
      <c r="M22" s="656"/>
    </row>
    <row r="23" spans="2:13">
      <c r="B23" s="718" t="s">
        <v>1037</v>
      </c>
      <c r="C23" s="456">
        <v>889292</v>
      </c>
      <c r="D23" s="456">
        <v>0</v>
      </c>
      <c r="E23" s="456">
        <v>0</v>
      </c>
      <c r="F23" s="456">
        <v>0</v>
      </c>
      <c r="G23" s="456">
        <v>115000</v>
      </c>
      <c r="H23" s="456">
        <v>774292</v>
      </c>
      <c r="I23" s="456">
        <v>15927.389761800001</v>
      </c>
      <c r="J23" s="456">
        <v>24397.940920000001</v>
      </c>
      <c r="K23" s="511">
        <v>3.690852E-2</v>
      </c>
      <c r="L23" s="511">
        <v>3.882980404876344E-2</v>
      </c>
      <c r="M23" s="709">
        <v>0.17064287</v>
      </c>
    </row>
    <row r="24" spans="2:13">
      <c r="B24" s="718" t="s">
        <v>629</v>
      </c>
      <c r="C24" s="456">
        <v>6489167</v>
      </c>
      <c r="D24" s="456">
        <v>0</v>
      </c>
      <c r="E24" s="456">
        <v>0</v>
      </c>
      <c r="F24" s="456">
        <v>0</v>
      </c>
      <c r="G24" s="456">
        <v>452500</v>
      </c>
      <c r="H24" s="456">
        <v>6036667</v>
      </c>
      <c r="I24" s="456">
        <v>45275.002527099998</v>
      </c>
      <c r="J24" s="456">
        <v>45275.002500000002</v>
      </c>
      <c r="K24" s="511">
        <v>6.8490750000000003E-2</v>
      </c>
      <c r="L24" s="511">
        <v>7.2056059203797554E-2</v>
      </c>
      <c r="M24" s="709">
        <v>1.53827867</v>
      </c>
    </row>
    <row r="25" spans="2:13">
      <c r="B25" s="719" t="s">
        <v>1635</v>
      </c>
      <c r="C25" s="456">
        <v>1940646</v>
      </c>
      <c r="D25" s="456">
        <v>0</v>
      </c>
      <c r="E25" s="456">
        <v>0</v>
      </c>
      <c r="F25" s="456">
        <v>0</v>
      </c>
      <c r="G25" s="456">
        <v>181000</v>
      </c>
      <c r="H25" s="456">
        <v>1759646</v>
      </c>
      <c r="I25" s="456">
        <v>16722.6642383</v>
      </c>
      <c r="J25" s="456">
        <v>775951.09661999997</v>
      </c>
      <c r="K25" s="511">
        <v>1.1738369900000001</v>
      </c>
      <c r="L25" s="511">
        <v>1.2349414703467405</v>
      </c>
      <c r="M25" s="709">
        <v>5.15749952</v>
      </c>
    </row>
    <row r="26" spans="2:13" ht="30">
      <c r="B26" s="718" t="s">
        <v>630</v>
      </c>
      <c r="C26" s="671">
        <v>942940</v>
      </c>
      <c r="D26" s="671">
        <v>0</v>
      </c>
      <c r="E26" s="671">
        <v>0</v>
      </c>
      <c r="F26" s="671">
        <v>0</v>
      </c>
      <c r="G26" s="671">
        <v>0</v>
      </c>
      <c r="H26" s="671">
        <v>942940</v>
      </c>
      <c r="I26" s="671">
        <v>27540.207200000001</v>
      </c>
      <c r="J26" s="671">
        <v>86014.986799999999</v>
      </c>
      <c r="K26" s="672">
        <v>0.13012104999999999</v>
      </c>
      <c r="L26" s="672">
        <v>0.13689454752155264</v>
      </c>
      <c r="M26" s="721">
        <v>0.19592048000000001</v>
      </c>
    </row>
    <row r="27" spans="2:13">
      <c r="B27" s="718" t="s">
        <v>1041</v>
      </c>
      <c r="C27" s="456">
        <v>513395</v>
      </c>
      <c r="D27" s="456">
        <v>0</v>
      </c>
      <c r="E27" s="456">
        <v>0</v>
      </c>
      <c r="F27" s="456">
        <v>0</v>
      </c>
      <c r="G27" s="456">
        <v>44500</v>
      </c>
      <c r="H27" s="456">
        <v>468895</v>
      </c>
      <c r="I27" s="456">
        <v>0</v>
      </c>
      <c r="J27" s="456">
        <v>2119.4054000000001</v>
      </c>
      <c r="K27" s="511">
        <v>3.2061799999999999E-3</v>
      </c>
      <c r="L27" s="511">
        <v>3.3730754841868479E-3</v>
      </c>
      <c r="M27" s="709">
        <v>0.23496701</v>
      </c>
    </row>
    <row r="28" spans="2:13">
      <c r="B28" s="718" t="s">
        <v>1043</v>
      </c>
      <c r="C28" s="456">
        <v>1787610</v>
      </c>
      <c r="D28" s="456">
        <v>0</v>
      </c>
      <c r="E28" s="456">
        <v>0</v>
      </c>
      <c r="F28" s="456">
        <v>0</v>
      </c>
      <c r="G28" s="456">
        <v>0</v>
      </c>
      <c r="H28" s="456">
        <v>1787610</v>
      </c>
      <c r="I28" s="456">
        <v>17621.72148</v>
      </c>
      <c r="J28" s="456">
        <v>95726.515499999994</v>
      </c>
      <c r="K28" s="511">
        <v>0.14481237999999999</v>
      </c>
      <c r="L28" s="511">
        <v>0.15235063693792714</v>
      </c>
      <c r="M28" s="709">
        <v>9.4720862199999996</v>
      </c>
    </row>
    <row r="29" spans="2:13">
      <c r="B29" s="718" t="s">
        <v>631</v>
      </c>
      <c r="C29" s="456">
        <v>1949078</v>
      </c>
      <c r="D29" s="456">
        <v>50000</v>
      </c>
      <c r="E29" s="456">
        <v>0</v>
      </c>
      <c r="F29" s="456">
        <v>0</v>
      </c>
      <c r="G29" s="456">
        <v>1035100</v>
      </c>
      <c r="H29" s="456">
        <v>963978</v>
      </c>
      <c r="I29" s="456">
        <v>87594.793283699997</v>
      </c>
      <c r="J29" s="456">
        <v>247645.94819999998</v>
      </c>
      <c r="K29" s="511">
        <v>0.37463182</v>
      </c>
      <c r="L29" s="511">
        <v>0.39413340960234694</v>
      </c>
      <c r="M29" s="709">
        <v>0.18646702000000001</v>
      </c>
    </row>
    <row r="30" spans="2:13">
      <c r="B30" s="718" t="s">
        <v>1641</v>
      </c>
      <c r="C30" s="456">
        <v>712327</v>
      </c>
      <c r="D30" s="456">
        <v>0</v>
      </c>
      <c r="E30" s="456">
        <v>0</v>
      </c>
      <c r="F30" s="456">
        <v>0</v>
      </c>
      <c r="G30" s="456">
        <v>456500</v>
      </c>
      <c r="H30" s="456">
        <v>255827</v>
      </c>
      <c r="I30" s="456">
        <v>5176.3715769</v>
      </c>
      <c r="J30" s="456">
        <v>19734.494780000001</v>
      </c>
      <c r="K30" s="511">
        <v>2.9853790000000002E-2</v>
      </c>
      <c r="L30" s="511">
        <v>3.1407837563890005E-2</v>
      </c>
      <c r="M30" s="709">
        <v>1.9712360000000002E-2</v>
      </c>
    </row>
    <row r="31" spans="2:13">
      <c r="B31" s="718" t="s">
        <v>1046</v>
      </c>
      <c r="C31" s="456">
        <v>3517562</v>
      </c>
      <c r="D31" s="456">
        <v>0</v>
      </c>
      <c r="E31" s="456">
        <v>0</v>
      </c>
      <c r="F31" s="456">
        <v>0</v>
      </c>
      <c r="G31" s="456">
        <v>720000</v>
      </c>
      <c r="H31" s="456">
        <v>2797562</v>
      </c>
      <c r="I31" s="456">
        <v>28371.185652</v>
      </c>
      <c r="J31" s="456">
        <v>107873.99072</v>
      </c>
      <c r="K31" s="511">
        <v>0.16318874</v>
      </c>
      <c r="L31" s="511">
        <v>0.17168358327247421</v>
      </c>
      <c r="M31" s="709">
        <v>0.13321723999999999</v>
      </c>
    </row>
    <row r="32" spans="2:13">
      <c r="B32" s="718" t="s">
        <v>632</v>
      </c>
      <c r="C32" s="456">
        <v>445935</v>
      </c>
      <c r="D32" s="456">
        <v>200000</v>
      </c>
      <c r="E32" s="456">
        <v>0</v>
      </c>
      <c r="F32" s="456">
        <v>0</v>
      </c>
      <c r="G32" s="456">
        <v>0</v>
      </c>
      <c r="H32" s="456">
        <v>645935</v>
      </c>
      <c r="I32" s="456">
        <v>20228.783697700001</v>
      </c>
      <c r="J32" s="456">
        <v>30023.058800000003</v>
      </c>
      <c r="K32" s="511">
        <v>4.541804E-2</v>
      </c>
      <c r="L32" s="511">
        <v>4.7782290069931975E-2</v>
      </c>
      <c r="M32" s="709">
        <v>6.9149779999999994E-2</v>
      </c>
    </row>
    <row r="33" spans="2:13">
      <c r="B33" s="718" t="s">
        <v>893</v>
      </c>
      <c r="C33" s="456">
        <v>30500655</v>
      </c>
      <c r="D33" s="456">
        <v>0</v>
      </c>
      <c r="E33" s="456">
        <v>0</v>
      </c>
      <c r="F33" s="456">
        <v>0</v>
      </c>
      <c r="G33" s="456">
        <v>2855000</v>
      </c>
      <c r="H33" s="456">
        <v>27645655</v>
      </c>
      <c r="I33" s="456">
        <v>641811.67105260002</v>
      </c>
      <c r="J33" s="456">
        <v>3683507.0721999998</v>
      </c>
      <c r="K33" s="511">
        <v>5.57230588</v>
      </c>
      <c r="L33" s="511">
        <v>5.8623741361924866</v>
      </c>
      <c r="M33" s="709">
        <v>2.1729936300000001</v>
      </c>
    </row>
    <row r="34" spans="2:13">
      <c r="B34" s="718" t="s">
        <v>895</v>
      </c>
      <c r="C34" s="456">
        <v>4909</v>
      </c>
      <c r="D34" s="456">
        <v>0</v>
      </c>
      <c r="E34" s="456">
        <v>0</v>
      </c>
      <c r="F34" s="456">
        <v>0</v>
      </c>
      <c r="G34" s="456">
        <v>4909</v>
      </c>
      <c r="H34" s="456">
        <v>0</v>
      </c>
      <c r="I34" s="456">
        <v>0</v>
      </c>
      <c r="J34" s="456">
        <v>0</v>
      </c>
      <c r="K34" s="511">
        <v>0</v>
      </c>
      <c r="L34" s="511">
        <v>0</v>
      </c>
      <c r="M34" s="709">
        <v>0</v>
      </c>
    </row>
    <row r="35" spans="2:13">
      <c r="B35" s="718" t="s">
        <v>1039</v>
      </c>
      <c r="C35" s="456">
        <v>900681</v>
      </c>
      <c r="D35" s="456">
        <v>0</v>
      </c>
      <c r="E35" s="456">
        <v>0</v>
      </c>
      <c r="F35" s="456">
        <v>0</v>
      </c>
      <c r="G35" s="456">
        <v>0</v>
      </c>
      <c r="H35" s="456">
        <v>900681</v>
      </c>
      <c r="I35" s="456">
        <v>70316.165670000002</v>
      </c>
      <c r="J35" s="456">
        <v>144334.13024999999</v>
      </c>
      <c r="K35" s="511">
        <v>0.21834460999999999</v>
      </c>
      <c r="L35" s="511">
        <v>0.22971061424949951</v>
      </c>
      <c r="M35" s="709">
        <v>3.5971555999999998</v>
      </c>
    </row>
    <row r="36" spans="2:13">
      <c r="B36" s="718" t="s">
        <v>1647</v>
      </c>
      <c r="C36" s="456">
        <v>11554572</v>
      </c>
      <c r="D36" s="456">
        <v>0</v>
      </c>
      <c r="E36" s="456">
        <v>0</v>
      </c>
      <c r="F36" s="456">
        <v>0</v>
      </c>
      <c r="G36" s="456">
        <v>6555000</v>
      </c>
      <c r="H36" s="456">
        <v>4999572</v>
      </c>
      <c r="I36" s="456">
        <v>27847.6162927</v>
      </c>
      <c r="J36" s="456">
        <v>27847.616040000001</v>
      </c>
      <c r="K36" s="511">
        <v>4.2127089999999999E-2</v>
      </c>
      <c r="L36" s="511">
        <v>4.4320030022369679E-2</v>
      </c>
      <c r="M36" s="709">
        <v>0.33017753</v>
      </c>
    </row>
    <row r="37" spans="2:13">
      <c r="B37" s="718" t="s">
        <v>1049</v>
      </c>
      <c r="C37" s="456">
        <v>97057</v>
      </c>
      <c r="D37" s="456">
        <v>0</v>
      </c>
      <c r="E37" s="456">
        <v>0</v>
      </c>
      <c r="F37" s="456">
        <v>0</v>
      </c>
      <c r="G37" s="456">
        <v>0</v>
      </c>
      <c r="H37" s="456">
        <v>97057</v>
      </c>
      <c r="I37" s="456">
        <v>1449.0413500000002</v>
      </c>
      <c r="J37" s="456">
        <v>23774.112149999997</v>
      </c>
      <c r="K37" s="511">
        <v>3.596481E-2</v>
      </c>
      <c r="L37" s="511">
        <v>3.7836968260755423E-2</v>
      </c>
      <c r="M37" s="709">
        <v>2.2844466400000001</v>
      </c>
    </row>
    <row r="38" spans="2:13">
      <c r="B38" s="718" t="s">
        <v>633</v>
      </c>
      <c r="C38" s="456">
        <v>147800</v>
      </c>
      <c r="D38" s="456">
        <v>0</v>
      </c>
      <c r="E38" s="456">
        <v>0</v>
      </c>
      <c r="F38" s="456">
        <v>0</v>
      </c>
      <c r="G38" s="456">
        <v>5000</v>
      </c>
      <c r="H38" s="456">
        <v>142800</v>
      </c>
      <c r="I38" s="456">
        <v>0</v>
      </c>
      <c r="J38" s="456">
        <v>1756.44</v>
      </c>
      <c r="K38" s="511">
        <v>2.65709E-3</v>
      </c>
      <c r="L38" s="511">
        <v>2.7954088931948303E-3</v>
      </c>
      <c r="M38" s="709">
        <v>2.38</v>
      </c>
    </row>
    <row r="39" spans="2:13">
      <c r="B39" s="718" t="s">
        <v>635</v>
      </c>
      <c r="C39" s="456">
        <v>698152</v>
      </c>
      <c r="D39" s="456">
        <v>0</v>
      </c>
      <c r="E39" s="456">
        <v>0</v>
      </c>
      <c r="F39" s="456">
        <v>0</v>
      </c>
      <c r="G39" s="456">
        <v>0</v>
      </c>
      <c r="H39" s="456">
        <v>698152</v>
      </c>
      <c r="I39" s="456">
        <v>50406.574119999997</v>
      </c>
      <c r="J39" s="456">
        <v>214109.25536000001</v>
      </c>
      <c r="K39" s="511">
        <v>0.32389846</v>
      </c>
      <c r="L39" s="511">
        <v>0.34075910167649731</v>
      </c>
      <c r="M39" s="709">
        <v>3.2579014900000001</v>
      </c>
    </row>
    <row r="40" spans="2:13" ht="30">
      <c r="B40" s="718" t="s">
        <v>1055</v>
      </c>
      <c r="C40" s="456">
        <v>904776</v>
      </c>
      <c r="D40" s="456">
        <v>0</v>
      </c>
      <c r="E40" s="456">
        <v>0</v>
      </c>
      <c r="F40" s="456">
        <v>0</v>
      </c>
      <c r="G40" s="456">
        <v>0</v>
      </c>
      <c r="H40" s="456">
        <v>904776</v>
      </c>
      <c r="I40" s="456">
        <v>4523.88</v>
      </c>
      <c r="J40" s="456">
        <v>28844.258879999998</v>
      </c>
      <c r="K40" s="511">
        <v>4.3634779999999998E-2</v>
      </c>
      <c r="L40" s="511">
        <v>4.590620675386916E-2</v>
      </c>
      <c r="M40" s="709">
        <v>4.9258811600000003</v>
      </c>
    </row>
    <row r="41" spans="2:13">
      <c r="B41" s="718" t="s">
        <v>1056</v>
      </c>
      <c r="C41" s="456">
        <v>636624</v>
      </c>
      <c r="D41" s="456">
        <v>0</v>
      </c>
      <c r="E41" s="456">
        <v>0</v>
      </c>
      <c r="F41" s="456">
        <v>0</v>
      </c>
      <c r="G41" s="456">
        <v>7500</v>
      </c>
      <c r="H41" s="456">
        <v>629124</v>
      </c>
      <c r="I41" s="456">
        <v>10037.363218</v>
      </c>
      <c r="J41" s="456">
        <v>33029.01</v>
      </c>
      <c r="K41" s="511">
        <v>4.996536E-2</v>
      </c>
      <c r="L41" s="511">
        <v>5.2566320675582992E-2</v>
      </c>
      <c r="M41" s="709">
        <v>6.9902666699999996</v>
      </c>
    </row>
    <row r="42" spans="2:13">
      <c r="B42" s="719"/>
      <c r="C42" s="524">
        <v>64633178</v>
      </c>
      <c r="D42" s="524">
        <v>250000</v>
      </c>
      <c r="E42" s="524">
        <v>0</v>
      </c>
      <c r="F42" s="524">
        <v>0</v>
      </c>
      <c r="G42" s="524">
        <v>12432009</v>
      </c>
      <c r="H42" s="524">
        <v>52451169</v>
      </c>
      <c r="I42" s="524">
        <v>1070850.4311207999</v>
      </c>
      <c r="J42" s="524">
        <v>5591964.3351199999</v>
      </c>
      <c r="K42" s="525">
        <v>8.459366339999999</v>
      </c>
      <c r="L42" s="525">
        <v>8.8997215007758665</v>
      </c>
      <c r="M42" s="656"/>
    </row>
    <row r="43" spans="2:13">
      <c r="B43" s="720" t="s">
        <v>898</v>
      </c>
      <c r="C43" s="526"/>
      <c r="D43" s="526"/>
      <c r="E43" s="526"/>
      <c r="F43" s="526"/>
      <c r="G43" s="526"/>
      <c r="H43" s="526"/>
      <c r="I43" s="526"/>
      <c r="J43" s="526"/>
      <c r="K43" s="527"/>
      <c r="L43" s="511">
        <v>0</v>
      </c>
      <c r="M43" s="656"/>
    </row>
    <row r="44" spans="2:13">
      <c r="B44" s="718" t="s">
        <v>1459</v>
      </c>
      <c r="C44" s="456">
        <v>9033731</v>
      </c>
      <c r="D44" s="456">
        <v>0</v>
      </c>
      <c r="E44" s="456">
        <v>0</v>
      </c>
      <c r="F44" s="456">
        <v>0</v>
      </c>
      <c r="G44" s="456">
        <v>839000</v>
      </c>
      <c r="H44" s="456">
        <v>8194731</v>
      </c>
      <c r="I44" s="456">
        <v>90259.665653699994</v>
      </c>
      <c r="J44" s="456">
        <v>441777.94821</v>
      </c>
      <c r="K44" s="511">
        <v>0.66830924999999997</v>
      </c>
      <c r="L44" s="511">
        <v>0.70309831548108626</v>
      </c>
      <c r="M44" s="709">
        <v>6.7209094800000004</v>
      </c>
    </row>
    <row r="45" spans="2:13">
      <c r="B45" s="718" t="s">
        <v>636</v>
      </c>
      <c r="C45" s="456">
        <v>464326</v>
      </c>
      <c r="D45" s="456">
        <v>0</v>
      </c>
      <c r="E45" s="456">
        <v>0</v>
      </c>
      <c r="F45" s="456">
        <v>0</v>
      </c>
      <c r="G45" s="456">
        <v>0</v>
      </c>
      <c r="H45" s="456">
        <v>464326</v>
      </c>
      <c r="I45" s="456">
        <v>567.56952999999999</v>
      </c>
      <c r="J45" s="456">
        <v>30529.434499999999</v>
      </c>
      <c r="K45" s="511">
        <v>4.6184070000000001E-2</v>
      </c>
      <c r="L45" s="511">
        <v>4.8588196981114676E-2</v>
      </c>
      <c r="M45" s="709">
        <v>7.7387666700000004</v>
      </c>
    </row>
    <row r="46" spans="2:13">
      <c r="B46" s="718" t="s">
        <v>637</v>
      </c>
      <c r="C46" s="456">
        <v>2160000</v>
      </c>
      <c r="D46" s="456">
        <v>0</v>
      </c>
      <c r="E46" s="456">
        <v>432000</v>
      </c>
      <c r="F46" s="456">
        <v>0</v>
      </c>
      <c r="G46" s="456">
        <v>0</v>
      </c>
      <c r="H46" s="456">
        <v>2592000</v>
      </c>
      <c r="I46" s="456">
        <v>60498</v>
      </c>
      <c r="J46" s="456">
        <v>178536.95999999999</v>
      </c>
      <c r="K46" s="511">
        <v>0.27008568999999999</v>
      </c>
      <c r="L46" s="511">
        <v>0.28414509220239215</v>
      </c>
      <c r="M46" s="709">
        <v>4.3742405800000004</v>
      </c>
    </row>
    <row r="47" spans="2:13">
      <c r="B47" s="719"/>
      <c r="C47" s="524">
        <v>11658057</v>
      </c>
      <c r="D47" s="524">
        <v>0</v>
      </c>
      <c r="E47" s="524">
        <v>432000</v>
      </c>
      <c r="F47" s="524">
        <v>0</v>
      </c>
      <c r="G47" s="524">
        <v>839000</v>
      </c>
      <c r="H47" s="524">
        <v>11251057</v>
      </c>
      <c r="I47" s="524">
        <v>151325.23518369999</v>
      </c>
      <c r="J47" s="524">
        <v>650844.34271</v>
      </c>
      <c r="K47" s="525">
        <v>0.98457901000000003</v>
      </c>
      <c r="L47" s="525">
        <v>1.035831604664593</v>
      </c>
      <c r="M47" s="656"/>
    </row>
    <row r="48" spans="2:13">
      <c r="B48" s="720" t="s">
        <v>903</v>
      </c>
      <c r="C48" s="526"/>
      <c r="D48" s="526"/>
      <c r="E48" s="526"/>
      <c r="F48" s="526"/>
      <c r="G48" s="526"/>
      <c r="H48" s="526"/>
      <c r="I48" s="526"/>
      <c r="J48" s="526"/>
      <c r="K48" s="527"/>
      <c r="L48" s="527"/>
      <c r="M48" s="656"/>
    </row>
    <row r="49" spans="2:13">
      <c r="B49" s="718" t="s">
        <v>1461</v>
      </c>
      <c r="C49" s="722">
        <v>1814888</v>
      </c>
      <c r="D49" s="456">
        <v>0</v>
      </c>
      <c r="E49" s="456">
        <v>0</v>
      </c>
      <c r="F49" s="456">
        <v>0</v>
      </c>
      <c r="G49" s="456">
        <v>1197500</v>
      </c>
      <c r="H49" s="456">
        <v>617388</v>
      </c>
      <c r="I49" s="456">
        <v>4364.9329359000003</v>
      </c>
      <c r="J49" s="456">
        <v>4364.9331600000005</v>
      </c>
      <c r="K49" s="511">
        <v>6.6031500000000003E-3</v>
      </c>
      <c r="L49" s="511">
        <v>6.9468771911736322E-3</v>
      </c>
      <c r="M49" s="709">
        <v>0.22818835000000001</v>
      </c>
    </row>
    <row r="50" spans="2:13" ht="30">
      <c r="B50" s="718" t="s">
        <v>1463</v>
      </c>
      <c r="C50" s="722">
        <v>121208</v>
      </c>
      <c r="D50" s="456">
        <v>0</v>
      </c>
      <c r="E50" s="456">
        <v>0</v>
      </c>
      <c r="F50" s="456">
        <v>0</v>
      </c>
      <c r="G50" s="456">
        <v>0</v>
      </c>
      <c r="H50" s="456">
        <v>121208</v>
      </c>
      <c r="I50" s="456">
        <v>0</v>
      </c>
      <c r="J50" s="456">
        <v>1069.05456</v>
      </c>
      <c r="K50" s="511">
        <v>1.61724E-3</v>
      </c>
      <c r="L50" s="511">
        <v>1.7014214116818601E-3</v>
      </c>
      <c r="M50" s="709">
        <v>0.16545066999999999</v>
      </c>
    </row>
    <row r="51" spans="2:13" ht="30">
      <c r="B51" s="718" t="s">
        <v>1068</v>
      </c>
      <c r="C51" s="456">
        <v>3377789</v>
      </c>
      <c r="D51" s="456">
        <v>0</v>
      </c>
      <c r="E51" s="456">
        <v>0</v>
      </c>
      <c r="F51" s="456">
        <v>0</v>
      </c>
      <c r="G51" s="456">
        <v>204000</v>
      </c>
      <c r="H51" s="456">
        <v>3173789</v>
      </c>
      <c r="I51" s="456">
        <v>49935.472108099995</v>
      </c>
      <c r="J51" s="456">
        <v>140694.06637000002</v>
      </c>
      <c r="K51" s="511">
        <v>0.21283803000000001</v>
      </c>
      <c r="L51" s="511">
        <v>0.22391738081029908</v>
      </c>
      <c r="M51" s="709">
        <v>5.1102775899999999</v>
      </c>
    </row>
    <row r="52" spans="2:13" ht="30">
      <c r="B52" s="718" t="s">
        <v>638</v>
      </c>
      <c r="C52" s="456">
        <v>1362396</v>
      </c>
      <c r="D52" s="456">
        <v>0</v>
      </c>
      <c r="E52" s="456">
        <v>0</v>
      </c>
      <c r="F52" s="456">
        <v>0</v>
      </c>
      <c r="G52" s="456">
        <v>26500</v>
      </c>
      <c r="H52" s="456">
        <v>1335896</v>
      </c>
      <c r="I52" s="456">
        <v>6626.3394130999995</v>
      </c>
      <c r="J52" s="456">
        <v>24380.101999999999</v>
      </c>
      <c r="K52" s="511">
        <v>3.6881530000000003E-2</v>
      </c>
      <c r="L52" s="511">
        <v>3.8801413055838549E-2</v>
      </c>
      <c r="M52" s="709">
        <v>2.4077009199999999</v>
      </c>
    </row>
    <row r="53" spans="2:13">
      <c r="B53" s="718" t="s">
        <v>639</v>
      </c>
      <c r="C53" s="456">
        <v>11341133</v>
      </c>
      <c r="D53" s="456">
        <v>0</v>
      </c>
      <c r="E53" s="456">
        <v>0</v>
      </c>
      <c r="F53" s="456">
        <v>0</v>
      </c>
      <c r="G53" s="456">
        <v>935000</v>
      </c>
      <c r="H53" s="456">
        <v>10406133</v>
      </c>
      <c r="I53" s="456">
        <v>293973.25725000002</v>
      </c>
      <c r="J53" s="456">
        <v>679208.30090999999</v>
      </c>
      <c r="K53" s="511">
        <v>1.0274872100000001</v>
      </c>
      <c r="L53" s="511">
        <v>1.0809734034157525</v>
      </c>
      <c r="M53" s="709">
        <v>8.6795456899999994</v>
      </c>
    </row>
    <row r="54" spans="2:13">
      <c r="B54" s="718" t="s">
        <v>640</v>
      </c>
      <c r="C54" s="456">
        <v>2371500</v>
      </c>
      <c r="D54" s="456">
        <v>0</v>
      </c>
      <c r="E54" s="456">
        <v>0</v>
      </c>
      <c r="F54" s="456">
        <v>0</v>
      </c>
      <c r="G54" s="456">
        <v>331000</v>
      </c>
      <c r="H54" s="456">
        <v>2040500</v>
      </c>
      <c r="I54" s="456">
        <v>21425.25</v>
      </c>
      <c r="J54" s="456">
        <v>49012.81</v>
      </c>
      <c r="K54" s="511">
        <v>7.4145199999999994E-2</v>
      </c>
      <c r="L54" s="511">
        <v>7.8004853541520633E-2</v>
      </c>
      <c r="M54" s="709">
        <v>0.46908045999999998</v>
      </c>
    </row>
    <row r="55" spans="2:13">
      <c r="B55" s="718" t="s">
        <v>641</v>
      </c>
      <c r="C55" s="456">
        <v>2922</v>
      </c>
      <c r="D55" s="456">
        <v>0</v>
      </c>
      <c r="E55" s="456">
        <v>0</v>
      </c>
      <c r="F55" s="456">
        <v>0</v>
      </c>
      <c r="G55" s="456">
        <v>0</v>
      </c>
      <c r="H55" s="456">
        <v>2922</v>
      </c>
      <c r="I55" s="456">
        <v>0</v>
      </c>
      <c r="J55" s="456">
        <v>0</v>
      </c>
      <c r="K55" s="511">
        <v>0</v>
      </c>
      <c r="L55" s="511">
        <v>0</v>
      </c>
      <c r="M55" s="709">
        <v>0.16491702999999999</v>
      </c>
    </row>
    <row r="56" spans="2:13">
      <c r="B56" s="719"/>
      <c r="C56" s="524">
        <v>20391836</v>
      </c>
      <c r="D56" s="524">
        <v>0</v>
      </c>
      <c r="E56" s="524">
        <v>0</v>
      </c>
      <c r="F56" s="524">
        <v>0</v>
      </c>
      <c r="G56" s="524">
        <v>2694000</v>
      </c>
      <c r="H56" s="524">
        <v>17697836</v>
      </c>
      <c r="I56" s="524">
        <v>376325.25170710002</v>
      </c>
      <c r="J56" s="524">
        <v>898729.26699999999</v>
      </c>
      <c r="K56" s="525">
        <v>1.3595723600000003</v>
      </c>
      <c r="L56" s="525">
        <v>1.4303453494262661</v>
      </c>
      <c r="M56" s="656"/>
    </row>
    <row r="57" spans="2:13">
      <c r="B57" s="720" t="s">
        <v>908</v>
      </c>
      <c r="C57" s="526"/>
      <c r="D57" s="526"/>
      <c r="E57" s="526"/>
      <c r="F57" s="526"/>
      <c r="G57" s="526"/>
      <c r="H57" s="526"/>
      <c r="I57" s="526"/>
      <c r="J57" s="526"/>
      <c r="K57" s="527"/>
      <c r="L57" s="527"/>
      <c r="M57" s="656"/>
    </row>
    <row r="58" spans="2:13">
      <c r="B58" s="718" t="s">
        <v>642</v>
      </c>
      <c r="C58" s="456">
        <v>66956</v>
      </c>
      <c r="D58" s="456">
        <v>0</v>
      </c>
      <c r="E58" s="456">
        <v>0</v>
      </c>
      <c r="F58" s="456">
        <v>0</v>
      </c>
      <c r="G58" s="456">
        <v>0</v>
      </c>
      <c r="H58" s="456">
        <v>66956</v>
      </c>
      <c r="I58" s="456">
        <v>2457.0147148000001</v>
      </c>
      <c r="J58" s="456">
        <v>12115.688199999999</v>
      </c>
      <c r="K58" s="511">
        <v>1.8328270000000001E-2</v>
      </c>
      <c r="L58" s="511">
        <v>1.9282356665445824E-2</v>
      </c>
      <c r="M58" s="709">
        <v>5.8465370000000003E-2</v>
      </c>
    </row>
    <row r="59" spans="2:13">
      <c r="B59" s="718" t="s">
        <v>1458</v>
      </c>
      <c r="C59" s="456">
        <v>331882</v>
      </c>
      <c r="D59" s="456">
        <v>0</v>
      </c>
      <c r="E59" s="456">
        <v>0</v>
      </c>
      <c r="F59" s="456">
        <v>0</v>
      </c>
      <c r="G59" s="456">
        <v>0</v>
      </c>
      <c r="H59" s="456">
        <v>331882</v>
      </c>
      <c r="I59" s="456">
        <v>19956.064599900001</v>
      </c>
      <c r="J59" s="456">
        <v>94088.547000000006</v>
      </c>
      <c r="K59" s="511">
        <v>0.14233451</v>
      </c>
      <c r="L59" s="511">
        <v>0.14974377777298387</v>
      </c>
      <c r="M59" s="709">
        <v>0.71459684999999995</v>
      </c>
    </row>
    <row r="60" spans="2:13">
      <c r="B60" s="718" t="s">
        <v>643</v>
      </c>
      <c r="C60" s="456">
        <v>618426</v>
      </c>
      <c r="D60" s="456">
        <v>0</v>
      </c>
      <c r="E60" s="456">
        <v>0</v>
      </c>
      <c r="F60" s="456">
        <v>0</v>
      </c>
      <c r="G60" s="456">
        <v>211000</v>
      </c>
      <c r="H60" s="456">
        <v>407426</v>
      </c>
      <c r="I60" s="456">
        <v>4889.1118882000001</v>
      </c>
      <c r="J60" s="456">
        <v>40335.173999999999</v>
      </c>
      <c r="K60" s="511">
        <v>6.1017920000000003E-2</v>
      </c>
      <c r="L60" s="511">
        <v>6.4194224743322231E-2</v>
      </c>
      <c r="M60" s="709">
        <v>2.2402784499999999</v>
      </c>
    </row>
    <row r="61" spans="2:13">
      <c r="B61" s="718" t="s">
        <v>1670</v>
      </c>
      <c r="C61" s="456">
        <v>447020</v>
      </c>
      <c r="D61" s="456">
        <v>0</v>
      </c>
      <c r="E61" s="456">
        <v>0</v>
      </c>
      <c r="F61" s="456">
        <v>0</v>
      </c>
      <c r="G61" s="456">
        <v>0</v>
      </c>
      <c r="H61" s="456">
        <v>447020</v>
      </c>
      <c r="I61" s="456">
        <v>5223.0528408</v>
      </c>
      <c r="J61" s="456">
        <v>51854.32</v>
      </c>
      <c r="K61" s="511">
        <v>7.8443760000000001E-2</v>
      </c>
      <c r="L61" s="511">
        <v>8.2527172734947141E-2</v>
      </c>
      <c r="M61" s="709">
        <v>7.7154239999999999E-2</v>
      </c>
    </row>
    <row r="62" spans="2:13">
      <c r="B62" s="718" t="s">
        <v>644</v>
      </c>
      <c r="C62" s="456">
        <v>175218</v>
      </c>
      <c r="D62" s="456">
        <v>0</v>
      </c>
      <c r="E62" s="456">
        <v>0</v>
      </c>
      <c r="F62" s="456">
        <v>0</v>
      </c>
      <c r="G62" s="456">
        <v>39500</v>
      </c>
      <c r="H62" s="456">
        <v>135718</v>
      </c>
      <c r="I62" s="456">
        <v>761.37810380000008</v>
      </c>
      <c r="J62" s="456">
        <v>5183.07042</v>
      </c>
      <c r="K62" s="511">
        <v>7.8408000000000002E-3</v>
      </c>
      <c r="L62" s="511">
        <v>8.2489587723594687E-3</v>
      </c>
      <c r="M62" s="709">
        <v>9.4248611100000002</v>
      </c>
    </row>
    <row r="63" spans="2:13">
      <c r="B63" s="718" t="s">
        <v>645</v>
      </c>
      <c r="C63" s="456">
        <v>10324023</v>
      </c>
      <c r="D63" s="456">
        <v>0</v>
      </c>
      <c r="E63" s="456">
        <v>0</v>
      </c>
      <c r="F63" s="456">
        <v>6748335</v>
      </c>
      <c r="G63" s="456">
        <v>2550500</v>
      </c>
      <c r="H63" s="456">
        <v>14521858</v>
      </c>
      <c r="I63" s="456">
        <v>212699.6872665</v>
      </c>
      <c r="J63" s="456">
        <v>996489.89595999999</v>
      </c>
      <c r="K63" s="511">
        <v>1.5074618799999999</v>
      </c>
      <c r="L63" s="511">
        <v>1.5859333180440978</v>
      </c>
      <c r="M63" s="709">
        <v>8.2215375599999998</v>
      </c>
    </row>
    <row r="64" spans="2:13">
      <c r="B64" s="718" t="s">
        <v>912</v>
      </c>
      <c r="C64" s="456">
        <v>2163181</v>
      </c>
      <c r="D64" s="456">
        <v>200000</v>
      </c>
      <c r="E64" s="456">
        <v>0</v>
      </c>
      <c r="F64" s="456">
        <v>0</v>
      </c>
      <c r="G64" s="456">
        <v>300000</v>
      </c>
      <c r="H64" s="456">
        <v>2063181</v>
      </c>
      <c r="I64" s="456">
        <v>67233.308324600002</v>
      </c>
      <c r="J64" s="456">
        <v>230663.63580000002</v>
      </c>
      <c r="K64" s="511">
        <v>0.34894145999999998</v>
      </c>
      <c r="L64" s="511">
        <v>0.36710572456330615</v>
      </c>
      <c r="M64" s="709">
        <v>0.47091783999999998</v>
      </c>
    </row>
    <row r="65" spans="2:13" ht="30">
      <c r="B65" s="718" t="s">
        <v>646</v>
      </c>
      <c r="C65" s="456">
        <v>69085</v>
      </c>
      <c r="D65" s="456">
        <v>0</v>
      </c>
      <c r="E65" s="456">
        <v>0</v>
      </c>
      <c r="F65" s="456">
        <v>0</v>
      </c>
      <c r="G65" s="456">
        <v>0</v>
      </c>
      <c r="H65" s="456">
        <v>69085</v>
      </c>
      <c r="I65" s="456">
        <v>0</v>
      </c>
      <c r="J65" s="456">
        <v>0</v>
      </c>
      <c r="K65" s="511">
        <v>0</v>
      </c>
      <c r="L65" s="511">
        <v>0</v>
      </c>
      <c r="M65" s="709">
        <v>2.97421216</v>
      </c>
    </row>
    <row r="66" spans="2:13">
      <c r="B66" s="718" t="s">
        <v>647</v>
      </c>
      <c r="C66" s="456">
        <v>642367</v>
      </c>
      <c r="D66" s="456">
        <v>2250000</v>
      </c>
      <c r="E66" s="456">
        <v>0</v>
      </c>
      <c r="F66" s="456">
        <v>0</v>
      </c>
      <c r="G66" s="456">
        <v>120500</v>
      </c>
      <c r="H66" s="456">
        <v>2771867</v>
      </c>
      <c r="I66" s="456">
        <v>65559.744702299999</v>
      </c>
      <c r="J66" s="456">
        <v>78915.053489999991</v>
      </c>
      <c r="K66" s="511">
        <v>0.11938047</v>
      </c>
      <c r="L66" s="511">
        <v>0.12559486366337119</v>
      </c>
      <c r="M66" s="709">
        <v>0.20823634999999999</v>
      </c>
    </row>
    <row r="67" spans="2:13">
      <c r="B67" s="718" t="s">
        <v>648</v>
      </c>
      <c r="C67" s="456">
        <v>1727655</v>
      </c>
      <c r="D67" s="456">
        <v>0</v>
      </c>
      <c r="E67" s="456">
        <v>0</v>
      </c>
      <c r="F67" s="456">
        <v>0</v>
      </c>
      <c r="G67" s="456">
        <v>566000</v>
      </c>
      <c r="H67" s="456">
        <v>1161655</v>
      </c>
      <c r="I67" s="456">
        <v>4530.4546682999999</v>
      </c>
      <c r="J67" s="456">
        <v>71360.466650000002</v>
      </c>
      <c r="K67" s="511">
        <v>0.10795211</v>
      </c>
      <c r="L67" s="511">
        <v>0.1135715897474113</v>
      </c>
      <c r="M67" s="709">
        <v>2.3158991200000001</v>
      </c>
    </row>
    <row r="68" spans="2:13">
      <c r="B68" s="718" t="s">
        <v>649</v>
      </c>
      <c r="C68" s="456">
        <v>102600</v>
      </c>
      <c r="D68" s="456">
        <v>0</v>
      </c>
      <c r="E68" s="456">
        <v>0</v>
      </c>
      <c r="F68" s="456">
        <v>0</v>
      </c>
      <c r="G68" s="456">
        <v>0</v>
      </c>
      <c r="H68" s="456">
        <v>102600</v>
      </c>
      <c r="I68" s="456">
        <v>8096.1670565000004</v>
      </c>
      <c r="J68" s="456">
        <v>16521.678</v>
      </c>
      <c r="K68" s="511">
        <v>2.499353E-2</v>
      </c>
      <c r="L68" s="511">
        <v>2.6294576308727526E-2</v>
      </c>
      <c r="M68" s="709">
        <v>6.6404069999999996E-2</v>
      </c>
    </row>
    <row r="69" spans="2:13">
      <c r="B69" s="718" t="s">
        <v>650</v>
      </c>
      <c r="C69" s="456">
        <v>14582909</v>
      </c>
      <c r="D69" s="456">
        <v>0</v>
      </c>
      <c r="E69" s="456">
        <v>0</v>
      </c>
      <c r="F69" s="456">
        <v>0</v>
      </c>
      <c r="G69" s="456">
        <v>600000</v>
      </c>
      <c r="H69" s="456">
        <v>13982909</v>
      </c>
      <c r="I69" s="456">
        <v>26287.8692324</v>
      </c>
      <c r="J69" s="456">
        <v>213519.02043</v>
      </c>
      <c r="K69" s="511">
        <v>0.32300557000000002</v>
      </c>
      <c r="L69" s="511">
        <v>0.33981973114724706</v>
      </c>
      <c r="M69" s="709">
        <v>1.0652472200000001</v>
      </c>
    </row>
    <row r="70" spans="2:13">
      <c r="B70" s="718" t="s">
        <v>651</v>
      </c>
      <c r="C70" s="456">
        <v>1902735</v>
      </c>
      <c r="D70" s="456">
        <v>29000</v>
      </c>
      <c r="E70" s="456">
        <v>0</v>
      </c>
      <c r="F70" s="456">
        <v>0</v>
      </c>
      <c r="G70" s="456">
        <v>313500</v>
      </c>
      <c r="H70" s="456">
        <v>1618235</v>
      </c>
      <c r="I70" s="456">
        <v>103957.0357543</v>
      </c>
      <c r="J70" s="456">
        <v>721635.71589999995</v>
      </c>
      <c r="K70" s="511">
        <v>1.09167021</v>
      </c>
      <c r="L70" s="511">
        <v>1.1484974709491231</v>
      </c>
      <c r="M70" s="709">
        <v>0.50042056000000001</v>
      </c>
    </row>
    <row r="71" spans="2:13">
      <c r="B71" s="718" t="s">
        <v>652</v>
      </c>
      <c r="C71" s="456">
        <v>1220246</v>
      </c>
      <c r="D71" s="456">
        <v>0</v>
      </c>
      <c r="E71" s="456">
        <v>0</v>
      </c>
      <c r="F71" s="456">
        <v>0</v>
      </c>
      <c r="G71" s="456">
        <v>970500</v>
      </c>
      <c r="H71" s="456">
        <v>249746</v>
      </c>
      <c r="I71" s="456">
        <v>577.62362719999999</v>
      </c>
      <c r="J71" s="456">
        <v>11997.797839999999</v>
      </c>
      <c r="K71" s="511">
        <v>1.8149930000000002E-2</v>
      </c>
      <c r="L71" s="511">
        <v>1.9094731832963108E-2</v>
      </c>
      <c r="M71" s="709">
        <v>4.7324230000000002E-2</v>
      </c>
    </row>
    <row r="72" spans="2:13">
      <c r="B72" s="718" t="s">
        <v>653</v>
      </c>
      <c r="C72" s="456">
        <v>486444</v>
      </c>
      <c r="D72" s="456">
        <v>0</v>
      </c>
      <c r="E72" s="456">
        <v>0</v>
      </c>
      <c r="F72" s="456">
        <v>0</v>
      </c>
      <c r="G72" s="456">
        <v>57000</v>
      </c>
      <c r="H72" s="456">
        <v>429444</v>
      </c>
      <c r="I72" s="456">
        <v>1417.1652801</v>
      </c>
      <c r="J72" s="456">
        <v>33754.2984</v>
      </c>
      <c r="K72" s="511">
        <v>5.1062549999999998E-2</v>
      </c>
      <c r="L72" s="511">
        <v>5.3720631465300282E-2</v>
      </c>
      <c r="M72" s="709">
        <v>0.18905844999999999</v>
      </c>
    </row>
    <row r="73" spans="2:13">
      <c r="B73" s="718" t="s">
        <v>654</v>
      </c>
      <c r="C73" s="456">
        <v>89947</v>
      </c>
      <c r="D73" s="456">
        <v>0</v>
      </c>
      <c r="E73" s="456">
        <v>0</v>
      </c>
      <c r="F73" s="456">
        <v>0</v>
      </c>
      <c r="G73" s="456">
        <v>0</v>
      </c>
      <c r="H73" s="456">
        <v>89947</v>
      </c>
      <c r="I73" s="456">
        <v>0</v>
      </c>
      <c r="J73" s="456">
        <v>0</v>
      </c>
      <c r="K73" s="511">
        <v>0</v>
      </c>
      <c r="L73" s="511">
        <v>0</v>
      </c>
      <c r="M73" s="709">
        <v>1.2321506799999999</v>
      </c>
    </row>
    <row r="74" spans="2:13">
      <c r="B74" s="718" t="s">
        <v>1091</v>
      </c>
      <c r="C74" s="456">
        <v>3517735</v>
      </c>
      <c r="D74" s="456">
        <v>0</v>
      </c>
      <c r="E74" s="456">
        <v>0</v>
      </c>
      <c r="F74" s="456">
        <v>1969236</v>
      </c>
      <c r="G74" s="456">
        <v>122500</v>
      </c>
      <c r="H74" s="456">
        <v>5364471</v>
      </c>
      <c r="I74" s="456">
        <v>30896.6423861</v>
      </c>
      <c r="J74" s="456">
        <v>43237.636259999999</v>
      </c>
      <c r="K74" s="511">
        <v>6.5408679999999997E-2</v>
      </c>
      <c r="L74" s="511">
        <v>6.8813550660385359E-2</v>
      </c>
      <c r="M74" s="709">
        <v>3.54163432</v>
      </c>
    </row>
    <row r="75" spans="2:13">
      <c r="B75" s="718" t="s">
        <v>655</v>
      </c>
      <c r="C75" s="456">
        <v>3266080</v>
      </c>
      <c r="D75" s="456">
        <v>0</v>
      </c>
      <c r="E75" s="456">
        <v>0</v>
      </c>
      <c r="F75" s="456">
        <v>0</v>
      </c>
      <c r="G75" s="456">
        <v>79500</v>
      </c>
      <c r="H75" s="456">
        <v>3186580</v>
      </c>
      <c r="I75" s="456">
        <v>57058.014393500001</v>
      </c>
      <c r="J75" s="456">
        <v>79791.963199999998</v>
      </c>
      <c r="K75" s="511">
        <v>0.12070704</v>
      </c>
      <c r="L75" s="511">
        <v>0.12699048275759753</v>
      </c>
      <c r="M75" s="709">
        <v>3.1955915699999999</v>
      </c>
    </row>
    <row r="76" spans="2:13">
      <c r="B76" s="718" t="s">
        <v>656</v>
      </c>
      <c r="C76" s="456">
        <v>486248</v>
      </c>
      <c r="D76" s="456">
        <v>0</v>
      </c>
      <c r="E76" s="456">
        <v>0</v>
      </c>
      <c r="F76" s="456">
        <v>0</v>
      </c>
      <c r="G76" s="456">
        <v>0</v>
      </c>
      <c r="H76" s="456">
        <v>486248</v>
      </c>
      <c r="I76" s="456">
        <v>0</v>
      </c>
      <c r="J76" s="456">
        <v>213.94911999999999</v>
      </c>
      <c r="K76" s="511">
        <v>3.2365999999999997E-4</v>
      </c>
      <c r="L76" s="511">
        <v>3.4050424309353461E-4</v>
      </c>
      <c r="M76" s="709">
        <v>0.11365223000000001</v>
      </c>
    </row>
    <row r="77" spans="2:13">
      <c r="B77" s="719"/>
      <c r="C77" s="524">
        <v>42220757</v>
      </c>
      <c r="D77" s="524">
        <v>2479000</v>
      </c>
      <c r="E77" s="524">
        <v>0</v>
      </c>
      <c r="F77" s="524">
        <v>8717571</v>
      </c>
      <c r="G77" s="524">
        <v>5930500</v>
      </c>
      <c r="H77" s="524">
        <v>47486828</v>
      </c>
      <c r="I77" s="524">
        <v>611600.33483930014</v>
      </c>
      <c r="J77" s="524">
        <v>2701677.9106700006</v>
      </c>
      <c r="K77" s="525">
        <v>4.0870223499999998</v>
      </c>
      <c r="L77" s="525">
        <v>4.2997736660716823</v>
      </c>
      <c r="M77" s="656"/>
    </row>
    <row r="78" spans="2:13" hidden="1">
      <c r="B78" s="720" t="s">
        <v>657</v>
      </c>
      <c r="C78" s="526"/>
      <c r="D78" s="526"/>
      <c r="E78" s="526"/>
      <c r="F78" s="526"/>
      <c r="G78" s="526"/>
      <c r="H78" s="526"/>
      <c r="I78" s="526"/>
      <c r="J78" s="526"/>
      <c r="K78" s="527"/>
      <c r="L78" s="527"/>
      <c r="M78" s="656"/>
    </row>
    <row r="79" spans="2:13" hidden="1">
      <c r="B79" s="718" t="s">
        <v>1095</v>
      </c>
      <c r="C79" s="456">
        <v>781030</v>
      </c>
      <c r="D79" s="456">
        <v>0</v>
      </c>
      <c r="E79" s="456">
        <v>0</v>
      </c>
      <c r="F79" s="456">
        <v>0</v>
      </c>
      <c r="G79" s="456">
        <v>217500</v>
      </c>
      <c r="H79" s="456">
        <v>563530</v>
      </c>
      <c r="I79" s="456">
        <v>0</v>
      </c>
      <c r="J79" s="456">
        <v>2930.8760000000002</v>
      </c>
      <c r="K79" s="511">
        <v>4.4337500000000002E-3</v>
      </c>
      <c r="L79" s="511">
        <v>4.6645469445305799E-3</v>
      </c>
      <c r="M79" s="709">
        <v>9.3938333299999996</v>
      </c>
    </row>
    <row r="80" spans="2:13" hidden="1">
      <c r="B80" s="718" t="s">
        <v>658</v>
      </c>
      <c r="C80" s="456">
        <v>49259</v>
      </c>
      <c r="D80" s="456">
        <v>0</v>
      </c>
      <c r="E80" s="456">
        <v>0</v>
      </c>
      <c r="F80" s="456">
        <v>0</v>
      </c>
      <c r="G80" s="456">
        <v>0</v>
      </c>
      <c r="H80" s="456">
        <v>49259</v>
      </c>
      <c r="I80" s="456">
        <v>0</v>
      </c>
      <c r="J80" s="456">
        <v>0</v>
      </c>
      <c r="K80" s="511">
        <v>0</v>
      </c>
      <c r="L80" s="511">
        <v>0</v>
      </c>
      <c r="M80" s="709">
        <v>1.2314750000000001</v>
      </c>
    </row>
    <row r="81" spans="2:13" hidden="1">
      <c r="B81" s="718" t="s">
        <v>659</v>
      </c>
      <c r="C81" s="456">
        <v>914286</v>
      </c>
      <c r="D81" s="456">
        <v>0</v>
      </c>
      <c r="E81" s="456">
        <v>0</v>
      </c>
      <c r="F81" s="456">
        <v>0</v>
      </c>
      <c r="G81" s="456">
        <v>0</v>
      </c>
      <c r="H81" s="456">
        <v>914286</v>
      </c>
      <c r="I81" s="456">
        <v>32755.994280000003</v>
      </c>
      <c r="J81" s="456">
        <v>65609.163360000006</v>
      </c>
      <c r="K81" s="511">
        <v>9.9251699999999998E-2</v>
      </c>
      <c r="L81" s="511">
        <v>0.10441827715812463</v>
      </c>
      <c r="M81" s="709">
        <v>0.74200082999999994</v>
      </c>
    </row>
    <row r="82" spans="2:13" hidden="1">
      <c r="B82" s="718" t="s">
        <v>660</v>
      </c>
      <c r="C82" s="456">
        <v>160986</v>
      </c>
      <c r="D82" s="456">
        <v>0</v>
      </c>
      <c r="E82" s="456">
        <v>0</v>
      </c>
      <c r="F82" s="456">
        <v>0</v>
      </c>
      <c r="G82" s="456">
        <v>0</v>
      </c>
      <c r="H82" s="456">
        <v>160986</v>
      </c>
      <c r="I82" s="456">
        <v>0</v>
      </c>
      <c r="J82" s="456">
        <v>0</v>
      </c>
      <c r="K82" s="511">
        <v>0</v>
      </c>
      <c r="L82" s="511">
        <v>0</v>
      </c>
      <c r="M82" s="709">
        <v>9.8552800699999992</v>
      </c>
    </row>
    <row r="83" spans="2:13" hidden="1">
      <c r="B83" s="718" t="s">
        <v>661</v>
      </c>
      <c r="C83" s="456">
        <v>5815232</v>
      </c>
      <c r="D83" s="456">
        <v>0</v>
      </c>
      <c r="E83" s="456">
        <v>0</v>
      </c>
      <c r="F83" s="456">
        <v>0</v>
      </c>
      <c r="G83" s="456">
        <v>972000</v>
      </c>
      <c r="H83" s="456">
        <v>4843232</v>
      </c>
      <c r="I83" s="456">
        <v>45373.323617499998</v>
      </c>
      <c r="J83" s="456">
        <v>82625.537920000002</v>
      </c>
      <c r="K83" s="511">
        <v>0.12499359</v>
      </c>
      <c r="L83" s="511">
        <v>0.1315001727964375</v>
      </c>
      <c r="M83" s="709">
        <v>12.013712290000001</v>
      </c>
    </row>
    <row r="84" spans="2:13" hidden="1">
      <c r="B84" s="718" t="s">
        <v>662</v>
      </c>
      <c r="C84" s="456">
        <v>4485528</v>
      </c>
      <c r="D84" s="456">
        <v>0</v>
      </c>
      <c r="E84" s="456">
        <v>0</v>
      </c>
      <c r="F84" s="456">
        <v>0</v>
      </c>
      <c r="G84" s="456">
        <v>147000</v>
      </c>
      <c r="H84" s="456">
        <v>4338528</v>
      </c>
      <c r="I84" s="456">
        <v>352245.08831999998</v>
      </c>
      <c r="J84" s="456">
        <v>2407926.4252800001</v>
      </c>
      <c r="K84" s="511">
        <v>3.6426433600000001</v>
      </c>
      <c r="L84" s="511">
        <v>3.8322623849300568</v>
      </c>
      <c r="M84" s="709">
        <v>5.1416848899999996</v>
      </c>
    </row>
    <row r="85" spans="2:13" ht="30" hidden="1">
      <c r="B85" s="718" t="s">
        <v>920</v>
      </c>
      <c r="C85" s="456">
        <v>983658</v>
      </c>
      <c r="D85" s="456">
        <v>0</v>
      </c>
      <c r="E85" s="456">
        <v>0</v>
      </c>
      <c r="F85" s="456">
        <v>0</v>
      </c>
      <c r="G85" s="456">
        <v>0</v>
      </c>
      <c r="H85" s="456">
        <v>983658</v>
      </c>
      <c r="I85" s="456">
        <v>598221.4487999999</v>
      </c>
      <c r="J85" s="456">
        <v>890367.87527999992</v>
      </c>
      <c r="K85" s="511">
        <v>1.3469234699999999</v>
      </c>
      <c r="L85" s="511">
        <v>1.4170380296353404</v>
      </c>
      <c r="M85" s="709">
        <v>11.92746453</v>
      </c>
    </row>
    <row r="86" spans="2:13" hidden="1">
      <c r="B86" s="718" t="s">
        <v>922</v>
      </c>
      <c r="C86" s="456">
        <v>2746908</v>
      </c>
      <c r="D86" s="456">
        <v>0</v>
      </c>
      <c r="E86" s="456">
        <v>0</v>
      </c>
      <c r="F86" s="456">
        <v>0</v>
      </c>
      <c r="G86" s="456">
        <v>37500</v>
      </c>
      <c r="H86" s="456">
        <v>2709408</v>
      </c>
      <c r="I86" s="456">
        <v>102533.65221170001</v>
      </c>
      <c r="J86" s="456">
        <v>691820.23872000002</v>
      </c>
      <c r="K86" s="511">
        <v>1.0465662</v>
      </c>
      <c r="L86" s="511">
        <v>1.1010455511204815</v>
      </c>
      <c r="M86" s="709">
        <v>3.34370974</v>
      </c>
    </row>
    <row r="87" spans="2:13" hidden="1">
      <c r="B87" s="718" t="s">
        <v>663</v>
      </c>
      <c r="C87" s="456">
        <v>378091</v>
      </c>
      <c r="D87" s="456">
        <v>0</v>
      </c>
      <c r="E87" s="456">
        <v>0</v>
      </c>
      <c r="F87" s="456">
        <v>0</v>
      </c>
      <c r="G87" s="456">
        <v>0</v>
      </c>
      <c r="H87" s="456">
        <v>378091</v>
      </c>
      <c r="I87" s="456">
        <v>36875.215229999994</v>
      </c>
      <c r="J87" s="456">
        <v>67931.609970000005</v>
      </c>
      <c r="K87" s="511">
        <v>0.10276502999999999</v>
      </c>
      <c r="L87" s="511">
        <v>0.10811449673155964</v>
      </c>
      <c r="M87" s="709">
        <v>1.2603033299999999</v>
      </c>
    </row>
    <row r="88" spans="2:13" hidden="1">
      <c r="B88" s="719"/>
      <c r="C88" s="524">
        <v>16314978</v>
      </c>
      <c r="D88" s="524">
        <v>0</v>
      </c>
      <c r="E88" s="524">
        <v>0</v>
      </c>
      <c r="F88" s="524">
        <v>0</v>
      </c>
      <c r="G88" s="524">
        <v>1374000</v>
      </c>
      <c r="H88" s="524">
        <v>14940978</v>
      </c>
      <c r="I88" s="524">
        <v>1168004.7224591998</v>
      </c>
      <c r="J88" s="524">
        <v>4209211.7265299996</v>
      </c>
      <c r="K88" s="525">
        <v>6.3675770999999992</v>
      </c>
      <c r="L88" s="525">
        <v>6.6990434593165311</v>
      </c>
      <c r="M88" s="656"/>
    </row>
    <row r="89" spans="2:13" hidden="1">
      <c r="B89" s="720" t="s">
        <v>1100</v>
      </c>
      <c r="C89" s="526"/>
      <c r="D89" s="526"/>
      <c r="E89" s="526"/>
      <c r="F89" s="526"/>
      <c r="G89" s="526"/>
      <c r="H89" s="526"/>
      <c r="I89" s="526"/>
      <c r="J89" s="526"/>
      <c r="K89" s="527"/>
      <c r="L89" s="527"/>
      <c r="M89" s="656"/>
    </row>
    <row r="90" spans="2:13" ht="30" hidden="1">
      <c r="B90" s="718" t="s">
        <v>664</v>
      </c>
      <c r="C90" s="456">
        <v>574324</v>
      </c>
      <c r="D90" s="456">
        <v>0</v>
      </c>
      <c r="E90" s="456">
        <v>0</v>
      </c>
      <c r="F90" s="456">
        <v>0</v>
      </c>
      <c r="G90" s="456">
        <v>39500</v>
      </c>
      <c r="H90" s="456">
        <v>534824</v>
      </c>
      <c r="I90" s="456">
        <v>0</v>
      </c>
      <c r="J90" s="456">
        <v>10749.9624</v>
      </c>
      <c r="K90" s="511">
        <v>1.6262240000000001E-2</v>
      </c>
      <c r="L90" s="511">
        <v>1.7108777125589284E-2</v>
      </c>
      <c r="M90" s="709">
        <v>9.8132844000000006</v>
      </c>
    </row>
    <row r="91" spans="2:13" hidden="1">
      <c r="B91" s="718" t="s">
        <v>665</v>
      </c>
      <c r="C91" s="456">
        <v>1758827</v>
      </c>
      <c r="D91" s="456">
        <v>0</v>
      </c>
      <c r="E91" s="456">
        <v>0</v>
      </c>
      <c r="F91" s="456">
        <v>0</v>
      </c>
      <c r="G91" s="456">
        <v>0</v>
      </c>
      <c r="H91" s="456">
        <v>1758827</v>
      </c>
      <c r="I91" s="456">
        <v>11872.16786</v>
      </c>
      <c r="J91" s="456">
        <v>231760.63378999999</v>
      </c>
      <c r="K91" s="511">
        <v>0.35060097000000001</v>
      </c>
      <c r="L91" s="511">
        <v>0.36885161849481696</v>
      </c>
      <c r="M91" s="709">
        <v>6.1794753800000004</v>
      </c>
    </row>
    <row r="92" spans="2:13" hidden="1">
      <c r="B92" s="718" t="s">
        <v>666</v>
      </c>
      <c r="C92" s="456">
        <v>8</v>
      </c>
      <c r="D92" s="456">
        <v>0</v>
      </c>
      <c r="E92" s="456">
        <v>0</v>
      </c>
      <c r="F92" s="456">
        <v>0</v>
      </c>
      <c r="G92" s="456">
        <v>0</v>
      </c>
      <c r="H92" s="456">
        <v>8</v>
      </c>
      <c r="I92" s="456">
        <v>0</v>
      </c>
      <c r="J92" s="723">
        <v>0.2</v>
      </c>
      <c r="K92" s="511">
        <v>0</v>
      </c>
      <c r="L92" s="511">
        <v>3.1830394356708231E-7</v>
      </c>
      <c r="M92" s="709">
        <v>0</v>
      </c>
    </row>
    <row r="93" spans="2:13" hidden="1">
      <c r="B93" s="719"/>
      <c r="C93" s="524">
        <v>2333159</v>
      </c>
      <c r="D93" s="524">
        <v>0</v>
      </c>
      <c r="E93" s="524">
        <v>0</v>
      </c>
      <c r="F93" s="524">
        <v>0</v>
      </c>
      <c r="G93" s="524">
        <v>39500</v>
      </c>
      <c r="H93" s="524">
        <v>2293659</v>
      </c>
      <c r="I93" s="524">
        <v>11872.16786</v>
      </c>
      <c r="J93" s="524">
        <v>242510.79618999999</v>
      </c>
      <c r="K93" s="525">
        <v>0.36686321</v>
      </c>
      <c r="L93" s="525">
        <v>0.38596071392434983</v>
      </c>
      <c r="M93" s="656"/>
    </row>
    <row r="94" spans="2:13" hidden="1">
      <c r="B94" s="720" t="s">
        <v>667</v>
      </c>
      <c r="C94" s="526"/>
      <c r="D94" s="526"/>
      <c r="E94" s="526"/>
      <c r="F94" s="526"/>
      <c r="G94" s="526"/>
      <c r="H94" s="526"/>
      <c r="I94" s="526"/>
      <c r="J94" s="526"/>
      <c r="K94" s="527"/>
      <c r="L94" s="527"/>
      <c r="M94" s="656"/>
    </row>
    <row r="95" spans="2:13" hidden="1">
      <c r="B95" s="718" t="s">
        <v>668</v>
      </c>
      <c r="C95" s="456">
        <v>490276</v>
      </c>
      <c r="D95" s="456">
        <v>0</v>
      </c>
      <c r="E95" s="456">
        <v>0</v>
      </c>
      <c r="F95" s="456">
        <v>0</v>
      </c>
      <c r="G95" s="456">
        <v>0</v>
      </c>
      <c r="H95" s="456">
        <v>490276</v>
      </c>
      <c r="I95" s="456">
        <v>4849.6931699999996</v>
      </c>
      <c r="J95" s="456">
        <v>25739.49</v>
      </c>
      <c r="K95" s="511">
        <v>3.8937979999999997E-2</v>
      </c>
      <c r="L95" s="511">
        <v>4.0964905862027397E-2</v>
      </c>
      <c r="M95" s="709">
        <v>4.2734887800000001</v>
      </c>
    </row>
    <row r="96" spans="2:13" hidden="1">
      <c r="B96" s="718" t="s">
        <v>669</v>
      </c>
      <c r="C96" s="456">
        <v>158577</v>
      </c>
      <c r="D96" s="456">
        <v>0</v>
      </c>
      <c r="E96" s="456">
        <v>0</v>
      </c>
      <c r="F96" s="456">
        <v>0</v>
      </c>
      <c r="G96" s="456">
        <v>0</v>
      </c>
      <c r="H96" s="456">
        <v>158577</v>
      </c>
      <c r="I96" s="456">
        <v>1030.7505000000001</v>
      </c>
      <c r="J96" s="456">
        <v>5604.1111799999999</v>
      </c>
      <c r="K96" s="511">
        <v>8.4777399999999992E-3</v>
      </c>
      <c r="L96" s="511">
        <v>8.9190534439118757E-3</v>
      </c>
      <c r="M96" s="709">
        <v>0.74433843</v>
      </c>
    </row>
    <row r="97" spans="2:13" hidden="1">
      <c r="B97" s="718" t="s">
        <v>670</v>
      </c>
      <c r="C97" s="456">
        <v>463752</v>
      </c>
      <c r="D97" s="456">
        <v>0</v>
      </c>
      <c r="E97" s="456">
        <v>0</v>
      </c>
      <c r="F97" s="456">
        <v>0</v>
      </c>
      <c r="G97" s="456">
        <v>0</v>
      </c>
      <c r="H97" s="456">
        <v>463752</v>
      </c>
      <c r="I97" s="456">
        <v>32485.827600000001</v>
      </c>
      <c r="J97" s="456">
        <v>394527.73895999999</v>
      </c>
      <c r="K97" s="511">
        <v>0.59683045999999995</v>
      </c>
      <c r="L97" s="511">
        <v>0.62789867578786207</v>
      </c>
      <c r="M97" s="709">
        <v>3.7397545299999999</v>
      </c>
    </row>
    <row r="98" spans="2:13" hidden="1">
      <c r="B98" s="718" t="s">
        <v>1118</v>
      </c>
      <c r="C98" s="456">
        <v>1424659</v>
      </c>
      <c r="D98" s="456">
        <v>0</v>
      </c>
      <c r="E98" s="456">
        <v>0</v>
      </c>
      <c r="F98" s="456">
        <v>0</v>
      </c>
      <c r="G98" s="456">
        <v>132500</v>
      </c>
      <c r="H98" s="456">
        <v>1292159</v>
      </c>
      <c r="I98" s="456">
        <v>27313.412905999998</v>
      </c>
      <c r="J98" s="456">
        <v>173084.69805000001</v>
      </c>
      <c r="K98" s="511">
        <v>0.26183766000000003</v>
      </c>
      <c r="L98" s="511">
        <v>0.2754677098021634</v>
      </c>
      <c r="M98" s="709">
        <v>9.7890833300000004</v>
      </c>
    </row>
    <row r="99" spans="2:13" hidden="1">
      <c r="B99" s="718" t="s">
        <v>671</v>
      </c>
      <c r="C99" s="456">
        <v>661180</v>
      </c>
      <c r="D99" s="456">
        <v>0</v>
      </c>
      <c r="E99" s="456">
        <v>0</v>
      </c>
      <c r="F99" s="456">
        <v>0</v>
      </c>
      <c r="G99" s="456">
        <v>49401</v>
      </c>
      <c r="H99" s="456">
        <v>611779</v>
      </c>
      <c r="I99" s="456">
        <v>100133.6861523</v>
      </c>
      <c r="J99" s="456">
        <v>328158.25560000003</v>
      </c>
      <c r="K99" s="511">
        <v>0.49642858000000001</v>
      </c>
      <c r="L99" s="511">
        <v>0.52227033435787296</v>
      </c>
      <c r="M99" s="709">
        <v>1.38122481</v>
      </c>
    </row>
    <row r="100" spans="2:13" hidden="1">
      <c r="B100" s="719"/>
      <c r="C100" s="524">
        <v>3198444</v>
      </c>
      <c r="D100" s="524">
        <v>0</v>
      </c>
      <c r="E100" s="524">
        <v>0</v>
      </c>
      <c r="F100" s="524">
        <v>0</v>
      </c>
      <c r="G100" s="524">
        <v>181901</v>
      </c>
      <c r="H100" s="524">
        <v>3016543</v>
      </c>
      <c r="I100" s="524">
        <v>165813.37032829999</v>
      </c>
      <c r="J100" s="524">
        <v>927114.29379000003</v>
      </c>
      <c r="K100" s="525">
        <v>1.4025124199999999</v>
      </c>
      <c r="L100" s="525">
        <v>1.4755206792538376</v>
      </c>
      <c r="M100" s="656"/>
    </row>
    <row r="101" spans="2:13" hidden="1">
      <c r="B101" s="720" t="s">
        <v>673</v>
      </c>
      <c r="C101" s="526"/>
      <c r="D101" s="526"/>
      <c r="E101" s="526"/>
      <c r="F101" s="526"/>
      <c r="G101" s="526"/>
      <c r="H101" s="526"/>
      <c r="I101" s="526"/>
      <c r="J101" s="526"/>
      <c r="K101" s="527"/>
      <c r="L101" s="527"/>
      <c r="M101" s="656"/>
    </row>
    <row r="102" spans="2:13" ht="30" hidden="1">
      <c r="B102" s="718" t="s">
        <v>674</v>
      </c>
      <c r="C102" s="456">
        <v>436564</v>
      </c>
      <c r="D102" s="456">
        <v>0</v>
      </c>
      <c r="E102" s="456">
        <v>0</v>
      </c>
      <c r="F102" s="456">
        <v>0</v>
      </c>
      <c r="G102" s="456">
        <v>0</v>
      </c>
      <c r="H102" s="456">
        <v>436564</v>
      </c>
      <c r="I102" s="456">
        <v>4482.9208799999997</v>
      </c>
      <c r="J102" s="456">
        <v>65541.353319999995</v>
      </c>
      <c r="K102" s="511">
        <v>9.9149119999999993E-2</v>
      </c>
      <c r="L102" s="511">
        <v>0.10431035614239741</v>
      </c>
      <c r="M102" s="709">
        <v>0.33057163000000001</v>
      </c>
    </row>
    <row r="103" spans="2:13" hidden="1">
      <c r="B103" s="718" t="s">
        <v>1123</v>
      </c>
      <c r="C103" s="456">
        <v>1136</v>
      </c>
      <c r="D103" s="456">
        <v>0</v>
      </c>
      <c r="E103" s="456">
        <v>0</v>
      </c>
      <c r="F103" s="456">
        <v>0</v>
      </c>
      <c r="G103" s="456">
        <v>0</v>
      </c>
      <c r="H103" s="456">
        <v>1136</v>
      </c>
      <c r="I103" s="456">
        <v>0</v>
      </c>
      <c r="J103" s="456">
        <v>0</v>
      </c>
      <c r="K103" s="511">
        <v>0</v>
      </c>
      <c r="L103" s="511">
        <v>0</v>
      </c>
      <c r="M103" s="709">
        <v>2.2720000000000001E-2</v>
      </c>
    </row>
    <row r="104" spans="2:13" hidden="1">
      <c r="B104" s="719"/>
      <c r="C104" s="524">
        <v>437700</v>
      </c>
      <c r="D104" s="524">
        <v>0</v>
      </c>
      <c r="E104" s="524">
        <v>0</v>
      </c>
      <c r="F104" s="524">
        <v>0</v>
      </c>
      <c r="G104" s="524">
        <v>0</v>
      </c>
      <c r="H104" s="524">
        <v>437700</v>
      </c>
      <c r="I104" s="524">
        <v>4482.9208799999997</v>
      </c>
      <c r="J104" s="524">
        <v>65541.353319999995</v>
      </c>
      <c r="K104" s="525">
        <v>9.9149119999999993E-2</v>
      </c>
      <c r="L104" s="525">
        <v>0.10431035614239741</v>
      </c>
      <c r="M104" s="656"/>
    </row>
    <row r="105" spans="2:13" hidden="1">
      <c r="B105" s="720" t="s">
        <v>928</v>
      </c>
      <c r="C105" s="526"/>
      <c r="D105" s="526"/>
      <c r="E105" s="526"/>
      <c r="F105" s="526"/>
      <c r="G105" s="526"/>
      <c r="H105" s="526"/>
      <c r="I105" s="526"/>
      <c r="J105" s="526"/>
      <c r="K105" s="527"/>
      <c r="L105" s="527"/>
      <c r="M105" s="656"/>
    </row>
    <row r="106" spans="2:13" hidden="1">
      <c r="B106" s="718" t="s">
        <v>1126</v>
      </c>
      <c r="C106" s="456">
        <v>1308720</v>
      </c>
      <c r="D106" s="456">
        <v>0</v>
      </c>
      <c r="E106" s="456">
        <v>0</v>
      </c>
      <c r="F106" s="456">
        <v>0</v>
      </c>
      <c r="G106" s="456">
        <v>74500</v>
      </c>
      <c r="H106" s="456">
        <v>1234220</v>
      </c>
      <c r="I106" s="456">
        <v>9198.5254920000007</v>
      </c>
      <c r="J106" s="456">
        <v>197475.20000000001</v>
      </c>
      <c r="K106" s="511">
        <v>0.29873493000000001</v>
      </c>
      <c r="L106" s="511">
        <v>0.31428567458349149</v>
      </c>
      <c r="M106" s="709">
        <v>4.2854861099999999</v>
      </c>
    </row>
    <row r="107" spans="2:13" hidden="1">
      <c r="B107" s="718" t="s">
        <v>675</v>
      </c>
      <c r="C107" s="456">
        <v>277566</v>
      </c>
      <c r="D107" s="456">
        <v>0</v>
      </c>
      <c r="E107" s="456">
        <v>0</v>
      </c>
      <c r="F107" s="456">
        <v>0</v>
      </c>
      <c r="G107" s="456">
        <v>0</v>
      </c>
      <c r="H107" s="456">
        <v>277566</v>
      </c>
      <c r="I107" s="456">
        <v>644.64656000000002</v>
      </c>
      <c r="J107" s="456">
        <v>92984.61</v>
      </c>
      <c r="K107" s="511">
        <v>0.1406645</v>
      </c>
      <c r="L107" s="511">
        <v>0.14798684027023579</v>
      </c>
      <c r="M107" s="709">
        <v>0.2684222</v>
      </c>
    </row>
    <row r="108" spans="2:13" hidden="1">
      <c r="B108" s="718" t="s">
        <v>676</v>
      </c>
      <c r="C108" s="456">
        <v>1467160</v>
      </c>
      <c r="D108" s="456">
        <v>0</v>
      </c>
      <c r="E108" s="456">
        <v>0</v>
      </c>
      <c r="F108" s="456">
        <v>0</v>
      </c>
      <c r="G108" s="456">
        <v>12000</v>
      </c>
      <c r="H108" s="456">
        <v>1455160</v>
      </c>
      <c r="I108" s="456">
        <v>38008.779017300003</v>
      </c>
      <c r="J108" s="456">
        <v>69120.100000000006</v>
      </c>
      <c r="K108" s="511">
        <v>0.10456293999999999</v>
      </c>
      <c r="L108" s="511">
        <v>0.11000600204875544</v>
      </c>
      <c r="M108" s="709">
        <v>10.912949729999999</v>
      </c>
    </row>
    <row r="109" spans="2:13" hidden="1">
      <c r="B109" s="718" t="s">
        <v>678</v>
      </c>
      <c r="C109" s="456">
        <v>531894</v>
      </c>
      <c r="D109" s="456">
        <v>0</v>
      </c>
      <c r="E109" s="456">
        <v>0</v>
      </c>
      <c r="F109" s="456">
        <v>0</v>
      </c>
      <c r="G109" s="456">
        <v>30900</v>
      </c>
      <c r="H109" s="456">
        <v>500994</v>
      </c>
      <c r="I109" s="456">
        <v>14451.781396600001</v>
      </c>
      <c r="J109" s="456">
        <v>513834.47622000001</v>
      </c>
      <c r="K109" s="511">
        <v>0.77731433999999999</v>
      </c>
      <c r="L109" s="511">
        <v>0.81777770060776089</v>
      </c>
      <c r="M109" s="709">
        <v>6.4489612000000003</v>
      </c>
    </row>
    <row r="110" spans="2:13" ht="30" hidden="1">
      <c r="B110" s="718" t="s">
        <v>1132</v>
      </c>
      <c r="C110" s="456">
        <v>3454476</v>
      </c>
      <c r="D110" s="456">
        <v>0</v>
      </c>
      <c r="E110" s="456">
        <v>0</v>
      </c>
      <c r="F110" s="456">
        <v>0</v>
      </c>
      <c r="G110" s="456">
        <v>520000</v>
      </c>
      <c r="H110" s="456">
        <v>2934476</v>
      </c>
      <c r="I110" s="456">
        <v>29784.931555799998</v>
      </c>
      <c r="J110" s="456">
        <v>343656.48436</v>
      </c>
      <c r="K110" s="511">
        <v>0.51987386000000002</v>
      </c>
      <c r="L110" s="511">
        <v>0.54693607102093678</v>
      </c>
      <c r="M110" s="709">
        <v>4.9095067400000003</v>
      </c>
    </row>
    <row r="111" spans="2:13" hidden="1">
      <c r="B111" s="718" t="s">
        <v>679</v>
      </c>
      <c r="C111" s="456">
        <v>1434711</v>
      </c>
      <c r="D111" s="456">
        <v>0</v>
      </c>
      <c r="E111" s="456">
        <v>0</v>
      </c>
      <c r="F111" s="456">
        <v>0</v>
      </c>
      <c r="G111" s="456">
        <v>75000</v>
      </c>
      <c r="H111" s="456">
        <v>1359711</v>
      </c>
      <c r="I111" s="456">
        <v>3290.5008626999997</v>
      </c>
      <c r="J111" s="456">
        <v>63525.697919999999</v>
      </c>
      <c r="K111" s="511">
        <v>9.6099889999999993E-2</v>
      </c>
      <c r="L111" s="511">
        <v>0.10110240082893598</v>
      </c>
      <c r="M111" s="709">
        <v>3.0214121399999998</v>
      </c>
    </row>
    <row r="112" spans="2:13" hidden="1">
      <c r="B112" s="718" t="s">
        <v>680</v>
      </c>
      <c r="C112" s="456">
        <v>2785489</v>
      </c>
      <c r="D112" s="456">
        <v>0</v>
      </c>
      <c r="E112" s="456">
        <v>0</v>
      </c>
      <c r="F112" s="456">
        <v>0</v>
      </c>
      <c r="G112" s="456">
        <v>167500</v>
      </c>
      <c r="H112" s="456">
        <v>2617989</v>
      </c>
      <c r="I112" s="456">
        <v>22619.424974399997</v>
      </c>
      <c r="J112" s="456">
        <v>480217.72226999997</v>
      </c>
      <c r="K112" s="511">
        <v>0.72645985999999996</v>
      </c>
      <c r="L112" s="511">
        <v>0.76427597384671442</v>
      </c>
      <c r="M112" s="709">
        <v>1.83332563</v>
      </c>
    </row>
    <row r="113" spans="2:13" hidden="1">
      <c r="B113" s="718" t="s">
        <v>681</v>
      </c>
      <c r="C113" s="456">
        <v>642906</v>
      </c>
      <c r="D113" s="456">
        <v>0</v>
      </c>
      <c r="E113" s="456">
        <v>0</v>
      </c>
      <c r="F113" s="456">
        <v>0</v>
      </c>
      <c r="G113" s="456">
        <v>44100</v>
      </c>
      <c r="H113" s="456">
        <v>598806</v>
      </c>
      <c r="I113" s="456">
        <v>67959.248175500004</v>
      </c>
      <c r="J113" s="456">
        <v>607812.04223999998</v>
      </c>
      <c r="K113" s="511">
        <v>0.91948096000000001</v>
      </c>
      <c r="L113" s="511">
        <v>0.96734484996277004</v>
      </c>
      <c r="M113" s="709">
        <v>0.76183968999999996</v>
      </c>
    </row>
    <row r="114" spans="2:13" hidden="1">
      <c r="B114" s="718" t="s">
        <v>932</v>
      </c>
      <c r="C114" s="456">
        <v>2452790</v>
      </c>
      <c r="D114" s="456">
        <v>0</v>
      </c>
      <c r="E114" s="456">
        <v>0</v>
      </c>
      <c r="F114" s="456">
        <v>0</v>
      </c>
      <c r="G114" s="456">
        <v>522500</v>
      </c>
      <c r="H114" s="456">
        <v>1930290</v>
      </c>
      <c r="I114" s="456">
        <v>118932.1811916</v>
      </c>
      <c r="J114" s="456">
        <v>668845.48499999999</v>
      </c>
      <c r="K114" s="511">
        <v>1.01181063</v>
      </c>
      <c r="L114" s="511">
        <v>1.064480777562689</v>
      </c>
      <c r="M114" s="709">
        <v>2.3454356000000001</v>
      </c>
    </row>
    <row r="115" spans="2:13" hidden="1">
      <c r="B115" s="719"/>
      <c r="C115" s="524">
        <v>14355712</v>
      </c>
      <c r="D115" s="524">
        <v>0</v>
      </c>
      <c r="E115" s="524">
        <v>0</v>
      </c>
      <c r="F115" s="524">
        <v>0</v>
      </c>
      <c r="G115" s="524">
        <v>1446500</v>
      </c>
      <c r="H115" s="524">
        <v>12909212</v>
      </c>
      <c r="I115" s="524">
        <v>304890.0192259</v>
      </c>
      <c r="J115" s="524">
        <v>3037471.8180099996</v>
      </c>
      <c r="K115" s="525">
        <v>4.5950019099999997</v>
      </c>
      <c r="L115" s="525">
        <v>4.8341962907322902</v>
      </c>
      <c r="M115" s="656"/>
    </row>
    <row r="116" spans="2:13" hidden="1">
      <c r="B116" s="720" t="s">
        <v>685</v>
      </c>
      <c r="C116" s="526"/>
      <c r="D116" s="526"/>
      <c r="E116" s="526"/>
      <c r="F116" s="526"/>
      <c r="G116" s="526"/>
      <c r="H116" s="526"/>
      <c r="I116" s="526"/>
      <c r="J116" s="526"/>
      <c r="K116" s="527"/>
      <c r="L116" s="527"/>
      <c r="M116" s="656"/>
    </row>
    <row r="117" spans="2:13" hidden="1">
      <c r="B117" s="718" t="s">
        <v>686</v>
      </c>
      <c r="C117" s="456">
        <v>1380823</v>
      </c>
      <c r="D117" s="456">
        <v>0</v>
      </c>
      <c r="E117" s="456">
        <v>138082</v>
      </c>
      <c r="F117" s="456">
        <v>0</v>
      </c>
      <c r="G117" s="456">
        <v>22700</v>
      </c>
      <c r="H117" s="456">
        <v>1496205</v>
      </c>
      <c r="I117" s="456">
        <v>75774.0961713</v>
      </c>
      <c r="J117" s="456">
        <v>1403814.3412500001</v>
      </c>
      <c r="K117" s="511">
        <v>2.1236508399999998</v>
      </c>
      <c r="L117" s="511">
        <v>2.2341982042795041</v>
      </c>
      <c r="M117" s="709">
        <v>18.735349360000001</v>
      </c>
    </row>
    <row r="118" spans="2:13" hidden="1">
      <c r="B118" s="719"/>
      <c r="C118" s="524">
        <v>1380823</v>
      </c>
      <c r="D118" s="524">
        <v>0</v>
      </c>
      <c r="E118" s="524">
        <v>138082</v>
      </c>
      <c r="F118" s="524">
        <v>0</v>
      </c>
      <c r="G118" s="524">
        <v>22700</v>
      </c>
      <c r="H118" s="524">
        <v>1496205</v>
      </c>
      <c r="I118" s="524">
        <v>75774.0961713</v>
      </c>
      <c r="J118" s="524">
        <v>1403814.3412500001</v>
      </c>
      <c r="K118" s="525">
        <v>2.1236508399999998</v>
      </c>
      <c r="L118" s="525">
        <v>2.2341982042795041</v>
      </c>
      <c r="M118" s="656"/>
    </row>
    <row r="119" spans="2:13" hidden="1">
      <c r="B119" s="720" t="s">
        <v>687</v>
      </c>
      <c r="C119" s="526"/>
      <c r="D119" s="526"/>
      <c r="E119" s="526"/>
      <c r="F119" s="526"/>
      <c r="G119" s="526"/>
      <c r="H119" s="526"/>
      <c r="I119" s="526"/>
      <c r="J119" s="526"/>
      <c r="K119" s="527"/>
      <c r="L119" s="527"/>
      <c r="M119" s="656"/>
    </row>
    <row r="120" spans="2:13" hidden="1">
      <c r="B120" s="718" t="s">
        <v>1141</v>
      </c>
      <c r="C120" s="456">
        <v>829583</v>
      </c>
      <c r="D120" s="456">
        <v>0</v>
      </c>
      <c r="E120" s="456">
        <v>0</v>
      </c>
      <c r="F120" s="456">
        <v>0</v>
      </c>
      <c r="G120" s="456">
        <v>0</v>
      </c>
      <c r="H120" s="456">
        <v>829583</v>
      </c>
      <c r="I120" s="456">
        <v>7869.1689335000001</v>
      </c>
      <c r="J120" s="456">
        <v>141501.97231000001</v>
      </c>
      <c r="K120" s="511">
        <v>0.21406020000000001</v>
      </c>
      <c r="L120" s="511">
        <v>0.22520317904396545</v>
      </c>
      <c r="M120" s="709">
        <v>4.7780708799999996</v>
      </c>
    </row>
    <row r="121" spans="2:13" hidden="1">
      <c r="B121" s="718" t="s">
        <v>688</v>
      </c>
      <c r="C121" s="456">
        <v>2330387</v>
      </c>
      <c r="D121" s="456">
        <v>0</v>
      </c>
      <c r="E121" s="456">
        <v>0</v>
      </c>
      <c r="F121" s="456">
        <v>0</v>
      </c>
      <c r="G121" s="456">
        <v>130500</v>
      </c>
      <c r="H121" s="456">
        <v>2199887</v>
      </c>
      <c r="I121" s="456">
        <v>0</v>
      </c>
      <c r="J121" s="456">
        <v>62696.779499999997</v>
      </c>
      <c r="K121" s="511">
        <v>9.484592E-2</v>
      </c>
      <c r="L121" s="511">
        <v>9.9783160819029007E-2</v>
      </c>
      <c r="M121" s="709">
        <v>10.744941069999999</v>
      </c>
    </row>
    <row r="122" spans="2:13" hidden="1">
      <c r="B122" s="718" t="s">
        <v>1143</v>
      </c>
      <c r="C122" s="456">
        <v>942227</v>
      </c>
      <c r="D122" s="456">
        <v>0</v>
      </c>
      <c r="E122" s="456">
        <v>0</v>
      </c>
      <c r="F122" s="456">
        <v>0</v>
      </c>
      <c r="G122" s="456">
        <v>90000</v>
      </c>
      <c r="H122" s="456">
        <v>852227</v>
      </c>
      <c r="I122" s="456">
        <v>2769.7377499999998</v>
      </c>
      <c r="J122" s="456">
        <v>17896.767</v>
      </c>
      <c r="K122" s="511">
        <v>2.7073730000000001E-2</v>
      </c>
      <c r="L122" s="511">
        <v>2.8483057566006106E-2</v>
      </c>
      <c r="M122" s="709">
        <v>2.9702600000000001</v>
      </c>
    </row>
    <row r="123" spans="2:13" hidden="1">
      <c r="B123" s="718" t="s">
        <v>689</v>
      </c>
      <c r="C123" s="456">
        <v>1939932</v>
      </c>
      <c r="D123" s="456">
        <v>0</v>
      </c>
      <c r="E123" s="456">
        <v>0</v>
      </c>
      <c r="F123" s="456">
        <v>0</v>
      </c>
      <c r="G123" s="456">
        <v>7500</v>
      </c>
      <c r="H123" s="456">
        <v>1932432</v>
      </c>
      <c r="I123" s="456">
        <v>3246.4857599999996</v>
      </c>
      <c r="J123" s="456">
        <v>6299.7283200000002</v>
      </c>
      <c r="K123" s="511">
        <v>9.53005E-3</v>
      </c>
      <c r="L123" s="511">
        <v>1.0026141838286151E-2</v>
      </c>
      <c r="M123" s="709">
        <v>5.2925942199999998</v>
      </c>
    </row>
    <row r="124" spans="2:13" hidden="1">
      <c r="B124" s="718" t="s">
        <v>690</v>
      </c>
      <c r="C124" s="456">
        <v>2416774</v>
      </c>
      <c r="D124" s="456">
        <v>0</v>
      </c>
      <c r="E124" s="456">
        <v>0</v>
      </c>
      <c r="F124" s="456">
        <v>0</v>
      </c>
      <c r="G124" s="456">
        <v>131000</v>
      </c>
      <c r="H124" s="456">
        <v>2285774</v>
      </c>
      <c r="I124" s="456">
        <v>27284.123791700003</v>
      </c>
      <c r="J124" s="456">
        <v>100482.62504000001</v>
      </c>
      <c r="K124" s="511">
        <v>0.15200728999999999</v>
      </c>
      <c r="L124" s="511">
        <v>0.15992007905102229</v>
      </c>
      <c r="M124" s="709">
        <v>9.1405001000000006</v>
      </c>
    </row>
    <row r="125" spans="2:13" hidden="1">
      <c r="B125" s="718" t="s">
        <v>1147</v>
      </c>
      <c r="C125" s="456">
        <v>12076751</v>
      </c>
      <c r="D125" s="456">
        <v>0</v>
      </c>
      <c r="E125" s="456">
        <v>0</v>
      </c>
      <c r="F125" s="456">
        <v>0</v>
      </c>
      <c r="G125" s="456">
        <v>6000</v>
      </c>
      <c r="H125" s="456">
        <v>12070751</v>
      </c>
      <c r="I125" s="456">
        <v>38172.599848399994</v>
      </c>
      <c r="J125" s="456">
        <v>382763.51420999999</v>
      </c>
      <c r="K125" s="511">
        <v>0.57903388</v>
      </c>
      <c r="L125" s="511">
        <v>0.60917568013318968</v>
      </c>
      <c r="M125" s="709">
        <v>8.0471673300000006</v>
      </c>
    </row>
    <row r="126" spans="2:13" hidden="1">
      <c r="B126" s="718" t="s">
        <v>2063</v>
      </c>
      <c r="C126" s="456">
        <v>719955</v>
      </c>
      <c r="D126" s="456">
        <v>0</v>
      </c>
      <c r="E126" s="456">
        <v>0</v>
      </c>
      <c r="F126" s="456">
        <v>0</v>
      </c>
      <c r="G126" s="456">
        <v>0</v>
      </c>
      <c r="H126" s="456">
        <v>719955</v>
      </c>
      <c r="I126" s="456">
        <v>2145.4659999999999</v>
      </c>
      <c r="J126" s="456">
        <v>4859.69625</v>
      </c>
      <c r="K126" s="511">
        <v>7.3516099999999997E-3</v>
      </c>
      <c r="L126" s="511">
        <v>7.7343024045658073E-3</v>
      </c>
      <c r="M126" s="709">
        <v>6.5991603699999999</v>
      </c>
    </row>
    <row r="127" spans="2:13" hidden="1">
      <c r="B127" s="718" t="s">
        <v>693</v>
      </c>
      <c r="C127" s="456">
        <v>1173889</v>
      </c>
      <c r="D127" s="456">
        <v>0</v>
      </c>
      <c r="E127" s="456">
        <v>0</v>
      </c>
      <c r="F127" s="456">
        <v>0</v>
      </c>
      <c r="G127" s="456">
        <v>0</v>
      </c>
      <c r="H127" s="456">
        <v>1173889</v>
      </c>
      <c r="I127" s="456">
        <v>0</v>
      </c>
      <c r="J127" s="456">
        <v>61640.911390000001</v>
      </c>
      <c r="K127" s="511">
        <v>9.3248639999999994E-2</v>
      </c>
      <c r="L127" s="511">
        <v>9.8102725902530413E-2</v>
      </c>
      <c r="M127" s="709">
        <v>9.5685512100000008</v>
      </c>
    </row>
    <row r="128" spans="2:13" hidden="1">
      <c r="B128" s="718" t="s">
        <v>2064</v>
      </c>
      <c r="C128" s="456">
        <v>800716</v>
      </c>
      <c r="D128" s="456">
        <v>0</v>
      </c>
      <c r="E128" s="456">
        <v>0</v>
      </c>
      <c r="F128" s="456">
        <v>0</v>
      </c>
      <c r="G128" s="456">
        <v>27950</v>
      </c>
      <c r="H128" s="456">
        <v>772766</v>
      </c>
      <c r="I128" s="456">
        <v>27597.617844799999</v>
      </c>
      <c r="J128" s="456">
        <v>359336.19</v>
      </c>
      <c r="K128" s="511">
        <v>0.54359367999999997</v>
      </c>
      <c r="L128" s="511">
        <v>0.57189063171685184</v>
      </c>
      <c r="M128" s="709">
        <v>9.8129015899999992</v>
      </c>
    </row>
    <row r="129" spans="2:13" hidden="1">
      <c r="B129" s="718" t="s">
        <v>694</v>
      </c>
      <c r="C129" s="456">
        <v>57409</v>
      </c>
      <c r="D129" s="456">
        <v>0</v>
      </c>
      <c r="E129" s="456">
        <v>0</v>
      </c>
      <c r="F129" s="456">
        <v>0</v>
      </c>
      <c r="G129" s="456">
        <v>0</v>
      </c>
      <c r="H129" s="456">
        <v>57409</v>
      </c>
      <c r="I129" s="456">
        <v>0</v>
      </c>
      <c r="J129" s="456">
        <v>0</v>
      </c>
      <c r="K129" s="511">
        <v>0</v>
      </c>
      <c r="L129" s="511">
        <v>0</v>
      </c>
      <c r="M129" s="709">
        <v>10.101882809999999</v>
      </c>
    </row>
    <row r="130" spans="2:13" hidden="1">
      <c r="B130" s="718" t="s">
        <v>695</v>
      </c>
      <c r="C130" s="456">
        <v>98000</v>
      </c>
      <c r="D130" s="456">
        <v>0</v>
      </c>
      <c r="E130" s="456">
        <v>0</v>
      </c>
      <c r="F130" s="456">
        <v>0</v>
      </c>
      <c r="G130" s="456">
        <v>0</v>
      </c>
      <c r="H130" s="456">
        <v>98000</v>
      </c>
      <c r="I130" s="456">
        <v>107014.04</v>
      </c>
      <c r="J130" s="456">
        <v>977550</v>
      </c>
      <c r="K130" s="511">
        <v>1.47881014</v>
      </c>
      <c r="L130" s="511">
        <v>1.5557901001700065</v>
      </c>
      <c r="M130" s="709">
        <v>0.21609916000000001</v>
      </c>
    </row>
    <row r="131" spans="2:13" hidden="1">
      <c r="B131" s="718" t="s">
        <v>697</v>
      </c>
      <c r="C131" s="456">
        <v>779820</v>
      </c>
      <c r="D131" s="456">
        <v>0</v>
      </c>
      <c r="E131" s="456">
        <v>0</v>
      </c>
      <c r="F131" s="456">
        <v>0</v>
      </c>
      <c r="G131" s="456">
        <v>19000</v>
      </c>
      <c r="H131" s="456">
        <v>760820</v>
      </c>
      <c r="I131" s="456">
        <v>0</v>
      </c>
      <c r="J131" s="456">
        <v>1521.64</v>
      </c>
      <c r="K131" s="511">
        <v>2.30189E-3</v>
      </c>
      <c r="L131" s="511">
        <v>2.4217200634470758E-3</v>
      </c>
      <c r="M131" s="709">
        <v>7.0121659000000003</v>
      </c>
    </row>
    <row r="132" spans="2:13" ht="30" hidden="1">
      <c r="B132" s="718" t="s">
        <v>1156</v>
      </c>
      <c r="C132" s="456">
        <v>58825</v>
      </c>
      <c r="D132" s="456">
        <v>0</v>
      </c>
      <c r="E132" s="456">
        <v>0</v>
      </c>
      <c r="F132" s="456">
        <v>0</v>
      </c>
      <c r="G132" s="456">
        <v>0</v>
      </c>
      <c r="H132" s="456">
        <v>58825</v>
      </c>
      <c r="I132" s="456">
        <v>2439.5977940000002</v>
      </c>
      <c r="J132" s="456">
        <v>5667.2004999999999</v>
      </c>
      <c r="K132" s="511">
        <v>8.5731799999999997E-3</v>
      </c>
      <c r="L132" s="511">
        <v>9.0194613406767033E-3</v>
      </c>
      <c r="M132" s="709">
        <v>1.56866667</v>
      </c>
    </row>
    <row r="133" spans="2:13" hidden="1">
      <c r="B133" s="718" t="s">
        <v>698</v>
      </c>
      <c r="C133" s="456">
        <v>527151</v>
      </c>
      <c r="D133" s="456">
        <v>0</v>
      </c>
      <c r="E133" s="456">
        <v>0</v>
      </c>
      <c r="F133" s="456">
        <v>0</v>
      </c>
      <c r="G133" s="456">
        <v>0</v>
      </c>
      <c r="H133" s="456">
        <v>527151</v>
      </c>
      <c r="I133" s="456">
        <v>6579.2297500000004</v>
      </c>
      <c r="J133" s="456">
        <v>73642.99470000001</v>
      </c>
      <c r="K133" s="511">
        <v>0.11140505000000001</v>
      </c>
      <c r="L133" s="511">
        <v>0.11720427814549872</v>
      </c>
      <c r="M133" s="709">
        <v>9.7790783999999995</v>
      </c>
    </row>
    <row r="134" spans="2:13" hidden="1">
      <c r="B134" s="718" t="s">
        <v>699</v>
      </c>
      <c r="C134" s="456">
        <v>340700</v>
      </c>
      <c r="D134" s="456">
        <v>0</v>
      </c>
      <c r="E134" s="456">
        <v>0</v>
      </c>
      <c r="F134" s="456">
        <v>0</v>
      </c>
      <c r="G134" s="456">
        <v>0</v>
      </c>
      <c r="H134" s="456">
        <v>340700</v>
      </c>
      <c r="I134" s="456">
        <v>0</v>
      </c>
      <c r="J134" s="456">
        <v>766.57500000000005</v>
      </c>
      <c r="K134" s="511">
        <v>1.1596499999999999E-3</v>
      </c>
      <c r="L134" s="511">
        <v>1.2200192276996806E-3</v>
      </c>
      <c r="M134" s="709">
        <v>1.5272547999999999</v>
      </c>
    </row>
    <row r="135" spans="2:13" hidden="1">
      <c r="B135" s="718" t="s">
        <v>1160</v>
      </c>
      <c r="C135" s="456">
        <v>8761</v>
      </c>
      <c r="D135" s="456">
        <v>0</v>
      </c>
      <c r="E135" s="456">
        <v>0</v>
      </c>
      <c r="F135" s="456">
        <v>0</v>
      </c>
      <c r="G135" s="456">
        <v>0</v>
      </c>
      <c r="H135" s="456">
        <v>8761</v>
      </c>
      <c r="I135" s="456">
        <v>0</v>
      </c>
      <c r="J135" s="456">
        <v>0</v>
      </c>
      <c r="K135" s="511">
        <v>0</v>
      </c>
      <c r="L135" s="511">
        <v>0</v>
      </c>
      <c r="M135" s="709">
        <v>0.78111626000000001</v>
      </c>
    </row>
    <row r="136" spans="2:13" hidden="1">
      <c r="B136" s="718" t="s">
        <v>1162</v>
      </c>
      <c r="C136" s="456">
        <v>198</v>
      </c>
      <c r="D136" s="456">
        <v>0</v>
      </c>
      <c r="E136" s="456">
        <v>0</v>
      </c>
      <c r="F136" s="456">
        <v>0</v>
      </c>
      <c r="G136" s="456">
        <v>0</v>
      </c>
      <c r="H136" s="456">
        <v>198</v>
      </c>
      <c r="I136" s="456">
        <v>0</v>
      </c>
      <c r="J136" s="456">
        <v>0</v>
      </c>
      <c r="K136" s="511">
        <v>0</v>
      </c>
      <c r="L136" s="511">
        <v>0</v>
      </c>
      <c r="M136" s="709">
        <v>0.39600000000000002</v>
      </c>
    </row>
    <row r="137" spans="2:13" hidden="1">
      <c r="B137" s="718" t="s">
        <v>700</v>
      </c>
      <c r="C137" s="456">
        <v>1063616</v>
      </c>
      <c r="D137" s="456">
        <v>0</v>
      </c>
      <c r="E137" s="456">
        <v>0</v>
      </c>
      <c r="F137" s="456">
        <v>0</v>
      </c>
      <c r="G137" s="456">
        <v>0</v>
      </c>
      <c r="H137" s="456">
        <v>1063616</v>
      </c>
      <c r="I137" s="456">
        <v>0</v>
      </c>
      <c r="J137" s="456">
        <v>26271.315200000001</v>
      </c>
      <c r="K137" s="511">
        <v>3.9742510000000002E-2</v>
      </c>
      <c r="L137" s="511">
        <v>4.1811316154269161E-2</v>
      </c>
      <c r="M137" s="709">
        <v>8.9035325600000004</v>
      </c>
    </row>
    <row r="138" spans="2:13" hidden="1">
      <c r="B138" s="718" t="s">
        <v>701</v>
      </c>
      <c r="C138" s="456">
        <v>2079410</v>
      </c>
      <c r="D138" s="456">
        <v>0</v>
      </c>
      <c r="E138" s="456">
        <v>0</v>
      </c>
      <c r="F138" s="456">
        <v>0</v>
      </c>
      <c r="G138" s="456">
        <v>289500</v>
      </c>
      <c r="H138" s="456">
        <v>1789910</v>
      </c>
      <c r="I138" s="456">
        <v>0</v>
      </c>
      <c r="J138" s="456">
        <v>51961.087299999999</v>
      </c>
      <c r="K138" s="511">
        <v>7.8605270000000005E-2</v>
      </c>
      <c r="L138" s="511">
        <v>8.2697094998117185E-2</v>
      </c>
      <c r="M138" s="709">
        <v>8.4754342099999995</v>
      </c>
    </row>
    <row r="139" spans="2:13" hidden="1">
      <c r="B139" s="718" t="s">
        <v>702</v>
      </c>
      <c r="C139" s="456">
        <v>801695</v>
      </c>
      <c r="D139" s="456">
        <v>0</v>
      </c>
      <c r="E139" s="456">
        <v>0</v>
      </c>
      <c r="F139" s="456">
        <v>0</v>
      </c>
      <c r="G139" s="456">
        <v>0</v>
      </c>
      <c r="H139" s="456">
        <v>801695</v>
      </c>
      <c r="I139" s="456">
        <v>13393.354310000001</v>
      </c>
      <c r="J139" s="456">
        <v>54397.651343500002</v>
      </c>
      <c r="K139" s="511">
        <v>8.2291240000000002E-2</v>
      </c>
      <c r="L139" s="511">
        <v>8.657493471711622E-2</v>
      </c>
      <c r="M139" s="709">
        <v>6.6745620800000003</v>
      </c>
    </row>
    <row r="140" spans="2:13" hidden="1">
      <c r="B140" s="718" t="s">
        <v>2065</v>
      </c>
      <c r="C140" s="456">
        <v>7194553</v>
      </c>
      <c r="D140" s="456">
        <v>0</v>
      </c>
      <c r="E140" s="456">
        <v>0</v>
      </c>
      <c r="F140" s="456">
        <v>0</v>
      </c>
      <c r="G140" s="456">
        <v>80000</v>
      </c>
      <c r="H140" s="456">
        <v>7114553</v>
      </c>
      <c r="I140" s="456">
        <v>27035.3014</v>
      </c>
      <c r="J140" s="456">
        <v>93983.245129999996</v>
      </c>
      <c r="K140" s="511">
        <v>0.14217521</v>
      </c>
      <c r="L140" s="511">
        <v>0.1495761877705539</v>
      </c>
      <c r="M140" s="709">
        <v>10.233263150000001</v>
      </c>
    </row>
    <row r="141" spans="2:13" hidden="1">
      <c r="B141" s="719"/>
      <c r="C141" s="524">
        <v>36240352</v>
      </c>
      <c r="D141" s="524">
        <v>0</v>
      </c>
      <c r="E141" s="524">
        <v>0</v>
      </c>
      <c r="F141" s="524">
        <v>0</v>
      </c>
      <c r="G141" s="524">
        <v>781450</v>
      </c>
      <c r="H141" s="524">
        <v>35458902</v>
      </c>
      <c r="I141" s="524">
        <v>265546.72318239999</v>
      </c>
      <c r="J141" s="524">
        <v>2423239.8931935001</v>
      </c>
      <c r="K141" s="525">
        <v>3.6658091400000004</v>
      </c>
      <c r="L141" s="525">
        <v>3.8566340710628322</v>
      </c>
      <c r="M141" s="656"/>
    </row>
    <row r="142" spans="2:13" hidden="1">
      <c r="B142" s="720" t="s">
        <v>705</v>
      </c>
      <c r="C142" s="526"/>
      <c r="D142" s="526"/>
      <c r="E142" s="526"/>
      <c r="F142" s="526"/>
      <c r="G142" s="526"/>
      <c r="H142" s="526"/>
      <c r="I142" s="526"/>
      <c r="J142" s="526"/>
      <c r="K142" s="527"/>
      <c r="L142" s="527"/>
      <c r="M142" s="656"/>
    </row>
    <row r="143" spans="2:13" hidden="1">
      <c r="B143" s="718" t="s">
        <v>1168</v>
      </c>
      <c r="C143" s="456">
        <v>1145187</v>
      </c>
      <c r="D143" s="456">
        <v>0</v>
      </c>
      <c r="E143" s="456">
        <v>0</v>
      </c>
      <c r="F143" s="456">
        <v>0</v>
      </c>
      <c r="G143" s="456">
        <v>0</v>
      </c>
      <c r="H143" s="456">
        <v>1145187</v>
      </c>
      <c r="I143" s="456">
        <v>13627.725</v>
      </c>
      <c r="J143" s="456">
        <v>13627.7253</v>
      </c>
      <c r="K143" s="511">
        <v>2.0615640000000001E-2</v>
      </c>
      <c r="L143" s="511">
        <v>2.1688793524194498E-2</v>
      </c>
      <c r="M143" s="709">
        <v>8.5400533900000006</v>
      </c>
    </row>
    <row r="144" spans="2:13" hidden="1">
      <c r="B144" s="718" t="s">
        <v>706</v>
      </c>
      <c r="C144" s="456">
        <v>54184</v>
      </c>
      <c r="D144" s="456">
        <v>0</v>
      </c>
      <c r="E144" s="456">
        <v>0</v>
      </c>
      <c r="F144" s="456">
        <v>0</v>
      </c>
      <c r="G144" s="456">
        <v>0</v>
      </c>
      <c r="H144" s="456">
        <v>54184</v>
      </c>
      <c r="I144" s="456">
        <v>0</v>
      </c>
      <c r="J144" s="456">
        <v>0</v>
      </c>
      <c r="K144" s="511">
        <v>0</v>
      </c>
      <c r="L144" s="511">
        <v>0</v>
      </c>
      <c r="M144" s="709">
        <v>2.4629090900000001</v>
      </c>
    </row>
    <row r="145" spans="2:13" hidden="1">
      <c r="B145" s="718" t="s">
        <v>707</v>
      </c>
      <c r="C145" s="456">
        <v>17740383</v>
      </c>
      <c r="D145" s="456">
        <v>0</v>
      </c>
      <c r="E145" s="456">
        <v>0</v>
      </c>
      <c r="F145" s="456">
        <v>5136734</v>
      </c>
      <c r="G145" s="456">
        <v>12779500</v>
      </c>
      <c r="H145" s="456">
        <v>10097617</v>
      </c>
      <c r="I145" s="456">
        <v>127114.50507320001</v>
      </c>
      <c r="J145" s="456">
        <v>448738.09948000003</v>
      </c>
      <c r="K145" s="511">
        <v>0.67883837000000002</v>
      </c>
      <c r="L145" s="511">
        <v>0.7141755334664085</v>
      </c>
      <c r="M145" s="709">
        <v>3.4238228199999998</v>
      </c>
    </row>
    <row r="146" spans="2:13" hidden="1">
      <c r="B146" s="719"/>
      <c r="C146" s="524">
        <v>18939754</v>
      </c>
      <c r="D146" s="524">
        <v>0</v>
      </c>
      <c r="E146" s="524">
        <v>0</v>
      </c>
      <c r="F146" s="524">
        <v>5136734</v>
      </c>
      <c r="G146" s="524">
        <v>12779500</v>
      </c>
      <c r="H146" s="524">
        <v>11296988</v>
      </c>
      <c r="I146" s="524">
        <v>140742.23007320001</v>
      </c>
      <c r="J146" s="524">
        <v>462365.82478000002</v>
      </c>
      <c r="K146" s="525">
        <v>0.69945401000000007</v>
      </c>
      <c r="L146" s="525">
        <v>0.735864326990603</v>
      </c>
      <c r="M146" s="656"/>
    </row>
    <row r="147" spans="2:13" hidden="1">
      <c r="B147" s="720" t="s">
        <v>708</v>
      </c>
      <c r="C147" s="526"/>
      <c r="D147" s="526"/>
      <c r="E147" s="526"/>
      <c r="F147" s="526"/>
      <c r="G147" s="526"/>
      <c r="H147" s="526"/>
      <c r="I147" s="526"/>
      <c r="J147" s="526"/>
      <c r="K147" s="527"/>
      <c r="L147" s="527"/>
      <c r="M147" s="656"/>
    </row>
    <row r="148" spans="2:13" ht="30" hidden="1">
      <c r="B148" s="718" t="s">
        <v>709</v>
      </c>
      <c r="C148" s="456">
        <v>315909</v>
      </c>
      <c r="D148" s="456">
        <v>0</v>
      </c>
      <c r="E148" s="456">
        <v>0</v>
      </c>
      <c r="F148" s="456">
        <v>0</v>
      </c>
      <c r="G148" s="456">
        <v>0</v>
      </c>
      <c r="H148" s="456">
        <v>315909</v>
      </c>
      <c r="I148" s="456">
        <v>4071.7158599999998</v>
      </c>
      <c r="J148" s="456">
        <v>24519.245444100001</v>
      </c>
      <c r="K148" s="511">
        <v>3.7092020000000003E-2</v>
      </c>
      <c r="L148" s="511">
        <v>3.9022862590731233E-2</v>
      </c>
      <c r="M148" s="709">
        <v>4.2984910100000002</v>
      </c>
    </row>
    <row r="149" spans="2:13" hidden="1">
      <c r="B149" s="719"/>
      <c r="C149" s="524">
        <v>315909</v>
      </c>
      <c r="D149" s="524">
        <v>0</v>
      </c>
      <c r="E149" s="524">
        <v>0</v>
      </c>
      <c r="F149" s="524">
        <v>0</v>
      </c>
      <c r="G149" s="524">
        <v>0</v>
      </c>
      <c r="H149" s="524">
        <v>315909</v>
      </c>
      <c r="I149" s="524">
        <v>4071.7158599999998</v>
      </c>
      <c r="J149" s="524">
        <v>24519.245444100001</v>
      </c>
      <c r="K149" s="525">
        <v>3.7092020000000003E-2</v>
      </c>
      <c r="L149" s="525">
        <v>3.9022862590731233E-2</v>
      </c>
      <c r="M149" s="656"/>
    </row>
    <row r="150" spans="2:13" hidden="1">
      <c r="B150" s="720" t="s">
        <v>710</v>
      </c>
      <c r="C150" s="526"/>
      <c r="D150" s="526"/>
      <c r="E150" s="526"/>
      <c r="F150" s="526"/>
      <c r="G150" s="526"/>
      <c r="H150" s="526"/>
      <c r="I150" s="526"/>
      <c r="J150" s="526"/>
      <c r="K150" s="527"/>
      <c r="L150" s="527"/>
      <c r="M150" s="656"/>
    </row>
    <row r="151" spans="2:13" ht="30" hidden="1">
      <c r="B151" s="718" t="s">
        <v>1174</v>
      </c>
      <c r="C151" s="456">
        <v>328879</v>
      </c>
      <c r="D151" s="456">
        <v>0</v>
      </c>
      <c r="E151" s="456">
        <v>0</v>
      </c>
      <c r="F151" s="456">
        <v>0</v>
      </c>
      <c r="G151" s="456">
        <v>0</v>
      </c>
      <c r="H151" s="456">
        <v>328879</v>
      </c>
      <c r="I151" s="456">
        <v>0</v>
      </c>
      <c r="J151" s="456">
        <v>164.43950000000001</v>
      </c>
      <c r="K151" s="511">
        <v>2.4876E-4</v>
      </c>
      <c r="L151" s="511">
        <v>2.6170870664099619E-4</v>
      </c>
      <c r="M151" s="709">
        <v>8.2219750000000005</v>
      </c>
    </row>
    <row r="152" spans="2:13" hidden="1">
      <c r="B152" s="718" t="s">
        <v>712</v>
      </c>
      <c r="C152" s="456">
        <v>93592</v>
      </c>
      <c r="D152" s="456">
        <v>0</v>
      </c>
      <c r="E152" s="456">
        <v>0</v>
      </c>
      <c r="F152" s="456">
        <v>0</v>
      </c>
      <c r="G152" s="456">
        <v>0</v>
      </c>
      <c r="H152" s="456">
        <v>93592</v>
      </c>
      <c r="I152" s="456">
        <v>0</v>
      </c>
      <c r="J152" s="456">
        <v>832.9688000000001</v>
      </c>
      <c r="K152" s="511">
        <v>1.26009E-3</v>
      </c>
      <c r="L152" s="511">
        <v>1.3256862695417014E-3</v>
      </c>
      <c r="M152" s="709">
        <v>1.2114214699999999</v>
      </c>
    </row>
    <row r="153" spans="2:13" hidden="1">
      <c r="B153" s="718" t="s">
        <v>713</v>
      </c>
      <c r="C153" s="456">
        <v>913009</v>
      </c>
      <c r="D153" s="456">
        <v>0</v>
      </c>
      <c r="E153" s="456">
        <v>0</v>
      </c>
      <c r="F153" s="456">
        <v>0</v>
      </c>
      <c r="G153" s="456">
        <v>0</v>
      </c>
      <c r="H153" s="456">
        <v>913009</v>
      </c>
      <c r="I153" s="456">
        <v>10965.845289999999</v>
      </c>
      <c r="J153" s="456">
        <v>28303.278999999999</v>
      </c>
      <c r="K153" s="511">
        <v>4.2816399999999998E-2</v>
      </c>
      <c r="L153" s="511">
        <v>4.5045226607896928E-2</v>
      </c>
      <c r="M153" s="709">
        <v>6.3366878800000004</v>
      </c>
    </row>
    <row r="154" spans="2:13" hidden="1">
      <c r="B154" s="718" t="s">
        <v>1184</v>
      </c>
      <c r="C154" s="456">
        <v>358753</v>
      </c>
      <c r="D154" s="456">
        <v>0</v>
      </c>
      <c r="E154" s="456">
        <v>0</v>
      </c>
      <c r="F154" s="456">
        <v>0</v>
      </c>
      <c r="G154" s="456">
        <v>0</v>
      </c>
      <c r="H154" s="456">
        <v>358753</v>
      </c>
      <c r="I154" s="456">
        <v>0</v>
      </c>
      <c r="J154" s="456">
        <v>0</v>
      </c>
      <c r="K154" s="511">
        <v>0</v>
      </c>
      <c r="L154" s="511">
        <v>0</v>
      </c>
      <c r="M154" s="709">
        <v>4.8135381700000002</v>
      </c>
    </row>
    <row r="155" spans="2:13" hidden="1">
      <c r="B155" s="718" t="s">
        <v>717</v>
      </c>
      <c r="C155" s="456">
        <v>2290523</v>
      </c>
      <c r="D155" s="456">
        <v>0</v>
      </c>
      <c r="E155" s="456">
        <v>0</v>
      </c>
      <c r="F155" s="456">
        <v>0</v>
      </c>
      <c r="G155" s="456">
        <v>1372000</v>
      </c>
      <c r="H155" s="456">
        <v>918523</v>
      </c>
      <c r="I155" s="456">
        <v>1102.2274402</v>
      </c>
      <c r="J155" s="456">
        <v>1984.0096799999999</v>
      </c>
      <c r="K155" s="511">
        <v>3.0013499999999999E-3</v>
      </c>
      <c r="L155" s="511">
        <v>3.157590526096325E-3</v>
      </c>
      <c r="M155" s="709">
        <v>0.35405414000000002</v>
      </c>
    </row>
    <row r="156" spans="2:13" hidden="1">
      <c r="B156" s="718" t="s">
        <v>720</v>
      </c>
      <c r="C156" s="456">
        <v>1142800</v>
      </c>
      <c r="D156" s="456">
        <v>0</v>
      </c>
      <c r="E156" s="456">
        <v>0</v>
      </c>
      <c r="F156" s="456">
        <v>0</v>
      </c>
      <c r="G156" s="456">
        <v>0</v>
      </c>
      <c r="H156" s="456">
        <v>1142800</v>
      </c>
      <c r="I156" s="456">
        <v>0</v>
      </c>
      <c r="J156" s="456">
        <v>10570.9</v>
      </c>
      <c r="K156" s="511">
        <v>1.599136E-2</v>
      </c>
      <c r="L156" s="511">
        <v>1.6823795785266351E-2</v>
      </c>
      <c r="M156" s="709">
        <v>7.5298148500000002</v>
      </c>
    </row>
    <row r="157" spans="2:13" hidden="1">
      <c r="B157" s="718" t="s">
        <v>1194</v>
      </c>
      <c r="C157" s="456">
        <v>210188</v>
      </c>
      <c r="D157" s="456">
        <v>0</v>
      </c>
      <c r="E157" s="456">
        <v>0</v>
      </c>
      <c r="F157" s="456">
        <v>0</v>
      </c>
      <c r="G157" s="456">
        <v>0</v>
      </c>
      <c r="H157" s="456">
        <v>210188</v>
      </c>
      <c r="I157" s="456">
        <v>0</v>
      </c>
      <c r="J157" s="456">
        <v>0</v>
      </c>
      <c r="K157" s="511">
        <v>0</v>
      </c>
      <c r="L157" s="511">
        <v>0</v>
      </c>
      <c r="M157" s="709">
        <v>2.4628904899999999</v>
      </c>
    </row>
    <row r="158" spans="2:13" hidden="1">
      <c r="B158" s="718" t="s">
        <v>723</v>
      </c>
      <c r="C158" s="456">
        <v>558357</v>
      </c>
      <c r="D158" s="456">
        <v>0</v>
      </c>
      <c r="E158" s="456">
        <v>0</v>
      </c>
      <c r="F158" s="456">
        <v>0</v>
      </c>
      <c r="G158" s="456">
        <v>375000</v>
      </c>
      <c r="H158" s="456">
        <v>183357</v>
      </c>
      <c r="I158" s="456">
        <v>522.56742410000004</v>
      </c>
      <c r="J158" s="456">
        <v>779.26724999999999</v>
      </c>
      <c r="K158" s="511">
        <v>1.1788499999999999E-3</v>
      </c>
      <c r="L158" s="511">
        <v>1.2402191938383771E-3</v>
      </c>
      <c r="M158" s="709">
        <v>4.0804989999999999E-2</v>
      </c>
    </row>
    <row r="159" spans="2:13" hidden="1">
      <c r="B159" s="718" t="s">
        <v>724</v>
      </c>
      <c r="C159" s="456">
        <v>80578</v>
      </c>
      <c r="D159" s="456">
        <v>0</v>
      </c>
      <c r="E159" s="456">
        <v>0</v>
      </c>
      <c r="F159" s="456">
        <v>0</v>
      </c>
      <c r="G159" s="456">
        <v>0</v>
      </c>
      <c r="H159" s="456">
        <v>80578</v>
      </c>
      <c r="I159" s="456">
        <v>392.03325000000001</v>
      </c>
      <c r="J159" s="456">
        <v>3222.8540926000001</v>
      </c>
      <c r="K159" s="511">
        <v>4.87544E-3</v>
      </c>
      <c r="L159" s="511">
        <v>5.1292358360794533E-3</v>
      </c>
      <c r="M159" s="709">
        <v>2.2062866200000002</v>
      </c>
    </row>
    <row r="160" spans="2:13" hidden="1">
      <c r="B160" s="718" t="s">
        <v>726</v>
      </c>
      <c r="C160" s="456">
        <v>1090234</v>
      </c>
      <c r="D160" s="456">
        <v>0</v>
      </c>
      <c r="E160" s="456">
        <v>0</v>
      </c>
      <c r="F160" s="456">
        <v>0</v>
      </c>
      <c r="G160" s="456">
        <v>0</v>
      </c>
      <c r="H160" s="456">
        <v>1090234</v>
      </c>
      <c r="I160" s="456">
        <v>58346.699380000005</v>
      </c>
      <c r="J160" s="456">
        <v>3434237.1</v>
      </c>
      <c r="K160" s="511">
        <v>5.1952172799999996</v>
      </c>
      <c r="L160" s="511">
        <v>5.4656560603719022</v>
      </c>
      <c r="M160" s="709">
        <v>14.42108466</v>
      </c>
    </row>
    <row r="161" spans="2:13" hidden="1">
      <c r="B161" s="718" t="s">
        <v>727</v>
      </c>
      <c r="C161" s="456">
        <v>617961</v>
      </c>
      <c r="D161" s="456">
        <v>0</v>
      </c>
      <c r="E161" s="456">
        <v>0</v>
      </c>
      <c r="F161" s="456">
        <v>0</v>
      </c>
      <c r="G161" s="456">
        <v>15500</v>
      </c>
      <c r="H161" s="456">
        <v>602461</v>
      </c>
      <c r="I161" s="456">
        <v>0</v>
      </c>
      <c r="J161" s="456">
        <v>3940.09494</v>
      </c>
      <c r="K161" s="511">
        <v>5.9604599999999999E-3</v>
      </c>
      <c r="L161" s="511">
        <v>6.270738787153533E-3</v>
      </c>
      <c r="M161" s="709">
        <v>6.14693399</v>
      </c>
    </row>
    <row r="162" spans="2:13" hidden="1">
      <c r="B162" s="718" t="s">
        <v>728</v>
      </c>
      <c r="C162" s="456">
        <v>754008</v>
      </c>
      <c r="D162" s="456">
        <v>0</v>
      </c>
      <c r="E162" s="456">
        <v>0</v>
      </c>
      <c r="F162" s="456">
        <v>0</v>
      </c>
      <c r="G162" s="456">
        <v>0</v>
      </c>
      <c r="H162" s="456">
        <v>754008</v>
      </c>
      <c r="I162" s="456">
        <v>0</v>
      </c>
      <c r="J162" s="456">
        <v>5956.6632</v>
      </c>
      <c r="K162" s="511">
        <v>9.0110699999999995E-3</v>
      </c>
      <c r="L162" s="511">
        <v>9.4801469353045786E-3</v>
      </c>
      <c r="M162" s="709">
        <v>1.8850199999999999</v>
      </c>
    </row>
    <row r="163" spans="2:13" hidden="1">
      <c r="B163" s="718" t="s">
        <v>1759</v>
      </c>
      <c r="C163" s="456">
        <v>1204498</v>
      </c>
      <c r="D163" s="456">
        <v>0</v>
      </c>
      <c r="E163" s="456">
        <v>0</v>
      </c>
      <c r="F163" s="456">
        <v>0</v>
      </c>
      <c r="G163" s="456">
        <v>0</v>
      </c>
      <c r="H163" s="456">
        <v>1204498</v>
      </c>
      <c r="I163" s="456">
        <v>1521.5985900000001</v>
      </c>
      <c r="J163" s="456">
        <v>3155.7847599999996</v>
      </c>
      <c r="K163" s="511">
        <v>4.7739799999999997E-3</v>
      </c>
      <c r="L163" s="511">
        <v>5.0224936707844916E-3</v>
      </c>
      <c r="M163" s="709">
        <v>1.5246810099999999</v>
      </c>
    </row>
    <row r="164" spans="2:13" hidden="1">
      <c r="B164" s="718" t="s">
        <v>1465</v>
      </c>
      <c r="C164" s="456">
        <v>1048579</v>
      </c>
      <c r="D164" s="456">
        <v>0</v>
      </c>
      <c r="E164" s="456">
        <v>0</v>
      </c>
      <c r="F164" s="456">
        <v>0</v>
      </c>
      <c r="G164" s="456">
        <v>0</v>
      </c>
      <c r="H164" s="456">
        <v>1048579</v>
      </c>
      <c r="I164" s="456">
        <v>5505.0394500000002</v>
      </c>
      <c r="J164" s="456">
        <v>42467.449500000002</v>
      </c>
      <c r="K164" s="511">
        <v>6.4243560000000005E-2</v>
      </c>
      <c r="L164" s="511">
        <v>6.7587783245429592E-2</v>
      </c>
      <c r="M164" s="709">
        <v>4.90506479</v>
      </c>
    </row>
    <row r="165" spans="2:13" hidden="1">
      <c r="B165" s="718" t="s">
        <v>729</v>
      </c>
      <c r="C165" s="456">
        <v>852681</v>
      </c>
      <c r="D165" s="456">
        <v>0</v>
      </c>
      <c r="E165" s="456">
        <v>0</v>
      </c>
      <c r="F165" s="456">
        <v>0</v>
      </c>
      <c r="G165" s="456">
        <v>0</v>
      </c>
      <c r="H165" s="456">
        <v>852681</v>
      </c>
      <c r="I165" s="456">
        <v>0</v>
      </c>
      <c r="J165" s="456">
        <v>34320.410250000001</v>
      </c>
      <c r="K165" s="511">
        <v>5.1918949999999998E-2</v>
      </c>
      <c r="L165" s="511">
        <v>5.4621609637075567E-2</v>
      </c>
      <c r="M165" s="709">
        <v>6.86660278</v>
      </c>
    </row>
    <row r="166" spans="2:13" hidden="1">
      <c r="B166" s="718" t="s">
        <v>1206</v>
      </c>
      <c r="C166" s="456">
        <v>1488718</v>
      </c>
      <c r="D166" s="456">
        <v>0</v>
      </c>
      <c r="E166" s="456">
        <v>0</v>
      </c>
      <c r="F166" s="456">
        <v>0</v>
      </c>
      <c r="G166" s="456">
        <v>0</v>
      </c>
      <c r="H166" s="456">
        <v>1488718</v>
      </c>
      <c r="I166" s="456">
        <v>0</v>
      </c>
      <c r="J166" s="456">
        <v>4734.4094400000004</v>
      </c>
      <c r="K166" s="511">
        <v>7.1620800000000004E-3</v>
      </c>
      <c r="L166" s="511">
        <v>7.5349059760661096E-3</v>
      </c>
      <c r="M166" s="709">
        <v>6.2651040499999997</v>
      </c>
    </row>
    <row r="167" spans="2:13" hidden="1">
      <c r="B167" s="718" t="s">
        <v>731</v>
      </c>
      <c r="C167" s="456">
        <v>1870010</v>
      </c>
      <c r="D167" s="456">
        <v>0</v>
      </c>
      <c r="E167" s="456">
        <v>0</v>
      </c>
      <c r="F167" s="456">
        <v>467503</v>
      </c>
      <c r="G167" s="456">
        <v>0</v>
      </c>
      <c r="H167" s="456">
        <v>2337513</v>
      </c>
      <c r="I167" s="456">
        <v>21785.6237</v>
      </c>
      <c r="J167" s="456">
        <v>40298.724119999999</v>
      </c>
      <c r="K167" s="511">
        <v>6.0962780000000001E-2</v>
      </c>
      <c r="L167" s="511">
        <v>6.4136214040589487E-2</v>
      </c>
      <c r="M167" s="709">
        <v>4.7500868699999996</v>
      </c>
    </row>
    <row r="168" spans="2:13" hidden="1">
      <c r="B168" s="718" t="s">
        <v>1213</v>
      </c>
      <c r="C168" s="456">
        <v>336614</v>
      </c>
      <c r="D168" s="456">
        <v>0</v>
      </c>
      <c r="E168" s="456">
        <v>0</v>
      </c>
      <c r="F168" s="456">
        <v>0</v>
      </c>
      <c r="G168" s="456">
        <v>5000</v>
      </c>
      <c r="H168" s="456">
        <v>331614</v>
      </c>
      <c r="I168" s="456">
        <v>596.90519999999992</v>
      </c>
      <c r="J168" s="456">
        <v>14081.656896</v>
      </c>
      <c r="K168" s="511">
        <v>2.1302330000000001E-2</v>
      </c>
      <c r="L168" s="511">
        <v>2.2411234609776998E-2</v>
      </c>
      <c r="M168" s="709">
        <v>10.86404141</v>
      </c>
    </row>
    <row r="169" spans="2:13" hidden="1">
      <c r="B169" s="718" t="s">
        <v>945</v>
      </c>
      <c r="C169" s="456">
        <v>44780</v>
      </c>
      <c r="D169" s="456">
        <v>0</v>
      </c>
      <c r="E169" s="456">
        <v>0</v>
      </c>
      <c r="F169" s="456">
        <v>0</v>
      </c>
      <c r="G169" s="456">
        <v>0</v>
      </c>
      <c r="H169" s="456">
        <v>44780</v>
      </c>
      <c r="I169" s="456">
        <v>34.481000000000002</v>
      </c>
      <c r="J169" s="456">
        <v>147.774</v>
      </c>
      <c r="K169" s="511">
        <v>2.2355000000000001E-4</v>
      </c>
      <c r="L169" s="511">
        <v>2.3518523478341011E-4</v>
      </c>
      <c r="M169" s="709">
        <v>7.4633329999999998E-2</v>
      </c>
    </row>
    <row r="170" spans="2:13" hidden="1">
      <c r="B170" s="718" t="s">
        <v>1214</v>
      </c>
      <c r="C170" s="456">
        <v>266787</v>
      </c>
      <c r="D170" s="456">
        <v>0</v>
      </c>
      <c r="E170" s="456">
        <v>0</v>
      </c>
      <c r="F170" s="456">
        <v>0</v>
      </c>
      <c r="G170" s="456">
        <v>0</v>
      </c>
      <c r="H170" s="456">
        <v>266787</v>
      </c>
      <c r="I170" s="456">
        <v>586.93140000000005</v>
      </c>
      <c r="J170" s="456">
        <v>1640.7400500000001</v>
      </c>
      <c r="K170" s="511">
        <v>2.4820699999999998E-3</v>
      </c>
      <c r="L170" s="511">
        <v>2.6112701414172592E-3</v>
      </c>
      <c r="M170" s="709">
        <v>3.3348374999999999</v>
      </c>
    </row>
    <row r="171" spans="2:13" hidden="1">
      <c r="B171" s="718" t="s">
        <v>732</v>
      </c>
      <c r="C171" s="456">
        <v>618595</v>
      </c>
      <c r="D171" s="456">
        <v>0</v>
      </c>
      <c r="E171" s="456">
        <v>0</v>
      </c>
      <c r="F171" s="456">
        <v>0</v>
      </c>
      <c r="G171" s="456">
        <v>0</v>
      </c>
      <c r="H171" s="456">
        <v>618595</v>
      </c>
      <c r="I171" s="456">
        <v>0</v>
      </c>
      <c r="J171" s="456">
        <v>0</v>
      </c>
      <c r="K171" s="511">
        <v>0</v>
      </c>
      <c r="L171" s="511">
        <v>0</v>
      </c>
      <c r="M171" s="709">
        <v>6.2423811300000001</v>
      </c>
    </row>
    <row r="172" spans="2:13" hidden="1">
      <c r="B172" s="718" t="s">
        <v>733</v>
      </c>
      <c r="C172" s="456">
        <v>275595</v>
      </c>
      <c r="D172" s="456">
        <v>0</v>
      </c>
      <c r="E172" s="456">
        <v>0</v>
      </c>
      <c r="F172" s="456">
        <v>0</v>
      </c>
      <c r="G172" s="456">
        <v>0</v>
      </c>
      <c r="H172" s="456">
        <v>275595</v>
      </c>
      <c r="I172" s="456">
        <v>6003.7842295</v>
      </c>
      <c r="J172" s="456">
        <v>29692.605299999999</v>
      </c>
      <c r="K172" s="511">
        <v>4.4918140000000002E-2</v>
      </c>
      <c r="L172" s="511">
        <v>4.7256366808854242E-2</v>
      </c>
      <c r="M172" s="709">
        <v>0.46665222000000001</v>
      </c>
    </row>
    <row r="173" spans="2:13" hidden="1">
      <c r="B173" s="718" t="s">
        <v>734</v>
      </c>
      <c r="C173" s="456">
        <v>279486</v>
      </c>
      <c r="D173" s="456">
        <v>0</v>
      </c>
      <c r="E173" s="456">
        <v>0</v>
      </c>
      <c r="F173" s="456">
        <v>0</v>
      </c>
      <c r="G173" s="456">
        <v>0</v>
      </c>
      <c r="H173" s="456">
        <v>279486</v>
      </c>
      <c r="I173" s="456">
        <v>279.48559999999998</v>
      </c>
      <c r="J173" s="456">
        <v>2152.0422000000003</v>
      </c>
      <c r="K173" s="511">
        <v>3.2555499999999999E-3</v>
      </c>
      <c r="L173" s="511">
        <v>3.4250175949138988E-3</v>
      </c>
      <c r="M173" s="709">
        <v>4.9183633999999996</v>
      </c>
    </row>
    <row r="174" spans="2:13" ht="30" hidden="1">
      <c r="B174" s="718" t="s">
        <v>2066</v>
      </c>
      <c r="C174" s="456">
        <v>240424</v>
      </c>
      <c r="D174" s="456">
        <v>0</v>
      </c>
      <c r="E174" s="456">
        <v>0</v>
      </c>
      <c r="F174" s="456">
        <v>0</v>
      </c>
      <c r="G174" s="456">
        <v>0</v>
      </c>
      <c r="H174" s="456">
        <v>240424</v>
      </c>
      <c r="I174" s="456">
        <v>480.84800000000001</v>
      </c>
      <c r="J174" s="456">
        <v>1622.8620000000001</v>
      </c>
      <c r="K174" s="511">
        <v>2.45502E-3</v>
      </c>
      <c r="L174" s="511">
        <v>2.5828168723258118E-3</v>
      </c>
      <c r="M174" s="709">
        <v>7.0012242200000001</v>
      </c>
    </row>
    <row r="175" spans="2:13" hidden="1">
      <c r="B175" s="718" t="s">
        <v>735</v>
      </c>
      <c r="C175" s="456">
        <v>340301</v>
      </c>
      <c r="D175" s="456">
        <v>0</v>
      </c>
      <c r="E175" s="456">
        <v>0</v>
      </c>
      <c r="F175" s="456">
        <v>0</v>
      </c>
      <c r="G175" s="456">
        <v>0</v>
      </c>
      <c r="H175" s="456">
        <v>340301</v>
      </c>
      <c r="I175" s="456">
        <v>3846.9830000000002</v>
      </c>
      <c r="J175" s="456">
        <v>42704.247000000003</v>
      </c>
      <c r="K175" s="511">
        <v>6.4601779999999998E-2</v>
      </c>
      <c r="L175" s="511">
        <v>6.7964651135813722E-2</v>
      </c>
      <c r="M175" s="709">
        <v>1.5177308700000001</v>
      </c>
    </row>
    <row r="176" spans="2:13" hidden="1">
      <c r="B176" s="718" t="s">
        <v>736</v>
      </c>
      <c r="C176" s="456">
        <v>706880</v>
      </c>
      <c r="D176" s="456">
        <v>0</v>
      </c>
      <c r="E176" s="456">
        <v>0</v>
      </c>
      <c r="F176" s="456">
        <v>0</v>
      </c>
      <c r="G176" s="456">
        <v>2500</v>
      </c>
      <c r="H176" s="456">
        <v>704380</v>
      </c>
      <c r="I176" s="456">
        <v>7482.3853638000001</v>
      </c>
      <c r="J176" s="456">
        <v>44164.625999999997</v>
      </c>
      <c r="K176" s="511">
        <v>6.6810999999999995E-2</v>
      </c>
      <c r="L176" s="511">
        <v>7.0288873109826469E-2</v>
      </c>
      <c r="M176" s="709">
        <v>6.4326940600000002</v>
      </c>
    </row>
    <row r="177" spans="2:13" hidden="1">
      <c r="B177" s="718" t="s">
        <v>1222</v>
      </c>
      <c r="C177" s="456">
        <v>23118</v>
      </c>
      <c r="D177" s="456">
        <v>0</v>
      </c>
      <c r="E177" s="456">
        <v>0</v>
      </c>
      <c r="F177" s="456">
        <v>0</v>
      </c>
      <c r="G177" s="456">
        <v>0</v>
      </c>
      <c r="H177" s="456">
        <v>23118</v>
      </c>
      <c r="I177" s="456">
        <v>0</v>
      </c>
      <c r="J177" s="456">
        <v>4082.40762</v>
      </c>
      <c r="K177" s="511">
        <v>6.1757499999999998E-3</v>
      </c>
      <c r="L177" s="511">
        <v>6.4972322234715342E-3</v>
      </c>
      <c r="M177" s="709">
        <v>1.1558999999999999</v>
      </c>
    </row>
    <row r="178" spans="2:13" hidden="1">
      <c r="B178" s="718" t="s">
        <v>737</v>
      </c>
      <c r="C178" s="456">
        <v>45300</v>
      </c>
      <c r="D178" s="456">
        <v>0</v>
      </c>
      <c r="E178" s="456">
        <v>0</v>
      </c>
      <c r="F178" s="456">
        <v>0</v>
      </c>
      <c r="G178" s="456">
        <v>0</v>
      </c>
      <c r="H178" s="456">
        <v>45300</v>
      </c>
      <c r="I178" s="456">
        <v>0</v>
      </c>
      <c r="J178" s="456">
        <v>3571.9050000000002</v>
      </c>
      <c r="K178" s="511">
        <v>5.4034799999999996E-3</v>
      </c>
      <c r="L178" s="511">
        <v>5.6847572377348964E-3</v>
      </c>
      <c r="M178" s="709">
        <v>2.2650000000000001</v>
      </c>
    </row>
    <row r="179" spans="2:13" hidden="1">
      <c r="B179" s="718" t="s">
        <v>948</v>
      </c>
      <c r="C179" s="456">
        <v>35925</v>
      </c>
      <c r="D179" s="456">
        <v>0</v>
      </c>
      <c r="E179" s="456">
        <v>0</v>
      </c>
      <c r="F179" s="456">
        <v>0</v>
      </c>
      <c r="G179" s="456">
        <v>0</v>
      </c>
      <c r="H179" s="456">
        <v>35925</v>
      </c>
      <c r="I179" s="456">
        <v>0</v>
      </c>
      <c r="J179" s="456">
        <v>0</v>
      </c>
      <c r="K179" s="511">
        <v>0</v>
      </c>
      <c r="L179" s="511">
        <v>0</v>
      </c>
      <c r="M179" s="709">
        <v>2.8740000000000001</v>
      </c>
    </row>
    <row r="180" spans="2:13" hidden="1">
      <c r="B180" s="718" t="s">
        <v>738</v>
      </c>
      <c r="C180" s="456">
        <v>628671</v>
      </c>
      <c r="D180" s="456">
        <v>0</v>
      </c>
      <c r="E180" s="456">
        <v>0</v>
      </c>
      <c r="F180" s="456">
        <v>0</v>
      </c>
      <c r="G180" s="456">
        <v>0</v>
      </c>
      <c r="H180" s="456">
        <v>628671</v>
      </c>
      <c r="I180" s="456">
        <v>0</v>
      </c>
      <c r="J180" s="456">
        <v>0</v>
      </c>
      <c r="K180" s="511">
        <v>0</v>
      </c>
      <c r="L180" s="511">
        <v>0</v>
      </c>
      <c r="M180" s="709">
        <v>4.4176164699999996</v>
      </c>
    </row>
    <row r="181" spans="2:13" hidden="1">
      <c r="B181" s="718" t="s">
        <v>1226</v>
      </c>
      <c r="C181" s="456">
        <v>1768488</v>
      </c>
      <c r="D181" s="456">
        <v>0</v>
      </c>
      <c r="E181" s="456">
        <v>0</v>
      </c>
      <c r="F181" s="456">
        <v>0</v>
      </c>
      <c r="G181" s="456">
        <v>0</v>
      </c>
      <c r="H181" s="456">
        <v>1768488</v>
      </c>
      <c r="I181" s="456">
        <v>13414.715179999999</v>
      </c>
      <c r="J181" s="456">
        <v>195718.56696</v>
      </c>
      <c r="K181" s="511">
        <v>0.29607753999999997</v>
      </c>
      <c r="L181" s="511">
        <v>0.31148995846333027</v>
      </c>
      <c r="M181" s="709">
        <v>5.8949796499999998</v>
      </c>
    </row>
    <row r="182" spans="2:13" hidden="1">
      <c r="B182" s="718" t="s">
        <v>739</v>
      </c>
      <c r="C182" s="456">
        <v>67755</v>
      </c>
      <c r="D182" s="456">
        <v>0</v>
      </c>
      <c r="E182" s="456">
        <v>0</v>
      </c>
      <c r="F182" s="456">
        <v>0</v>
      </c>
      <c r="G182" s="456">
        <v>0</v>
      </c>
      <c r="H182" s="456">
        <v>67755</v>
      </c>
      <c r="I182" s="456">
        <v>1231.47703</v>
      </c>
      <c r="J182" s="456">
        <v>22571.900699999998</v>
      </c>
      <c r="K182" s="511">
        <v>3.4146139999999998E-2</v>
      </c>
      <c r="L182" s="511">
        <v>3.5923625033072927E-2</v>
      </c>
      <c r="M182" s="709">
        <v>1.0950302999999999</v>
      </c>
    </row>
    <row r="183" spans="2:13" hidden="1">
      <c r="B183" s="718" t="s">
        <v>741</v>
      </c>
      <c r="C183" s="456">
        <v>2472</v>
      </c>
      <c r="D183" s="456">
        <v>0</v>
      </c>
      <c r="E183" s="456">
        <v>0</v>
      </c>
      <c r="F183" s="456">
        <v>0</v>
      </c>
      <c r="G183" s="456">
        <v>0</v>
      </c>
      <c r="H183" s="456">
        <v>2472</v>
      </c>
      <c r="I183" s="456">
        <v>0</v>
      </c>
      <c r="J183" s="456">
        <v>0</v>
      </c>
      <c r="K183" s="511">
        <v>0</v>
      </c>
      <c r="L183" s="511">
        <v>0</v>
      </c>
      <c r="M183" s="709">
        <v>1.5103210000000001E-2</v>
      </c>
    </row>
    <row r="184" spans="2:13" hidden="1">
      <c r="B184" s="718" t="s">
        <v>742</v>
      </c>
      <c r="C184" s="456">
        <v>1519721</v>
      </c>
      <c r="D184" s="456">
        <v>0</v>
      </c>
      <c r="E184" s="456">
        <v>379930</v>
      </c>
      <c r="F184" s="456">
        <v>0</v>
      </c>
      <c r="G184" s="456">
        <v>0</v>
      </c>
      <c r="H184" s="456">
        <v>1899651</v>
      </c>
      <c r="I184" s="456">
        <v>12869.628839999999</v>
      </c>
      <c r="J184" s="456">
        <v>92228.056049999999</v>
      </c>
      <c r="K184" s="511">
        <v>0.13952001</v>
      </c>
      <c r="L184" s="511">
        <v>0.14678276974120452</v>
      </c>
      <c r="M184" s="709">
        <v>0.83127234999999999</v>
      </c>
    </row>
    <row r="185" spans="2:13" hidden="1">
      <c r="B185" s="718" t="s">
        <v>743</v>
      </c>
      <c r="C185" s="456">
        <v>734617</v>
      </c>
      <c r="D185" s="456">
        <v>0</v>
      </c>
      <c r="E185" s="456">
        <v>0</v>
      </c>
      <c r="F185" s="456">
        <v>0</v>
      </c>
      <c r="G185" s="456">
        <v>0</v>
      </c>
      <c r="H185" s="456">
        <v>734617</v>
      </c>
      <c r="I185" s="456">
        <v>5876.9359999999997</v>
      </c>
      <c r="J185" s="456">
        <v>11019.254999999999</v>
      </c>
      <c r="K185" s="511">
        <v>1.666962E-2</v>
      </c>
      <c r="L185" s="511">
        <v>1.7537361608356446E-2</v>
      </c>
      <c r="M185" s="709">
        <v>3.8697047000000002</v>
      </c>
    </row>
    <row r="186" spans="2:13" hidden="1">
      <c r="B186" s="718" t="s">
        <v>744</v>
      </c>
      <c r="C186" s="456">
        <v>1203474</v>
      </c>
      <c r="D186" s="456">
        <v>0</v>
      </c>
      <c r="E186" s="456">
        <v>0</v>
      </c>
      <c r="F186" s="456">
        <v>0</v>
      </c>
      <c r="G186" s="456">
        <v>25000</v>
      </c>
      <c r="H186" s="456">
        <v>1178474</v>
      </c>
      <c r="I186" s="456">
        <v>2356.9477000000002</v>
      </c>
      <c r="J186" s="456">
        <v>2356.9479999999999</v>
      </c>
      <c r="K186" s="511">
        <v>3.56552E-3</v>
      </c>
      <c r="L186" s="511">
        <v>3.7511292159127375E-3</v>
      </c>
      <c r="M186" s="709">
        <v>5.3024701900000002</v>
      </c>
    </row>
    <row r="187" spans="2:13" hidden="1">
      <c r="B187" s="718" t="s">
        <v>745</v>
      </c>
      <c r="C187" s="456">
        <v>518063</v>
      </c>
      <c r="D187" s="456">
        <v>0</v>
      </c>
      <c r="E187" s="456">
        <v>0</v>
      </c>
      <c r="F187" s="456">
        <v>0</v>
      </c>
      <c r="G187" s="456">
        <v>0</v>
      </c>
      <c r="H187" s="456">
        <v>518063</v>
      </c>
      <c r="I187" s="456">
        <v>0</v>
      </c>
      <c r="J187" s="456">
        <v>0</v>
      </c>
      <c r="K187" s="511">
        <v>0</v>
      </c>
      <c r="L187" s="511">
        <v>0</v>
      </c>
      <c r="M187" s="709">
        <v>3.76773091</v>
      </c>
    </row>
    <row r="188" spans="2:13" hidden="1">
      <c r="B188" s="718" t="s">
        <v>746</v>
      </c>
      <c r="C188" s="456">
        <v>257368</v>
      </c>
      <c r="D188" s="456">
        <v>0</v>
      </c>
      <c r="E188" s="456">
        <v>0</v>
      </c>
      <c r="F188" s="456">
        <v>0</v>
      </c>
      <c r="G188" s="456">
        <v>0</v>
      </c>
      <c r="H188" s="456">
        <v>257368</v>
      </c>
      <c r="I188" s="456">
        <v>0</v>
      </c>
      <c r="J188" s="456">
        <v>0</v>
      </c>
      <c r="K188" s="511">
        <v>0</v>
      </c>
      <c r="L188" s="511">
        <v>0</v>
      </c>
      <c r="M188" s="709">
        <v>4.7706680500000003</v>
      </c>
    </row>
    <row r="189" spans="2:13" hidden="1">
      <c r="B189" s="718" t="s">
        <v>747</v>
      </c>
      <c r="C189" s="456">
        <v>1724030</v>
      </c>
      <c r="D189" s="456">
        <v>0</v>
      </c>
      <c r="E189" s="456">
        <v>0</v>
      </c>
      <c r="F189" s="456">
        <v>0</v>
      </c>
      <c r="G189" s="456">
        <v>126500</v>
      </c>
      <c r="H189" s="456">
        <v>1597530</v>
      </c>
      <c r="I189" s="456">
        <v>43197.211200000005</v>
      </c>
      <c r="J189" s="456">
        <v>120278.0337</v>
      </c>
      <c r="K189" s="511">
        <v>0.18195322999999999</v>
      </c>
      <c r="L189" s="511">
        <v>0.19142486225602212</v>
      </c>
      <c r="M189" s="709">
        <v>0.51449082000000002</v>
      </c>
    </row>
    <row r="190" spans="2:13" hidden="1">
      <c r="B190" s="718" t="s">
        <v>1244</v>
      </c>
      <c r="C190" s="456">
        <v>658396</v>
      </c>
      <c r="D190" s="456">
        <v>0</v>
      </c>
      <c r="E190" s="456">
        <v>0</v>
      </c>
      <c r="F190" s="456">
        <v>0</v>
      </c>
      <c r="G190" s="456">
        <v>0</v>
      </c>
      <c r="H190" s="456">
        <v>658396</v>
      </c>
      <c r="I190" s="456">
        <v>921.75440000000003</v>
      </c>
      <c r="J190" s="456">
        <v>8065.3509999999997</v>
      </c>
      <c r="K190" s="511">
        <v>1.220104E-2</v>
      </c>
      <c r="L190" s="511">
        <v>1.2836165147763553E-2</v>
      </c>
      <c r="M190" s="709">
        <v>6.6370564500000002</v>
      </c>
    </row>
    <row r="191" spans="2:13" ht="30" hidden="1">
      <c r="B191" s="718" t="s">
        <v>1246</v>
      </c>
      <c r="C191" s="456">
        <v>525295</v>
      </c>
      <c r="D191" s="456">
        <v>0</v>
      </c>
      <c r="E191" s="456">
        <v>0</v>
      </c>
      <c r="F191" s="456">
        <v>0</v>
      </c>
      <c r="G191" s="456">
        <v>0</v>
      </c>
      <c r="H191" s="456">
        <v>525295</v>
      </c>
      <c r="I191" s="456">
        <v>5508.5060899999999</v>
      </c>
      <c r="J191" s="456">
        <v>351070.40735000005</v>
      </c>
      <c r="K191" s="511">
        <v>0.53108944000000002</v>
      </c>
      <c r="L191" s="511">
        <v>0.5587354756460351</v>
      </c>
      <c r="M191" s="709">
        <v>2.9064054399999999</v>
      </c>
    </row>
    <row r="192" spans="2:13" hidden="1">
      <c r="B192" s="718" t="s">
        <v>748</v>
      </c>
      <c r="C192" s="456">
        <v>443946</v>
      </c>
      <c r="D192" s="456">
        <v>0</v>
      </c>
      <c r="E192" s="456">
        <v>0</v>
      </c>
      <c r="F192" s="456">
        <v>0</v>
      </c>
      <c r="G192" s="456">
        <v>0</v>
      </c>
      <c r="H192" s="456">
        <v>443946</v>
      </c>
      <c r="I192" s="456">
        <v>918.96821999999997</v>
      </c>
      <c r="J192" s="456">
        <v>4039.9086000000002</v>
      </c>
      <c r="K192" s="511">
        <v>6.11146E-3</v>
      </c>
      <c r="L192" s="511">
        <v>6.4295941951528525E-3</v>
      </c>
      <c r="M192" s="709">
        <v>4.5957142900000001</v>
      </c>
    </row>
    <row r="193" spans="2:13" hidden="1">
      <c r="B193" s="718" t="s">
        <v>1252</v>
      </c>
      <c r="C193" s="456">
        <v>354361</v>
      </c>
      <c r="D193" s="456">
        <v>0</v>
      </c>
      <c r="E193" s="456">
        <v>0</v>
      </c>
      <c r="F193" s="456">
        <v>0</v>
      </c>
      <c r="G193" s="456">
        <v>36000</v>
      </c>
      <c r="H193" s="456">
        <v>318361</v>
      </c>
      <c r="I193" s="456">
        <v>0</v>
      </c>
      <c r="J193" s="456">
        <v>1353.0342499999999</v>
      </c>
      <c r="K193" s="511">
        <v>2.0468299999999999E-3</v>
      </c>
      <c r="L193" s="511">
        <v>2.1533806877816475E-3</v>
      </c>
      <c r="M193" s="709">
        <v>2.5264339900000001</v>
      </c>
    </row>
    <row r="194" spans="2:13" hidden="1">
      <c r="B194" s="718" t="s">
        <v>1255</v>
      </c>
      <c r="C194" s="456">
        <v>36944</v>
      </c>
      <c r="D194" s="456">
        <v>0</v>
      </c>
      <c r="E194" s="456">
        <v>0</v>
      </c>
      <c r="F194" s="456">
        <v>0</v>
      </c>
      <c r="G194" s="456">
        <v>0</v>
      </c>
      <c r="H194" s="456">
        <v>36944</v>
      </c>
      <c r="I194" s="456">
        <v>0</v>
      </c>
      <c r="J194" s="456">
        <v>0</v>
      </c>
      <c r="K194" s="511">
        <v>0</v>
      </c>
      <c r="L194" s="511">
        <v>0</v>
      </c>
      <c r="M194" s="709">
        <v>0.43209356999999998</v>
      </c>
    </row>
    <row r="195" spans="2:13" hidden="1">
      <c r="B195" s="718" t="s">
        <v>751</v>
      </c>
      <c r="C195" s="456">
        <v>110562</v>
      </c>
      <c r="D195" s="456">
        <v>0</v>
      </c>
      <c r="E195" s="456">
        <v>0</v>
      </c>
      <c r="F195" s="456">
        <v>0</v>
      </c>
      <c r="G195" s="456">
        <v>0</v>
      </c>
      <c r="H195" s="456">
        <v>110562</v>
      </c>
      <c r="I195" s="456">
        <v>0</v>
      </c>
      <c r="J195" s="456">
        <v>0</v>
      </c>
      <c r="K195" s="511">
        <v>0</v>
      </c>
      <c r="L195" s="511">
        <v>0</v>
      </c>
      <c r="M195" s="709">
        <v>9.3443204899999994</v>
      </c>
    </row>
    <row r="196" spans="2:13" hidden="1">
      <c r="B196" s="718" t="s">
        <v>753</v>
      </c>
      <c r="C196" s="456">
        <v>700498</v>
      </c>
      <c r="D196" s="456">
        <v>0</v>
      </c>
      <c r="E196" s="456">
        <v>0</v>
      </c>
      <c r="F196" s="456">
        <v>0</v>
      </c>
      <c r="G196" s="456">
        <v>0</v>
      </c>
      <c r="H196" s="456">
        <v>700498</v>
      </c>
      <c r="I196" s="456">
        <v>0</v>
      </c>
      <c r="J196" s="456">
        <v>2101.4940000000001</v>
      </c>
      <c r="K196" s="511">
        <v>3.1790799999999999E-3</v>
      </c>
      <c r="L196" s="511">
        <v>3.3445691379128104E-3</v>
      </c>
      <c r="M196" s="709">
        <v>6.5467102800000001</v>
      </c>
    </row>
    <row r="197" spans="2:13" hidden="1">
      <c r="B197" s="718" t="s">
        <v>952</v>
      </c>
      <c r="C197" s="456">
        <v>2859830</v>
      </c>
      <c r="D197" s="456">
        <v>0</v>
      </c>
      <c r="E197" s="456">
        <v>0</v>
      </c>
      <c r="F197" s="456">
        <v>0</v>
      </c>
      <c r="G197" s="456">
        <v>0</v>
      </c>
      <c r="H197" s="456">
        <v>2859830</v>
      </c>
      <c r="I197" s="456">
        <v>3002.8215</v>
      </c>
      <c r="J197" s="456">
        <v>44327.364999999998</v>
      </c>
      <c r="K197" s="511">
        <v>6.7057190000000003E-2</v>
      </c>
      <c r="L197" s="511">
        <v>7.0547875437187296E-2</v>
      </c>
      <c r="M197" s="709">
        <v>5.6173125700000002</v>
      </c>
    </row>
    <row r="198" spans="2:13" hidden="1">
      <c r="B198" s="718" t="s">
        <v>755</v>
      </c>
      <c r="C198" s="456">
        <v>602327</v>
      </c>
      <c r="D198" s="456">
        <v>0</v>
      </c>
      <c r="E198" s="456">
        <v>0</v>
      </c>
      <c r="F198" s="456">
        <v>0</v>
      </c>
      <c r="G198" s="456">
        <v>61500</v>
      </c>
      <c r="H198" s="456">
        <v>540827</v>
      </c>
      <c r="I198" s="456">
        <v>0</v>
      </c>
      <c r="J198" s="456">
        <v>6430.4330300000001</v>
      </c>
      <c r="K198" s="511">
        <v>9.7277800000000001E-3</v>
      </c>
      <c r="L198" s="511">
        <v>1.0234160961465111E-2</v>
      </c>
      <c r="M198" s="709">
        <v>0.41602076999999998</v>
      </c>
    </row>
    <row r="199" spans="2:13" hidden="1">
      <c r="B199" s="718" t="s">
        <v>756</v>
      </c>
      <c r="C199" s="456">
        <v>3161234</v>
      </c>
      <c r="D199" s="456">
        <v>0</v>
      </c>
      <c r="E199" s="456">
        <v>0</v>
      </c>
      <c r="F199" s="456">
        <v>0</v>
      </c>
      <c r="G199" s="456">
        <v>414000</v>
      </c>
      <c r="H199" s="456">
        <v>2747234</v>
      </c>
      <c r="I199" s="456">
        <v>8406.5362660999999</v>
      </c>
      <c r="J199" s="456">
        <v>115795.91309999999</v>
      </c>
      <c r="K199" s="511">
        <v>0.17517279999999999</v>
      </c>
      <c r="L199" s="511">
        <v>0.18429147894340581</v>
      </c>
      <c r="M199" s="709">
        <v>1.11891684</v>
      </c>
    </row>
    <row r="200" spans="2:13" ht="30" hidden="1">
      <c r="B200" s="718" t="s">
        <v>758</v>
      </c>
      <c r="C200" s="456">
        <v>447937</v>
      </c>
      <c r="D200" s="456">
        <v>0</v>
      </c>
      <c r="E200" s="456">
        <v>0</v>
      </c>
      <c r="F200" s="456">
        <v>0</v>
      </c>
      <c r="G200" s="456">
        <v>52500</v>
      </c>
      <c r="H200" s="456">
        <v>395437</v>
      </c>
      <c r="I200" s="456">
        <v>0</v>
      </c>
      <c r="J200" s="456">
        <v>4401.2138099999993</v>
      </c>
      <c r="K200" s="511">
        <v>6.6580299999999997E-3</v>
      </c>
      <c r="L200" s="511">
        <v>7.0046185610245157E-3</v>
      </c>
      <c r="M200" s="709">
        <v>3.26168579</v>
      </c>
    </row>
    <row r="201" spans="2:13" hidden="1">
      <c r="B201" s="718" t="s">
        <v>1265</v>
      </c>
      <c r="C201" s="456">
        <v>1420216</v>
      </c>
      <c r="D201" s="456">
        <v>0</v>
      </c>
      <c r="E201" s="456">
        <v>0</v>
      </c>
      <c r="F201" s="456">
        <v>0</v>
      </c>
      <c r="G201" s="456">
        <v>0</v>
      </c>
      <c r="H201" s="456">
        <v>1420216</v>
      </c>
      <c r="I201" s="456">
        <v>11361.7284</v>
      </c>
      <c r="J201" s="456">
        <v>29512.088480000002</v>
      </c>
      <c r="K201" s="511">
        <v>4.464506E-2</v>
      </c>
      <c r="L201" s="511">
        <v>4.69690707304233E-2</v>
      </c>
      <c r="M201" s="709">
        <v>8.4536666700000005</v>
      </c>
    </row>
    <row r="202" spans="2:13" hidden="1">
      <c r="B202" s="718" t="s">
        <v>760</v>
      </c>
      <c r="C202" s="456">
        <v>2025828</v>
      </c>
      <c r="D202" s="456">
        <v>0</v>
      </c>
      <c r="E202" s="456">
        <v>0</v>
      </c>
      <c r="F202" s="456">
        <v>0</v>
      </c>
      <c r="G202" s="456">
        <v>0</v>
      </c>
      <c r="H202" s="456">
        <v>2025828</v>
      </c>
      <c r="I202" s="456">
        <v>37287.846740000001</v>
      </c>
      <c r="J202" s="456">
        <v>267368.77944000001</v>
      </c>
      <c r="K202" s="511">
        <v>0.40446797000000001</v>
      </c>
      <c r="L202" s="511">
        <v>0.4255226844123472</v>
      </c>
      <c r="M202" s="709">
        <v>3.3763800000000002</v>
      </c>
    </row>
    <row r="203" spans="2:13" hidden="1">
      <c r="B203" s="718" t="s">
        <v>761</v>
      </c>
      <c r="C203" s="456">
        <v>259</v>
      </c>
      <c r="D203" s="456">
        <v>0</v>
      </c>
      <c r="E203" s="456">
        <v>0</v>
      </c>
      <c r="F203" s="456">
        <v>0</v>
      </c>
      <c r="G203" s="456">
        <v>0</v>
      </c>
      <c r="H203" s="456">
        <v>259</v>
      </c>
      <c r="I203" s="456">
        <v>0</v>
      </c>
      <c r="J203" s="456">
        <v>0</v>
      </c>
      <c r="K203" s="511">
        <v>0</v>
      </c>
      <c r="L203" s="511">
        <v>0</v>
      </c>
      <c r="M203" s="709">
        <v>2.8152199999999998E-3</v>
      </c>
    </row>
    <row r="204" spans="2:13" hidden="1">
      <c r="B204" s="718" t="s">
        <v>763</v>
      </c>
      <c r="C204" s="456">
        <v>736078</v>
      </c>
      <c r="D204" s="456">
        <v>0</v>
      </c>
      <c r="E204" s="456">
        <v>0</v>
      </c>
      <c r="F204" s="456">
        <v>0</v>
      </c>
      <c r="G204" s="456">
        <v>50500</v>
      </c>
      <c r="H204" s="456">
        <v>685578</v>
      </c>
      <c r="I204" s="456">
        <v>205.67339999999999</v>
      </c>
      <c r="J204" s="456">
        <v>1576.8293999999999</v>
      </c>
      <c r="K204" s="511">
        <v>2.3853799999999999E-3</v>
      </c>
      <c r="L204" s="511">
        <v>2.5095550817625812E-3</v>
      </c>
      <c r="M204" s="709">
        <v>3.1014331500000001</v>
      </c>
    </row>
    <row r="205" spans="2:13" hidden="1">
      <c r="B205" s="718" t="s">
        <v>765</v>
      </c>
      <c r="C205" s="456">
        <v>115477</v>
      </c>
      <c r="D205" s="456">
        <v>0</v>
      </c>
      <c r="E205" s="456">
        <v>0</v>
      </c>
      <c r="F205" s="456">
        <v>0</v>
      </c>
      <c r="G205" s="456">
        <v>0</v>
      </c>
      <c r="H205" s="456">
        <v>115477</v>
      </c>
      <c r="I205" s="456">
        <v>635.12350000000004</v>
      </c>
      <c r="J205" s="456">
        <v>2540.4940000000001</v>
      </c>
      <c r="K205" s="511">
        <v>3.8431899999999998E-3</v>
      </c>
      <c r="L205" s="511">
        <v>4.0432462940425563E-3</v>
      </c>
      <c r="M205" s="709">
        <v>5.3471476200000003</v>
      </c>
    </row>
    <row r="206" spans="2:13" ht="30" hidden="1">
      <c r="B206" s="718" t="s">
        <v>767</v>
      </c>
      <c r="C206" s="456">
        <v>1328277</v>
      </c>
      <c r="D206" s="456">
        <v>0</v>
      </c>
      <c r="E206" s="456">
        <v>0</v>
      </c>
      <c r="F206" s="456">
        <v>0</v>
      </c>
      <c r="G206" s="456">
        <v>678500</v>
      </c>
      <c r="H206" s="456">
        <v>649777</v>
      </c>
      <c r="I206" s="456">
        <v>311.89284480000003</v>
      </c>
      <c r="J206" s="456">
        <v>2209.2417999999998</v>
      </c>
      <c r="K206" s="511">
        <v>3.3420799999999999E-3</v>
      </c>
      <c r="L206" s="511">
        <v>3.5160518861661965E-3</v>
      </c>
      <c r="M206" s="709">
        <v>3.4399392199999999</v>
      </c>
    </row>
    <row r="207" spans="2:13" hidden="1">
      <c r="B207" s="718" t="s">
        <v>1281</v>
      </c>
      <c r="C207" s="456">
        <v>7091557</v>
      </c>
      <c r="D207" s="456">
        <v>0</v>
      </c>
      <c r="E207" s="456">
        <v>0</v>
      </c>
      <c r="F207" s="456">
        <v>0</v>
      </c>
      <c r="G207" s="456">
        <v>50000</v>
      </c>
      <c r="H207" s="456">
        <v>7041557</v>
      </c>
      <c r="I207" s="456">
        <v>74435.650218199997</v>
      </c>
      <c r="J207" s="456">
        <v>267227.08815000003</v>
      </c>
      <c r="K207" s="511">
        <v>0.40425361999999998</v>
      </c>
      <c r="L207" s="511">
        <v>0.42529717993046667</v>
      </c>
      <c r="M207" s="709">
        <v>3.5175318199999999</v>
      </c>
    </row>
    <row r="208" spans="2:13" hidden="1">
      <c r="B208" s="718" t="s">
        <v>768</v>
      </c>
      <c r="C208" s="456">
        <v>6815099</v>
      </c>
      <c r="D208" s="456">
        <v>215800</v>
      </c>
      <c r="E208" s="456">
        <v>0</v>
      </c>
      <c r="F208" s="456">
        <v>0</v>
      </c>
      <c r="G208" s="456">
        <v>900500</v>
      </c>
      <c r="H208" s="456">
        <v>6130399</v>
      </c>
      <c r="I208" s="456">
        <v>254541.40496389999</v>
      </c>
      <c r="J208" s="456">
        <v>626404.16982000007</v>
      </c>
      <c r="K208" s="511">
        <v>0.94760661000000002</v>
      </c>
      <c r="L208" s="511">
        <v>0.9969345876028517</v>
      </c>
      <c r="M208" s="709">
        <v>1.7435729499999999</v>
      </c>
    </row>
    <row r="209" spans="2:13" hidden="1">
      <c r="B209" s="718" t="s">
        <v>1286</v>
      </c>
      <c r="C209" s="637">
        <v>358359</v>
      </c>
      <c r="D209" s="637">
        <v>0</v>
      </c>
      <c r="E209" s="637">
        <v>0</v>
      </c>
      <c r="F209" s="637">
        <v>0</v>
      </c>
      <c r="G209" s="637">
        <v>0</v>
      </c>
      <c r="H209" s="637">
        <v>358359</v>
      </c>
      <c r="I209" s="637">
        <v>0</v>
      </c>
      <c r="J209" s="637">
        <v>3350.6566499999999</v>
      </c>
      <c r="K209" s="710">
        <v>5.0687800000000002E-3</v>
      </c>
      <c r="L209" s="710">
        <v>5.332636126171345E-3</v>
      </c>
      <c r="M209" s="711">
        <v>3.3169103999999998</v>
      </c>
    </row>
    <row r="210" spans="2:13" hidden="1">
      <c r="B210" s="718" t="s">
        <v>1288</v>
      </c>
      <c r="C210" s="456">
        <v>1951186</v>
      </c>
      <c r="D210" s="456">
        <v>0</v>
      </c>
      <c r="E210" s="456">
        <v>0</v>
      </c>
      <c r="F210" s="456">
        <v>0</v>
      </c>
      <c r="G210" s="456">
        <v>38000</v>
      </c>
      <c r="H210" s="456">
        <v>1913186</v>
      </c>
      <c r="I210" s="456">
        <v>7652.7442000000001</v>
      </c>
      <c r="J210" s="456">
        <v>7652.7439999999997</v>
      </c>
      <c r="K210" s="511">
        <v>1.157686E-2</v>
      </c>
      <c r="L210" s="511">
        <v>1.2179492971546638E-2</v>
      </c>
      <c r="M210" s="709">
        <v>11.02554705</v>
      </c>
    </row>
    <row r="211" spans="2:13" hidden="1">
      <c r="B211" s="718" t="s">
        <v>770</v>
      </c>
      <c r="C211" s="456">
        <v>807307</v>
      </c>
      <c r="D211" s="456">
        <v>0</v>
      </c>
      <c r="E211" s="456">
        <v>0</v>
      </c>
      <c r="F211" s="456">
        <v>0</v>
      </c>
      <c r="G211" s="456">
        <v>0</v>
      </c>
      <c r="H211" s="456">
        <v>807307</v>
      </c>
      <c r="I211" s="456">
        <v>8803.2371600000006</v>
      </c>
      <c r="J211" s="456">
        <v>70453.681890000007</v>
      </c>
      <c r="K211" s="511">
        <v>0.10658035</v>
      </c>
      <c r="L211" s="511">
        <v>0.11212842392203866</v>
      </c>
      <c r="M211" s="709">
        <v>13.09925361</v>
      </c>
    </row>
    <row r="212" spans="2:13" ht="30" hidden="1">
      <c r="B212" s="718" t="s">
        <v>772</v>
      </c>
      <c r="C212" s="456">
        <v>465638</v>
      </c>
      <c r="D212" s="456">
        <v>0</v>
      </c>
      <c r="E212" s="456">
        <v>0</v>
      </c>
      <c r="F212" s="456">
        <v>0</v>
      </c>
      <c r="G212" s="456">
        <v>0</v>
      </c>
      <c r="H212" s="456">
        <v>465638</v>
      </c>
      <c r="I212" s="456">
        <v>3823.5726199999999</v>
      </c>
      <c r="J212" s="456">
        <v>32641.2238</v>
      </c>
      <c r="K212" s="511">
        <v>4.9378730000000003E-2</v>
      </c>
      <c r="L212" s="511">
        <v>5.1949151291978517E-2</v>
      </c>
      <c r="M212" s="709">
        <v>4.5242712799999998</v>
      </c>
    </row>
    <row r="213" spans="2:13" hidden="1">
      <c r="B213" s="718" t="s">
        <v>773</v>
      </c>
      <c r="C213" s="456">
        <v>592645</v>
      </c>
      <c r="D213" s="456">
        <v>0</v>
      </c>
      <c r="E213" s="456">
        <v>0</v>
      </c>
      <c r="F213" s="456">
        <v>0</v>
      </c>
      <c r="G213" s="456">
        <v>0</v>
      </c>
      <c r="H213" s="456">
        <v>592645</v>
      </c>
      <c r="I213" s="456">
        <v>2074.2578899999999</v>
      </c>
      <c r="J213" s="456">
        <v>17174.8521</v>
      </c>
      <c r="K213" s="511">
        <v>2.5981629999999999E-2</v>
      </c>
      <c r="L213" s="511">
        <v>2.7334115768056926E-2</v>
      </c>
      <c r="M213" s="709">
        <v>1.9234913600000001</v>
      </c>
    </row>
    <row r="214" spans="2:13" hidden="1">
      <c r="B214" s="718" t="s">
        <v>774</v>
      </c>
      <c r="C214" s="456">
        <v>482164</v>
      </c>
      <c r="D214" s="456">
        <v>0</v>
      </c>
      <c r="E214" s="456">
        <v>0</v>
      </c>
      <c r="F214" s="456">
        <v>0</v>
      </c>
      <c r="G214" s="456">
        <v>0</v>
      </c>
      <c r="H214" s="456">
        <v>482164</v>
      </c>
      <c r="I214" s="456">
        <v>0</v>
      </c>
      <c r="J214" s="456">
        <v>1861.1530400000001</v>
      </c>
      <c r="K214" s="511">
        <v>2.8154999999999999E-3</v>
      </c>
      <c r="L214" s="511">
        <v>2.9620617610693185E-3</v>
      </c>
      <c r="M214" s="709">
        <v>0.92343107999999996</v>
      </c>
    </row>
    <row r="215" spans="2:13" hidden="1">
      <c r="B215" s="718" t="s">
        <v>775</v>
      </c>
      <c r="C215" s="456">
        <v>1260500</v>
      </c>
      <c r="D215" s="456">
        <v>0</v>
      </c>
      <c r="E215" s="456">
        <v>0</v>
      </c>
      <c r="F215" s="456">
        <v>0</v>
      </c>
      <c r="G215" s="456">
        <v>303500</v>
      </c>
      <c r="H215" s="456">
        <v>957000</v>
      </c>
      <c r="I215" s="456">
        <v>10718.3997975</v>
      </c>
      <c r="J215" s="456">
        <v>10718.4</v>
      </c>
      <c r="K215" s="511">
        <v>1.6214490000000002E-2</v>
      </c>
      <c r="L215" s="511">
        <v>1.7058544943647076E-2</v>
      </c>
      <c r="M215" s="709">
        <v>2.8090464800000001</v>
      </c>
    </row>
    <row r="216" spans="2:13" hidden="1">
      <c r="B216" s="718" t="s">
        <v>776</v>
      </c>
      <c r="C216" s="456">
        <v>985</v>
      </c>
      <c r="D216" s="456">
        <v>0</v>
      </c>
      <c r="E216" s="456">
        <v>0</v>
      </c>
      <c r="F216" s="456">
        <v>0</v>
      </c>
      <c r="G216" s="456">
        <v>0</v>
      </c>
      <c r="H216" s="456">
        <v>985</v>
      </c>
      <c r="I216" s="456">
        <v>0</v>
      </c>
      <c r="J216" s="456">
        <v>0</v>
      </c>
      <c r="K216" s="511">
        <v>0</v>
      </c>
      <c r="L216" s="511">
        <v>0</v>
      </c>
      <c r="M216" s="709">
        <v>3.2833330000000001E-2</v>
      </c>
    </row>
    <row r="217" spans="2:13" hidden="1">
      <c r="B217" s="718" t="s">
        <v>777</v>
      </c>
      <c r="C217" s="456">
        <v>1965871</v>
      </c>
      <c r="D217" s="456">
        <v>0</v>
      </c>
      <c r="E217" s="456">
        <v>0</v>
      </c>
      <c r="F217" s="456">
        <v>0</v>
      </c>
      <c r="G217" s="456">
        <v>10000</v>
      </c>
      <c r="H217" s="456">
        <v>1955871</v>
      </c>
      <c r="I217" s="456">
        <v>4831.00137</v>
      </c>
      <c r="J217" s="456">
        <v>42051.226499999997</v>
      </c>
      <c r="K217" s="511">
        <v>6.3613909999999996E-2</v>
      </c>
      <c r="L217" s="511">
        <v>6.6925356133912969E-2</v>
      </c>
      <c r="M217" s="709">
        <v>7.4049839300000002</v>
      </c>
    </row>
    <row r="218" spans="2:13" hidden="1">
      <c r="B218" s="718" t="s">
        <v>779</v>
      </c>
      <c r="C218" s="456">
        <v>316932</v>
      </c>
      <c r="D218" s="456">
        <v>0</v>
      </c>
      <c r="E218" s="456">
        <v>0</v>
      </c>
      <c r="F218" s="456">
        <v>0</v>
      </c>
      <c r="G218" s="456">
        <v>0</v>
      </c>
      <c r="H218" s="456">
        <v>316932</v>
      </c>
      <c r="I218" s="456">
        <v>0</v>
      </c>
      <c r="J218" s="456">
        <v>4437.0479999999998</v>
      </c>
      <c r="K218" s="511">
        <v>6.7122400000000004E-3</v>
      </c>
      <c r="L218" s="511">
        <v>7.0616493809821769E-3</v>
      </c>
      <c r="M218" s="709">
        <v>1.49019645</v>
      </c>
    </row>
    <row r="219" spans="2:13" hidden="1">
      <c r="B219" s="718" t="s">
        <v>780</v>
      </c>
      <c r="C219" s="456">
        <v>104645</v>
      </c>
      <c r="D219" s="456">
        <v>0</v>
      </c>
      <c r="E219" s="456">
        <v>0</v>
      </c>
      <c r="F219" s="456">
        <v>0</v>
      </c>
      <c r="G219" s="456">
        <v>0</v>
      </c>
      <c r="H219" s="456">
        <v>104645</v>
      </c>
      <c r="I219" s="456">
        <v>956.18083000000001</v>
      </c>
      <c r="J219" s="456">
        <v>14911.9125</v>
      </c>
      <c r="K219" s="511">
        <v>2.255832E-2</v>
      </c>
      <c r="L219" s="511">
        <v>2.3732602774386345E-2</v>
      </c>
      <c r="M219" s="709">
        <v>3.1306468000000001</v>
      </c>
    </row>
    <row r="220" spans="2:13" hidden="1">
      <c r="B220" s="718" t="s">
        <v>781</v>
      </c>
      <c r="C220" s="456">
        <v>348279</v>
      </c>
      <c r="D220" s="456">
        <v>0</v>
      </c>
      <c r="E220" s="456">
        <v>0</v>
      </c>
      <c r="F220" s="456">
        <v>0</v>
      </c>
      <c r="G220" s="456">
        <v>0</v>
      </c>
      <c r="H220" s="456">
        <v>348279</v>
      </c>
      <c r="I220" s="456">
        <v>0</v>
      </c>
      <c r="J220" s="456">
        <v>5394.8417099999997</v>
      </c>
      <c r="K220" s="511">
        <v>8.1611600000000006E-3</v>
      </c>
      <c r="L220" s="511">
        <v>8.585996956065909E-3</v>
      </c>
      <c r="M220" s="709">
        <v>3.9689914499999999</v>
      </c>
    </row>
    <row r="221" spans="2:13" hidden="1">
      <c r="B221" s="718" t="s">
        <v>1305</v>
      </c>
      <c r="C221" s="456">
        <v>328899</v>
      </c>
      <c r="D221" s="456">
        <v>0</v>
      </c>
      <c r="E221" s="456">
        <v>0</v>
      </c>
      <c r="F221" s="456">
        <v>0</v>
      </c>
      <c r="G221" s="456">
        <v>0</v>
      </c>
      <c r="H221" s="456">
        <v>328899</v>
      </c>
      <c r="I221" s="456">
        <v>0</v>
      </c>
      <c r="J221" s="456">
        <v>1558.98126</v>
      </c>
      <c r="K221" s="511">
        <v>2.3583800000000002E-3</v>
      </c>
      <c r="L221" s="511">
        <v>2.4811494150258945E-3</v>
      </c>
      <c r="M221" s="709">
        <v>7.3628609799999998</v>
      </c>
    </row>
    <row r="222" spans="2:13" hidden="1">
      <c r="B222" s="718" t="s">
        <v>782</v>
      </c>
      <c r="C222" s="456">
        <v>423001</v>
      </c>
      <c r="D222" s="456">
        <v>0</v>
      </c>
      <c r="E222" s="456">
        <v>0</v>
      </c>
      <c r="F222" s="456">
        <v>0</v>
      </c>
      <c r="G222" s="456">
        <v>0</v>
      </c>
      <c r="H222" s="456">
        <v>423001</v>
      </c>
      <c r="I222" s="456">
        <v>3925.4544999999998</v>
      </c>
      <c r="J222" s="456">
        <v>27918.065999999999</v>
      </c>
      <c r="K222" s="511">
        <v>4.2233659999999999E-2</v>
      </c>
      <c r="L222" s="511">
        <v>4.4432152522830393E-2</v>
      </c>
      <c r="M222" s="709">
        <v>4.92222209</v>
      </c>
    </row>
    <row r="223" spans="2:13" hidden="1">
      <c r="B223" s="718" t="s">
        <v>783</v>
      </c>
      <c r="C223" s="456">
        <v>224435</v>
      </c>
      <c r="D223" s="456">
        <v>0</v>
      </c>
      <c r="E223" s="456">
        <v>0</v>
      </c>
      <c r="F223" s="456">
        <v>0</v>
      </c>
      <c r="G223" s="456">
        <v>0</v>
      </c>
      <c r="H223" s="456">
        <v>224435</v>
      </c>
      <c r="I223" s="456">
        <v>16945.09</v>
      </c>
      <c r="J223" s="456">
        <v>121531.55250000001</v>
      </c>
      <c r="K223" s="511">
        <v>0.18384950999999999</v>
      </c>
      <c r="L223" s="511">
        <v>0.19341986214289952</v>
      </c>
      <c r="M223" s="709">
        <v>1.1399873</v>
      </c>
    </row>
    <row r="224" spans="2:13" hidden="1">
      <c r="B224" s="718" t="s">
        <v>785</v>
      </c>
      <c r="C224" s="456">
        <v>352976</v>
      </c>
      <c r="D224" s="456">
        <v>0</v>
      </c>
      <c r="E224" s="456">
        <v>0</v>
      </c>
      <c r="F224" s="456">
        <v>0</v>
      </c>
      <c r="G224" s="456">
        <v>0</v>
      </c>
      <c r="H224" s="456">
        <v>352976</v>
      </c>
      <c r="I224" s="456">
        <v>24355.344000000001</v>
      </c>
      <c r="J224" s="456">
        <v>168016.576</v>
      </c>
      <c r="K224" s="511">
        <v>0.25417075</v>
      </c>
      <c r="L224" s="511">
        <v>0.26740169362719196</v>
      </c>
      <c r="M224" s="709">
        <v>1.7575772700000001</v>
      </c>
    </row>
    <row r="225" spans="2:13" hidden="1">
      <c r="B225" s="718" t="s">
        <v>2067</v>
      </c>
      <c r="C225" s="456">
        <v>588202</v>
      </c>
      <c r="D225" s="456">
        <v>0</v>
      </c>
      <c r="E225" s="456">
        <v>0</v>
      </c>
      <c r="F225" s="456">
        <v>0</v>
      </c>
      <c r="G225" s="456">
        <v>0</v>
      </c>
      <c r="H225" s="456">
        <v>588202</v>
      </c>
      <c r="I225" s="456">
        <v>0</v>
      </c>
      <c r="J225" s="456">
        <v>6381.9917000000005</v>
      </c>
      <c r="K225" s="511">
        <v>9.6544999999999999E-3</v>
      </c>
      <c r="L225" s="511">
        <v>1.0157065629611939E-2</v>
      </c>
      <c r="M225" s="709">
        <v>1.8852628199999999</v>
      </c>
    </row>
    <row r="226" spans="2:13" hidden="1">
      <c r="B226" s="718" t="s">
        <v>787</v>
      </c>
      <c r="C226" s="456">
        <v>1423435</v>
      </c>
      <c r="D226" s="456">
        <v>0</v>
      </c>
      <c r="E226" s="456">
        <v>0</v>
      </c>
      <c r="F226" s="456">
        <v>0</v>
      </c>
      <c r="G226" s="456">
        <v>0</v>
      </c>
      <c r="H226" s="456">
        <v>1423435</v>
      </c>
      <c r="I226" s="456">
        <v>0</v>
      </c>
      <c r="J226" s="456">
        <v>11600.99525</v>
      </c>
      <c r="K226" s="511">
        <v>1.7549660000000002E-2</v>
      </c>
      <c r="L226" s="511">
        <v>1.8463212686889951E-2</v>
      </c>
      <c r="M226" s="709">
        <v>4.7701275000000001</v>
      </c>
    </row>
    <row r="227" spans="2:13" hidden="1">
      <c r="B227" s="718" t="s">
        <v>788</v>
      </c>
      <c r="C227" s="456">
        <v>258610</v>
      </c>
      <c r="D227" s="456">
        <v>0</v>
      </c>
      <c r="E227" s="456">
        <v>0</v>
      </c>
      <c r="F227" s="456">
        <v>0</v>
      </c>
      <c r="G227" s="456">
        <v>0</v>
      </c>
      <c r="H227" s="456">
        <v>258610</v>
      </c>
      <c r="I227" s="456">
        <v>0</v>
      </c>
      <c r="J227" s="456">
        <v>0</v>
      </c>
      <c r="K227" s="511">
        <v>0</v>
      </c>
      <c r="L227" s="511">
        <v>0</v>
      </c>
      <c r="M227" s="709">
        <v>2.1604845400000001</v>
      </c>
    </row>
    <row r="228" spans="2:13" hidden="1">
      <c r="B228" s="718" t="s">
        <v>789</v>
      </c>
      <c r="C228" s="456">
        <v>162908</v>
      </c>
      <c r="D228" s="456">
        <v>0</v>
      </c>
      <c r="E228" s="456">
        <v>0</v>
      </c>
      <c r="F228" s="456">
        <v>0</v>
      </c>
      <c r="G228" s="456">
        <v>0</v>
      </c>
      <c r="H228" s="456">
        <v>162908</v>
      </c>
      <c r="I228" s="456">
        <v>0</v>
      </c>
      <c r="J228" s="456">
        <v>2461.5398799999998</v>
      </c>
      <c r="K228" s="511">
        <v>3.7237500000000001E-3</v>
      </c>
      <c r="L228" s="511">
        <v>3.9175892552582121E-3</v>
      </c>
      <c r="M228" s="709">
        <v>3.6615121799999999</v>
      </c>
    </row>
    <row r="229" spans="2:13" hidden="1">
      <c r="B229" s="718" t="s">
        <v>1312</v>
      </c>
      <c r="C229" s="456">
        <v>1349180</v>
      </c>
      <c r="D229" s="456">
        <v>0</v>
      </c>
      <c r="E229" s="456">
        <v>0</v>
      </c>
      <c r="F229" s="456">
        <v>0</v>
      </c>
      <c r="G229" s="456">
        <v>0</v>
      </c>
      <c r="H229" s="456">
        <v>1349180</v>
      </c>
      <c r="I229" s="456">
        <v>0</v>
      </c>
      <c r="J229" s="456">
        <v>0</v>
      </c>
      <c r="K229" s="511">
        <v>0</v>
      </c>
      <c r="L229" s="511">
        <v>0</v>
      </c>
      <c r="M229" s="709">
        <v>8.5636123600000005</v>
      </c>
    </row>
    <row r="230" spans="2:13" hidden="1">
      <c r="B230" s="718" t="s">
        <v>790</v>
      </c>
      <c r="C230" s="456">
        <v>94207</v>
      </c>
      <c r="D230" s="456">
        <v>0</v>
      </c>
      <c r="E230" s="456">
        <v>0</v>
      </c>
      <c r="F230" s="456">
        <v>0</v>
      </c>
      <c r="G230" s="456">
        <v>0</v>
      </c>
      <c r="H230" s="456">
        <v>94207</v>
      </c>
      <c r="I230" s="456">
        <v>0</v>
      </c>
      <c r="J230" s="456">
        <v>3570.4452999999999</v>
      </c>
      <c r="K230" s="511">
        <v>5.4012699999999997E-3</v>
      </c>
      <c r="L230" s="511">
        <v>5.6824340964027713E-3</v>
      </c>
      <c r="M230" s="709">
        <v>3.14023333</v>
      </c>
    </row>
    <row r="231" spans="2:13" hidden="1">
      <c r="B231" s="718" t="s">
        <v>791</v>
      </c>
      <c r="C231" s="456">
        <v>475726</v>
      </c>
      <c r="D231" s="456">
        <v>0</v>
      </c>
      <c r="E231" s="456">
        <v>0</v>
      </c>
      <c r="F231" s="456">
        <v>0</v>
      </c>
      <c r="G231" s="456">
        <v>0</v>
      </c>
      <c r="H231" s="456">
        <v>475726</v>
      </c>
      <c r="I231" s="456">
        <v>4370.4482099999996</v>
      </c>
      <c r="J231" s="456">
        <v>33300.82</v>
      </c>
      <c r="K231" s="511">
        <v>5.0376539999999997E-2</v>
      </c>
      <c r="L231" s="511">
        <v>5.2998911650087827E-2</v>
      </c>
      <c r="M231" s="709">
        <v>4.92469979</v>
      </c>
    </row>
    <row r="232" spans="2:13" hidden="1">
      <c r="B232" s="718" t="s">
        <v>792</v>
      </c>
      <c r="C232" s="456">
        <v>1211998</v>
      </c>
      <c r="D232" s="456">
        <v>0</v>
      </c>
      <c r="E232" s="456">
        <v>0</v>
      </c>
      <c r="F232" s="456">
        <v>0</v>
      </c>
      <c r="G232" s="456">
        <v>0</v>
      </c>
      <c r="H232" s="456">
        <v>1211998</v>
      </c>
      <c r="I232" s="456">
        <v>6908.3885399999999</v>
      </c>
      <c r="J232" s="456">
        <v>39086.9355</v>
      </c>
      <c r="K232" s="511">
        <v>5.9129620000000001E-2</v>
      </c>
      <c r="L232" s="511">
        <v>6.220762855801093E-2</v>
      </c>
      <c r="M232" s="709">
        <v>14.02775463</v>
      </c>
    </row>
    <row r="233" spans="2:13" hidden="1">
      <c r="B233" s="718" t="s">
        <v>2068</v>
      </c>
      <c r="C233" s="456">
        <v>318842</v>
      </c>
      <c r="D233" s="456">
        <v>0</v>
      </c>
      <c r="E233" s="456">
        <v>0</v>
      </c>
      <c r="F233" s="456">
        <v>0</v>
      </c>
      <c r="G233" s="456">
        <v>0</v>
      </c>
      <c r="H233" s="456">
        <v>318842</v>
      </c>
      <c r="I233" s="456">
        <v>2741.1452000000004</v>
      </c>
      <c r="J233" s="456">
        <v>68713.639420000007</v>
      </c>
      <c r="K233" s="511">
        <v>0.10394805999999999</v>
      </c>
      <c r="L233" s="511">
        <v>0.10935911202116262</v>
      </c>
      <c r="M233" s="709">
        <v>4.6208985499999997</v>
      </c>
    </row>
    <row r="234" spans="2:13" hidden="1">
      <c r="B234" s="718" t="s">
        <v>796</v>
      </c>
      <c r="C234" s="456">
        <v>426521</v>
      </c>
      <c r="D234" s="456">
        <v>0</v>
      </c>
      <c r="E234" s="456">
        <v>0</v>
      </c>
      <c r="F234" s="456">
        <v>0</v>
      </c>
      <c r="G234" s="456">
        <v>0</v>
      </c>
      <c r="H234" s="456">
        <v>426521</v>
      </c>
      <c r="I234" s="456">
        <v>0</v>
      </c>
      <c r="J234" s="456">
        <v>0</v>
      </c>
      <c r="K234" s="511">
        <v>0</v>
      </c>
      <c r="L234" s="511">
        <v>0</v>
      </c>
      <c r="M234" s="709">
        <v>5.4326272800000002</v>
      </c>
    </row>
    <row r="235" spans="2:13" hidden="1">
      <c r="B235" s="718" t="s">
        <v>797</v>
      </c>
      <c r="C235" s="456">
        <v>471424</v>
      </c>
      <c r="D235" s="456">
        <v>0</v>
      </c>
      <c r="E235" s="456">
        <v>47142</v>
      </c>
      <c r="F235" s="456">
        <v>0</v>
      </c>
      <c r="G235" s="456">
        <v>0</v>
      </c>
      <c r="H235" s="456">
        <v>518566</v>
      </c>
      <c r="I235" s="456">
        <v>4947.3489900000004</v>
      </c>
      <c r="J235" s="456">
        <v>59790.659799999994</v>
      </c>
      <c r="K235" s="511">
        <v>9.0449630000000003E-2</v>
      </c>
      <c r="L235" s="511">
        <v>9.5158014014089076E-2</v>
      </c>
      <c r="M235" s="709">
        <v>2.1644795100000001</v>
      </c>
    </row>
    <row r="236" spans="2:13" hidden="1">
      <c r="B236" s="718" t="s">
        <v>798</v>
      </c>
      <c r="C236" s="456">
        <v>54324</v>
      </c>
      <c r="D236" s="456">
        <v>0</v>
      </c>
      <c r="E236" s="456">
        <v>0</v>
      </c>
      <c r="F236" s="456">
        <v>0</v>
      </c>
      <c r="G236" s="456">
        <v>0</v>
      </c>
      <c r="H236" s="456">
        <v>54324</v>
      </c>
      <c r="I236" s="456">
        <v>0</v>
      </c>
      <c r="J236" s="456">
        <v>0</v>
      </c>
      <c r="K236" s="511">
        <v>0</v>
      </c>
      <c r="L236" s="511">
        <v>0</v>
      </c>
      <c r="M236" s="709">
        <v>5.6699718199999998</v>
      </c>
    </row>
    <row r="237" spans="2:13" hidden="1">
      <c r="B237" s="724" t="s">
        <v>2071</v>
      </c>
      <c r="C237" s="456">
        <v>0</v>
      </c>
      <c r="D237" s="456">
        <v>255000</v>
      </c>
      <c r="E237" s="456">
        <v>0</v>
      </c>
      <c r="F237" s="456">
        <v>0</v>
      </c>
      <c r="G237" s="456">
        <v>0</v>
      </c>
      <c r="H237" s="456">
        <v>255000</v>
      </c>
      <c r="I237" s="456">
        <v>7650</v>
      </c>
      <c r="J237" s="456">
        <v>12525.6</v>
      </c>
      <c r="K237" s="511">
        <v>1.8948380000000001E-2</v>
      </c>
      <c r="L237" s="511">
        <v>1.9934739377719231E-2</v>
      </c>
      <c r="M237" s="709">
        <v>1.3178748600000001</v>
      </c>
    </row>
    <row r="238" spans="2:13" hidden="1">
      <c r="B238" s="718" t="s">
        <v>799</v>
      </c>
      <c r="C238" s="456">
        <v>1409947</v>
      </c>
      <c r="D238" s="456">
        <v>0</v>
      </c>
      <c r="E238" s="456">
        <v>0</v>
      </c>
      <c r="F238" s="456">
        <v>0</v>
      </c>
      <c r="G238" s="456">
        <v>0</v>
      </c>
      <c r="H238" s="456">
        <v>1409947</v>
      </c>
      <c r="I238" s="456">
        <v>0</v>
      </c>
      <c r="J238" s="456">
        <v>578.07826999999997</v>
      </c>
      <c r="K238" s="511">
        <v>8.7449999999999995E-4</v>
      </c>
      <c r="L238" s="511">
        <v>9.2002296515718285E-4</v>
      </c>
      <c r="M238" s="709">
        <v>4.2160965299999997</v>
      </c>
    </row>
    <row r="239" spans="2:13" hidden="1">
      <c r="B239" s="718" t="s">
        <v>801</v>
      </c>
      <c r="C239" s="456">
        <v>2218498</v>
      </c>
      <c r="D239" s="456">
        <v>0</v>
      </c>
      <c r="E239" s="456">
        <v>0</v>
      </c>
      <c r="F239" s="456">
        <v>0</v>
      </c>
      <c r="G239" s="456">
        <v>0</v>
      </c>
      <c r="H239" s="456">
        <v>2218498</v>
      </c>
      <c r="I239" s="456">
        <v>18724.718010000001</v>
      </c>
      <c r="J239" s="456">
        <v>57791.872900000002</v>
      </c>
      <c r="K239" s="511">
        <v>8.7425920000000004E-2</v>
      </c>
      <c r="L239" s="511">
        <v>9.1976905250987964E-2</v>
      </c>
      <c r="M239" s="709">
        <v>12.805331089999999</v>
      </c>
    </row>
    <row r="240" spans="2:13" hidden="1">
      <c r="B240" s="718" t="s">
        <v>1466</v>
      </c>
      <c r="C240" s="456">
        <v>3550640</v>
      </c>
      <c r="D240" s="456">
        <v>0</v>
      </c>
      <c r="E240" s="456">
        <v>0</v>
      </c>
      <c r="F240" s="456">
        <v>0</v>
      </c>
      <c r="G240" s="456">
        <v>0</v>
      </c>
      <c r="H240" s="456">
        <v>3550640</v>
      </c>
      <c r="I240" s="456">
        <v>76054.708799999993</v>
      </c>
      <c r="J240" s="456">
        <v>199013.372</v>
      </c>
      <c r="K240" s="511">
        <v>0.30106182999999997</v>
      </c>
      <c r="L240" s="511">
        <v>0.3167337056509138</v>
      </c>
      <c r="M240" s="709">
        <v>8.4898406000000008</v>
      </c>
    </row>
    <row r="241" spans="2:13" hidden="1">
      <c r="B241" s="718" t="s">
        <v>804</v>
      </c>
      <c r="C241" s="456">
        <v>4078780</v>
      </c>
      <c r="D241" s="456">
        <v>0</v>
      </c>
      <c r="E241" s="456">
        <v>248543</v>
      </c>
      <c r="F241" s="456">
        <v>0</v>
      </c>
      <c r="G241" s="456">
        <v>120000</v>
      </c>
      <c r="H241" s="456">
        <v>4207323</v>
      </c>
      <c r="I241" s="456">
        <v>60743.0320698</v>
      </c>
      <c r="J241" s="456">
        <v>420606.18027999997</v>
      </c>
      <c r="K241" s="511">
        <v>0.63628119999999999</v>
      </c>
      <c r="L241" s="511">
        <v>0.66940302935905582</v>
      </c>
      <c r="M241" s="709">
        <v>8.2459199900000009</v>
      </c>
    </row>
    <row r="242" spans="2:13" hidden="1">
      <c r="B242" s="718" t="s">
        <v>806</v>
      </c>
      <c r="C242" s="456">
        <v>485694</v>
      </c>
      <c r="D242" s="456">
        <v>0</v>
      </c>
      <c r="E242" s="456">
        <v>0</v>
      </c>
      <c r="F242" s="456">
        <v>0</v>
      </c>
      <c r="G242" s="456">
        <v>0</v>
      </c>
      <c r="H242" s="456">
        <v>485694</v>
      </c>
      <c r="I242" s="456">
        <v>0</v>
      </c>
      <c r="J242" s="456">
        <v>0</v>
      </c>
      <c r="K242" s="511">
        <v>0</v>
      </c>
      <c r="L242" s="511">
        <v>0</v>
      </c>
      <c r="M242" s="709">
        <v>4.9259026400000003</v>
      </c>
    </row>
    <row r="243" spans="2:13" hidden="1">
      <c r="B243" s="718" t="s">
        <v>808</v>
      </c>
      <c r="C243" s="456">
        <v>391987</v>
      </c>
      <c r="D243" s="456">
        <v>0</v>
      </c>
      <c r="E243" s="456">
        <v>0</v>
      </c>
      <c r="F243" s="456">
        <v>0</v>
      </c>
      <c r="G243" s="456">
        <v>0</v>
      </c>
      <c r="H243" s="456">
        <v>391987</v>
      </c>
      <c r="I243" s="456">
        <v>4865.3544000000002</v>
      </c>
      <c r="J243" s="456">
        <v>20116.772840000001</v>
      </c>
      <c r="K243" s="511">
        <v>3.0432089999999998E-2</v>
      </c>
      <c r="L243" s="511">
        <v>3.201624063407587E-2</v>
      </c>
      <c r="M243" s="709">
        <v>6.4022964099999999</v>
      </c>
    </row>
    <row r="244" spans="2:13" hidden="1">
      <c r="B244" s="719"/>
      <c r="C244" s="524">
        <v>84930698</v>
      </c>
      <c r="D244" s="524">
        <v>470800</v>
      </c>
      <c r="E244" s="524">
        <v>675615</v>
      </c>
      <c r="F244" s="524">
        <v>467503</v>
      </c>
      <c r="G244" s="524">
        <v>4636500</v>
      </c>
      <c r="H244" s="524">
        <v>81908116</v>
      </c>
      <c r="I244" s="524">
        <v>867028.68739789969</v>
      </c>
      <c r="J244" s="524">
        <v>7402637.611328599</v>
      </c>
      <c r="K244" s="525">
        <v>11.198501920000004</v>
      </c>
      <c r="L244" s="525">
        <v>11.781443722419498</v>
      </c>
      <c r="M244" s="656"/>
    </row>
    <row r="245" spans="2:13" hidden="1">
      <c r="B245" s="720" t="s">
        <v>809</v>
      </c>
      <c r="C245" s="526"/>
      <c r="D245" s="526"/>
      <c r="E245" s="526"/>
      <c r="F245" s="526"/>
      <c r="G245" s="526"/>
      <c r="H245" s="526"/>
      <c r="I245" s="526"/>
      <c r="J245" s="526"/>
      <c r="K245" s="527"/>
      <c r="L245" s="527"/>
      <c r="M245" s="656"/>
    </row>
    <row r="246" spans="2:13" hidden="1">
      <c r="B246" s="718" t="s">
        <v>966</v>
      </c>
      <c r="C246" s="456">
        <v>1807339</v>
      </c>
      <c r="D246" s="456">
        <v>0</v>
      </c>
      <c r="E246" s="456">
        <v>0</v>
      </c>
      <c r="F246" s="456">
        <v>0</v>
      </c>
      <c r="G246" s="456">
        <v>0</v>
      </c>
      <c r="H246" s="456">
        <v>1807339</v>
      </c>
      <c r="I246" s="456">
        <v>84438.877640000006</v>
      </c>
      <c r="J246" s="456">
        <v>1693476.6429999999</v>
      </c>
      <c r="K246" s="511">
        <v>2.5618438299999999</v>
      </c>
      <c r="L246" s="511">
        <v>2.6952014690282198</v>
      </c>
      <c r="M246" s="709">
        <v>0.70739054999999995</v>
      </c>
    </row>
    <row r="247" spans="2:13" hidden="1">
      <c r="B247" s="719"/>
      <c r="C247" s="524">
        <v>1807339</v>
      </c>
      <c r="D247" s="524">
        <v>0</v>
      </c>
      <c r="E247" s="524">
        <v>0</v>
      </c>
      <c r="F247" s="524">
        <v>0</v>
      </c>
      <c r="G247" s="524">
        <v>0</v>
      </c>
      <c r="H247" s="524">
        <v>1807339</v>
      </c>
      <c r="I247" s="524">
        <v>84438.877640000006</v>
      </c>
      <c r="J247" s="524">
        <v>1693476.6429999999</v>
      </c>
      <c r="K247" s="525">
        <v>2.5618438299999999</v>
      </c>
      <c r="L247" s="525">
        <v>2.6952014690282198</v>
      </c>
      <c r="M247" s="656"/>
    </row>
    <row r="248" spans="2:13" hidden="1">
      <c r="B248" s="725" t="s">
        <v>1343</v>
      </c>
      <c r="C248" s="674"/>
      <c r="D248" s="526"/>
      <c r="E248" s="526"/>
      <c r="F248" s="526"/>
      <c r="G248" s="526"/>
      <c r="H248" s="526"/>
      <c r="I248" s="526"/>
      <c r="J248" s="526"/>
      <c r="K248" s="527"/>
      <c r="L248" s="527"/>
      <c r="M248" s="656"/>
    </row>
    <row r="249" spans="2:13" hidden="1">
      <c r="B249" s="718" t="s">
        <v>810</v>
      </c>
      <c r="C249" s="456">
        <v>295554</v>
      </c>
      <c r="D249" s="456">
        <v>0</v>
      </c>
      <c r="E249" s="456">
        <v>0</v>
      </c>
      <c r="F249" s="456">
        <v>0</v>
      </c>
      <c r="G249" s="456">
        <v>0</v>
      </c>
      <c r="H249" s="456">
        <v>295554</v>
      </c>
      <c r="I249" s="456">
        <v>0</v>
      </c>
      <c r="J249" s="456">
        <v>0</v>
      </c>
      <c r="K249" s="511">
        <v>0</v>
      </c>
      <c r="L249" s="511">
        <v>0</v>
      </c>
      <c r="M249" s="709">
        <v>3.8920435100000002</v>
      </c>
    </row>
    <row r="250" spans="2:13" hidden="1">
      <c r="B250" s="719"/>
      <c r="C250" s="524">
        <v>295554</v>
      </c>
      <c r="D250" s="524">
        <v>0</v>
      </c>
      <c r="E250" s="524">
        <v>0</v>
      </c>
      <c r="F250" s="524">
        <v>0</v>
      </c>
      <c r="G250" s="524">
        <v>0</v>
      </c>
      <c r="H250" s="524">
        <v>295554</v>
      </c>
      <c r="I250" s="524">
        <v>0</v>
      </c>
      <c r="J250" s="524">
        <v>0</v>
      </c>
      <c r="K250" s="525">
        <v>0</v>
      </c>
      <c r="L250" s="525">
        <v>0</v>
      </c>
      <c r="M250" s="656"/>
    </row>
    <row r="251" spans="2:13" hidden="1">
      <c r="B251" s="720" t="s">
        <v>968</v>
      </c>
      <c r="C251" s="526"/>
      <c r="D251" s="526"/>
      <c r="E251" s="526"/>
      <c r="F251" s="526"/>
      <c r="G251" s="526"/>
      <c r="H251" s="526"/>
      <c r="I251" s="526"/>
      <c r="J251" s="526"/>
      <c r="K251" s="527"/>
      <c r="L251" s="527"/>
      <c r="M251" s="656"/>
    </row>
    <row r="252" spans="2:13" ht="30" hidden="1">
      <c r="B252" s="718" t="s">
        <v>971</v>
      </c>
      <c r="C252" s="456">
        <v>2593029</v>
      </c>
      <c r="D252" s="456">
        <v>0</v>
      </c>
      <c r="E252" s="456">
        <v>0</v>
      </c>
      <c r="F252" s="456">
        <v>0</v>
      </c>
      <c r="G252" s="456">
        <v>0</v>
      </c>
      <c r="H252" s="456">
        <v>2593029</v>
      </c>
      <c r="I252" s="456">
        <v>207960.92568000001</v>
      </c>
      <c r="J252" s="456">
        <v>1289617.0428599999</v>
      </c>
      <c r="K252" s="511">
        <v>1.9508963800000001</v>
      </c>
      <c r="L252" s="511">
        <v>2.052450952168285</v>
      </c>
      <c r="M252" s="709">
        <v>2.6486424899999998</v>
      </c>
    </row>
    <row r="253" spans="2:13" hidden="1">
      <c r="B253" s="718" t="s">
        <v>811</v>
      </c>
      <c r="C253" s="456">
        <v>1718825</v>
      </c>
      <c r="D253" s="456">
        <v>0</v>
      </c>
      <c r="E253" s="456">
        <v>0</v>
      </c>
      <c r="F253" s="456">
        <v>0</v>
      </c>
      <c r="G253" s="456">
        <v>0</v>
      </c>
      <c r="H253" s="456">
        <v>1718825</v>
      </c>
      <c r="I253" s="456">
        <v>1876.56449</v>
      </c>
      <c r="J253" s="456">
        <v>847741.67825</v>
      </c>
      <c r="K253" s="511">
        <v>1.2824397599999999</v>
      </c>
      <c r="L253" s="511">
        <v>1.3491975965657583</v>
      </c>
      <c r="M253" s="709">
        <v>5.6939622600000002</v>
      </c>
    </row>
    <row r="254" spans="2:13" hidden="1">
      <c r="B254" s="718" t="s">
        <v>973</v>
      </c>
      <c r="C254" s="456">
        <v>9697795</v>
      </c>
      <c r="D254" s="456">
        <v>0</v>
      </c>
      <c r="E254" s="456">
        <v>0</v>
      </c>
      <c r="F254" s="456">
        <v>0</v>
      </c>
      <c r="G254" s="456">
        <v>0</v>
      </c>
      <c r="H254" s="456">
        <v>9697795</v>
      </c>
      <c r="I254" s="456">
        <v>481135.33619999996</v>
      </c>
      <c r="J254" s="456">
        <v>1701187.1989000002</v>
      </c>
      <c r="K254" s="511">
        <v>2.5735081399999999</v>
      </c>
      <c r="L254" s="511">
        <v>2.7074729707785425</v>
      </c>
      <c r="M254" s="709">
        <v>3.0451465199999999</v>
      </c>
    </row>
    <row r="255" spans="2:13" hidden="1">
      <c r="B255" s="718" t="s">
        <v>812</v>
      </c>
      <c r="C255" s="456">
        <v>352688</v>
      </c>
      <c r="D255" s="456">
        <v>0</v>
      </c>
      <c r="E255" s="456">
        <v>0</v>
      </c>
      <c r="F255" s="456">
        <v>0</v>
      </c>
      <c r="G255" s="456">
        <v>0</v>
      </c>
      <c r="H255" s="456">
        <v>352688</v>
      </c>
      <c r="I255" s="456">
        <v>3639.3397799999998</v>
      </c>
      <c r="J255" s="456">
        <v>85484.517439999996</v>
      </c>
      <c r="K255" s="511">
        <v>0.12931856999999999</v>
      </c>
      <c r="L255" s="511">
        <v>0.13605029507540511</v>
      </c>
      <c r="M255" s="709">
        <v>1.9399246400000001</v>
      </c>
    </row>
    <row r="256" spans="2:13" hidden="1">
      <c r="B256" s="718" t="s">
        <v>813</v>
      </c>
      <c r="C256" s="456">
        <v>229461</v>
      </c>
      <c r="D256" s="456">
        <v>0</v>
      </c>
      <c r="E256" s="456">
        <v>0</v>
      </c>
      <c r="F256" s="456">
        <v>0</v>
      </c>
      <c r="G256" s="456">
        <v>0</v>
      </c>
      <c r="H256" s="456">
        <v>229461</v>
      </c>
      <c r="I256" s="456">
        <v>21056.386760000001</v>
      </c>
      <c r="J256" s="456">
        <v>149149.65</v>
      </c>
      <c r="K256" s="511">
        <v>0.22562939000000001</v>
      </c>
      <c r="L256" s="511">
        <v>0.23737460888325038</v>
      </c>
      <c r="M256" s="709">
        <v>2.3791162099999998</v>
      </c>
    </row>
    <row r="257" spans="2:13" hidden="1">
      <c r="B257" s="718" t="s">
        <v>814</v>
      </c>
      <c r="C257" s="456">
        <v>1811506</v>
      </c>
      <c r="D257" s="456">
        <v>0</v>
      </c>
      <c r="E257" s="456">
        <v>724602</v>
      </c>
      <c r="F257" s="456">
        <v>0</v>
      </c>
      <c r="G257" s="456">
        <v>5000</v>
      </c>
      <c r="H257" s="456">
        <v>2531108</v>
      </c>
      <c r="I257" s="456">
        <v>28017.949359999999</v>
      </c>
      <c r="J257" s="456">
        <v>533911.92151999997</v>
      </c>
      <c r="K257" s="511">
        <v>0.80768693999999996</v>
      </c>
      <c r="L257" s="511">
        <v>0.84973135068647276</v>
      </c>
      <c r="M257" s="709">
        <v>2.9486106200000002</v>
      </c>
    </row>
    <row r="258" spans="2:13" hidden="1">
      <c r="B258" s="718" t="s">
        <v>1349</v>
      </c>
      <c r="C258" s="456">
        <v>111574</v>
      </c>
      <c r="D258" s="456">
        <v>0</v>
      </c>
      <c r="E258" s="456">
        <v>0</v>
      </c>
      <c r="F258" s="456">
        <v>0</v>
      </c>
      <c r="G258" s="456">
        <v>0</v>
      </c>
      <c r="H258" s="456">
        <v>111574</v>
      </c>
      <c r="I258" s="456">
        <v>43913.235289999997</v>
      </c>
      <c r="J258" s="456">
        <v>269370.87672</v>
      </c>
      <c r="K258" s="511">
        <v>0.40749668</v>
      </c>
      <c r="L258" s="511">
        <v>0.42870906171049183</v>
      </c>
      <c r="M258" s="709">
        <v>7.8484253800000001</v>
      </c>
    </row>
    <row r="259" spans="2:13" hidden="1">
      <c r="B259" s="719"/>
      <c r="C259" s="524">
        <v>16514878</v>
      </c>
      <c r="D259" s="524">
        <v>0</v>
      </c>
      <c r="E259" s="524">
        <v>724602</v>
      </c>
      <c r="F259" s="524">
        <v>0</v>
      </c>
      <c r="G259" s="524">
        <v>5000</v>
      </c>
      <c r="H259" s="524">
        <v>17234480</v>
      </c>
      <c r="I259" s="524">
        <v>787599.73755999992</v>
      </c>
      <c r="J259" s="524">
        <v>4876462.8856899999</v>
      </c>
      <c r="K259" s="525">
        <v>7.3769758599999999</v>
      </c>
      <c r="L259" s="525">
        <v>7.7609868358682057</v>
      </c>
      <c r="M259" s="656"/>
    </row>
    <row r="260" spans="2:13" hidden="1">
      <c r="B260" s="720" t="s">
        <v>815</v>
      </c>
      <c r="C260" s="526"/>
      <c r="D260" s="526"/>
      <c r="E260" s="526"/>
      <c r="F260" s="526"/>
      <c r="G260" s="526"/>
      <c r="H260" s="526"/>
      <c r="I260" s="526"/>
      <c r="J260" s="526"/>
      <c r="K260" s="527"/>
      <c r="L260" s="527"/>
      <c r="M260" s="656"/>
    </row>
    <row r="261" spans="2:13" hidden="1">
      <c r="B261" s="718" t="s">
        <v>816</v>
      </c>
      <c r="C261" s="456">
        <v>893795</v>
      </c>
      <c r="D261" s="456">
        <v>0</v>
      </c>
      <c r="E261" s="456">
        <v>0</v>
      </c>
      <c r="F261" s="456">
        <v>0</v>
      </c>
      <c r="G261" s="456">
        <v>0</v>
      </c>
      <c r="H261" s="456">
        <v>893795</v>
      </c>
      <c r="I261" s="456">
        <v>101043.52499999999</v>
      </c>
      <c r="J261" s="456">
        <v>401734.03865</v>
      </c>
      <c r="K261" s="511">
        <v>0.60773195000000002</v>
      </c>
      <c r="L261" s="511">
        <v>0.6393676438371283</v>
      </c>
      <c r="M261" s="709">
        <v>2.7480879699999998</v>
      </c>
    </row>
    <row r="262" spans="2:13" hidden="1">
      <c r="B262" s="719"/>
      <c r="C262" s="524">
        <v>893795</v>
      </c>
      <c r="D262" s="524">
        <v>0</v>
      </c>
      <c r="E262" s="524">
        <v>0</v>
      </c>
      <c r="F262" s="524">
        <v>0</v>
      </c>
      <c r="G262" s="524">
        <v>0</v>
      </c>
      <c r="H262" s="524">
        <v>893795</v>
      </c>
      <c r="I262" s="524">
        <v>101043.52499999999</v>
      </c>
      <c r="J262" s="524">
        <v>401734.03865</v>
      </c>
      <c r="K262" s="525">
        <v>0.60773195000000002</v>
      </c>
      <c r="L262" s="525">
        <v>0.6393676438371283</v>
      </c>
      <c r="M262" s="656"/>
    </row>
    <row r="263" spans="2:13" hidden="1">
      <c r="B263" s="725" t="s">
        <v>817</v>
      </c>
      <c r="C263" s="526"/>
      <c r="D263" s="526"/>
      <c r="E263" s="526"/>
      <c r="F263" s="526"/>
      <c r="G263" s="526"/>
      <c r="H263" s="526"/>
      <c r="I263" s="526"/>
      <c r="J263" s="526"/>
      <c r="K263" s="527"/>
      <c r="L263" s="527"/>
      <c r="M263" s="656"/>
    </row>
    <row r="264" spans="2:13" hidden="1">
      <c r="B264" s="718" t="s">
        <v>818</v>
      </c>
      <c r="C264" s="456">
        <v>178898</v>
      </c>
      <c r="D264" s="456">
        <v>0</v>
      </c>
      <c r="E264" s="456">
        <v>0</v>
      </c>
      <c r="F264" s="456">
        <v>0</v>
      </c>
      <c r="G264" s="456">
        <v>0</v>
      </c>
      <c r="H264" s="456">
        <v>178898</v>
      </c>
      <c r="I264" s="456">
        <v>2537.5987999999998</v>
      </c>
      <c r="J264" s="456">
        <v>13023.7744</v>
      </c>
      <c r="K264" s="511">
        <v>1.9702000000000001E-2</v>
      </c>
      <c r="L264" s="511">
        <v>2.0727593758240057E-2</v>
      </c>
      <c r="M264" s="709">
        <v>1.8253035399999999</v>
      </c>
    </row>
    <row r="265" spans="2:13" ht="30" hidden="1">
      <c r="B265" s="718" t="s">
        <v>819</v>
      </c>
      <c r="C265" s="456">
        <v>4277884</v>
      </c>
      <c r="D265" s="456">
        <v>0</v>
      </c>
      <c r="E265" s="456">
        <v>0</v>
      </c>
      <c r="F265" s="456">
        <v>0</v>
      </c>
      <c r="G265" s="456">
        <v>869000</v>
      </c>
      <c r="H265" s="456">
        <v>3408884</v>
      </c>
      <c r="I265" s="456">
        <v>35418.304630699997</v>
      </c>
      <c r="J265" s="456">
        <v>71791.097040000008</v>
      </c>
      <c r="K265" s="511">
        <v>0.10860354999999999</v>
      </c>
      <c r="L265" s="511">
        <v>0.11425694650419546</v>
      </c>
      <c r="M265" s="709">
        <v>9.0325489999999994E-2</v>
      </c>
    </row>
    <row r="266" spans="2:13" hidden="1">
      <c r="B266" s="719"/>
      <c r="C266" s="524">
        <v>4456782</v>
      </c>
      <c r="D266" s="524">
        <v>0</v>
      </c>
      <c r="E266" s="524">
        <v>0</v>
      </c>
      <c r="F266" s="524">
        <v>0</v>
      </c>
      <c r="G266" s="524">
        <v>869000</v>
      </c>
      <c r="H266" s="524">
        <v>3587782</v>
      </c>
      <c r="I266" s="524">
        <v>37955.903430699997</v>
      </c>
      <c r="J266" s="524">
        <v>84814.871440000003</v>
      </c>
      <c r="K266" s="525">
        <v>0.12830554999999999</v>
      </c>
      <c r="L266" s="525">
        <v>0.1349845402624355</v>
      </c>
      <c r="M266" s="656"/>
    </row>
    <row r="267" spans="2:13" hidden="1">
      <c r="B267" s="720" t="s">
        <v>820</v>
      </c>
      <c r="C267" s="526"/>
      <c r="D267" s="526"/>
      <c r="E267" s="526"/>
      <c r="F267" s="526"/>
      <c r="G267" s="526"/>
      <c r="H267" s="526"/>
      <c r="I267" s="526"/>
      <c r="J267" s="526"/>
      <c r="K267" s="527"/>
      <c r="L267" s="527"/>
      <c r="M267" s="656"/>
    </row>
    <row r="268" spans="2:13" hidden="1">
      <c r="B268" s="718" t="s">
        <v>821</v>
      </c>
      <c r="C268" s="456">
        <v>6814797</v>
      </c>
      <c r="D268" s="456">
        <v>0</v>
      </c>
      <c r="E268" s="456">
        <v>0</v>
      </c>
      <c r="F268" s="456">
        <v>0</v>
      </c>
      <c r="G268" s="456">
        <v>525000</v>
      </c>
      <c r="H268" s="456">
        <v>6289797</v>
      </c>
      <c r="I268" s="456">
        <v>94063.465786300003</v>
      </c>
      <c r="J268" s="456">
        <v>537022.86786</v>
      </c>
      <c r="K268" s="511">
        <v>0.81239309000000004</v>
      </c>
      <c r="L268" s="511">
        <v>0.85468248312771067</v>
      </c>
      <c r="M268" s="709">
        <v>0.54355728000000003</v>
      </c>
    </row>
    <row r="269" spans="2:13" hidden="1">
      <c r="B269" s="718" t="s">
        <v>986</v>
      </c>
      <c r="C269" s="456">
        <v>5423775</v>
      </c>
      <c r="D269" s="456">
        <v>0</v>
      </c>
      <c r="E269" s="456">
        <v>0</v>
      </c>
      <c r="F269" s="456">
        <v>0</v>
      </c>
      <c r="G269" s="456">
        <v>350000</v>
      </c>
      <c r="H269" s="456">
        <v>5073775</v>
      </c>
      <c r="I269" s="456">
        <v>8118.039624</v>
      </c>
      <c r="J269" s="456">
        <v>36074.540249999998</v>
      </c>
      <c r="K269" s="511">
        <v>5.4572549999999997E-2</v>
      </c>
      <c r="L269" s="511">
        <v>5.7413342119722197E-2</v>
      </c>
      <c r="M269" s="709">
        <v>1.8373130000000001E-2</v>
      </c>
    </row>
    <row r="270" spans="2:13" hidden="1">
      <c r="B270" s="718" t="s">
        <v>822</v>
      </c>
      <c r="C270" s="456">
        <v>410390</v>
      </c>
      <c r="D270" s="456">
        <v>0</v>
      </c>
      <c r="E270" s="456">
        <v>0</v>
      </c>
      <c r="F270" s="456">
        <v>0</v>
      </c>
      <c r="G270" s="456">
        <v>0</v>
      </c>
      <c r="H270" s="456">
        <v>410390</v>
      </c>
      <c r="I270" s="456">
        <v>6471.85</v>
      </c>
      <c r="J270" s="456">
        <v>18385.472000000002</v>
      </c>
      <c r="K270" s="511">
        <v>2.7813020000000001E-2</v>
      </c>
      <c r="L270" s="511">
        <v>2.9260841209710862E-2</v>
      </c>
      <c r="M270" s="709">
        <v>0.24217715000000001</v>
      </c>
    </row>
    <row r="271" spans="2:13" hidden="1">
      <c r="B271" s="718" t="s">
        <v>989</v>
      </c>
      <c r="C271" s="456">
        <v>1015332</v>
      </c>
      <c r="D271" s="456">
        <v>0</v>
      </c>
      <c r="E271" s="456">
        <v>0</v>
      </c>
      <c r="F271" s="456">
        <v>0</v>
      </c>
      <c r="G271" s="456">
        <v>87500</v>
      </c>
      <c r="H271" s="456">
        <v>927832</v>
      </c>
      <c r="I271" s="456">
        <v>29282.377921300002</v>
      </c>
      <c r="J271" s="456">
        <v>72166.772959999988</v>
      </c>
      <c r="K271" s="511">
        <v>0.10917186</v>
      </c>
      <c r="L271" s="511">
        <v>0.11485484213839138</v>
      </c>
      <c r="M271" s="709">
        <v>0.10540512</v>
      </c>
    </row>
    <row r="272" spans="2:13" hidden="1">
      <c r="B272" s="718" t="s">
        <v>1847</v>
      </c>
      <c r="C272" s="456">
        <v>1325555</v>
      </c>
      <c r="D272" s="456">
        <v>0</v>
      </c>
      <c r="E272" s="456">
        <v>0</v>
      </c>
      <c r="F272" s="456">
        <v>0</v>
      </c>
      <c r="G272" s="456">
        <v>301500</v>
      </c>
      <c r="H272" s="456">
        <v>1024055</v>
      </c>
      <c r="I272" s="456">
        <v>17562.543581000002</v>
      </c>
      <c r="J272" s="456">
        <v>30588.522850000001</v>
      </c>
      <c r="K272" s="511">
        <v>4.6273460000000002E-2</v>
      </c>
      <c r="L272" s="511">
        <v>4.8682237255234038E-2</v>
      </c>
      <c r="M272" s="709">
        <v>0.26960260000000003</v>
      </c>
    </row>
    <row r="273" spans="2:13" hidden="1">
      <c r="B273" s="718" t="s">
        <v>823</v>
      </c>
      <c r="C273" s="456">
        <v>866000</v>
      </c>
      <c r="D273" s="456">
        <v>0</v>
      </c>
      <c r="E273" s="456">
        <v>0</v>
      </c>
      <c r="F273" s="456">
        <v>0</v>
      </c>
      <c r="G273" s="456">
        <v>0</v>
      </c>
      <c r="H273" s="456">
        <v>866000</v>
      </c>
      <c r="I273" s="456">
        <v>8660</v>
      </c>
      <c r="J273" s="456">
        <v>44590.34</v>
      </c>
      <c r="K273" s="511">
        <v>6.7455009999999996E-2</v>
      </c>
      <c r="L273" s="511">
        <v>7.0966405334985064E-2</v>
      </c>
      <c r="M273" s="709">
        <v>0.23574447000000001</v>
      </c>
    </row>
    <row r="274" spans="2:13" hidden="1">
      <c r="B274" s="718" t="s">
        <v>824</v>
      </c>
      <c r="C274" s="456">
        <v>256117</v>
      </c>
      <c r="D274" s="456">
        <v>0</v>
      </c>
      <c r="E274" s="456">
        <v>0</v>
      </c>
      <c r="F274" s="456">
        <v>0</v>
      </c>
      <c r="G274" s="456">
        <v>0</v>
      </c>
      <c r="H274" s="456">
        <v>256117</v>
      </c>
      <c r="I274" s="456">
        <v>4225.9305000000004</v>
      </c>
      <c r="J274" s="456">
        <v>9786.2305699999997</v>
      </c>
      <c r="K274" s="511">
        <v>1.4804329999999999E-2</v>
      </c>
      <c r="L274" s="511">
        <v>1.5574978915438678E-2</v>
      </c>
      <c r="M274" s="709">
        <v>1.34148858</v>
      </c>
    </row>
    <row r="275" spans="2:13" hidden="1">
      <c r="B275" s="719"/>
      <c r="C275" s="524">
        <v>16111966</v>
      </c>
      <c r="D275" s="524">
        <v>0</v>
      </c>
      <c r="E275" s="524">
        <v>0</v>
      </c>
      <c r="F275" s="524">
        <v>0</v>
      </c>
      <c r="G275" s="524">
        <v>1264000</v>
      </c>
      <c r="H275" s="524">
        <v>14847966</v>
      </c>
      <c r="I275" s="524">
        <v>168384.20741259999</v>
      </c>
      <c r="J275" s="524">
        <v>748614.74648999982</v>
      </c>
      <c r="K275" s="525">
        <v>1.1324833200000002</v>
      </c>
      <c r="L275" s="525">
        <v>1.1914351301011927</v>
      </c>
      <c r="M275" s="656"/>
    </row>
    <row r="276" spans="2:13" hidden="1">
      <c r="B276" s="720" t="s">
        <v>991</v>
      </c>
      <c r="C276" s="526"/>
      <c r="D276" s="526"/>
      <c r="E276" s="526"/>
      <c r="F276" s="526"/>
      <c r="G276" s="526"/>
      <c r="H276" s="526"/>
      <c r="I276" s="526"/>
      <c r="J276" s="526"/>
      <c r="K276" s="527"/>
      <c r="L276" s="527"/>
      <c r="M276" s="656"/>
    </row>
    <row r="277" spans="2:13" hidden="1">
      <c r="B277" s="718" t="s">
        <v>825</v>
      </c>
      <c r="C277" s="456">
        <v>19513012</v>
      </c>
      <c r="D277" s="456">
        <v>0</v>
      </c>
      <c r="E277" s="456">
        <v>0</v>
      </c>
      <c r="F277" s="456">
        <v>0</v>
      </c>
      <c r="G277" s="456">
        <v>0</v>
      </c>
      <c r="H277" s="456">
        <v>19513012</v>
      </c>
      <c r="I277" s="456">
        <v>109282.04531839999</v>
      </c>
      <c r="J277" s="456">
        <v>450945.70731999999</v>
      </c>
      <c r="K277" s="511">
        <v>0.68217797999999996</v>
      </c>
      <c r="L277" s="511">
        <v>0.71768898487301647</v>
      </c>
      <c r="M277" s="709">
        <v>3.0767110199999999</v>
      </c>
    </row>
    <row r="278" spans="2:13" hidden="1">
      <c r="B278" s="718" t="s">
        <v>826</v>
      </c>
      <c r="C278" s="456">
        <v>13218323</v>
      </c>
      <c r="D278" s="456">
        <v>0</v>
      </c>
      <c r="E278" s="456">
        <v>0</v>
      </c>
      <c r="F278" s="456">
        <v>0</v>
      </c>
      <c r="G278" s="456">
        <v>2488000</v>
      </c>
      <c r="H278" s="456">
        <v>10730323</v>
      </c>
      <c r="I278" s="456">
        <v>85913.407613100004</v>
      </c>
      <c r="J278" s="456">
        <v>397880.37683999998</v>
      </c>
      <c r="K278" s="511">
        <v>0.60190224000000003</v>
      </c>
      <c r="L278" s="511">
        <v>0.63323446508064396</v>
      </c>
      <c r="M278" s="709">
        <v>1.2180864199999999</v>
      </c>
    </row>
    <row r="279" spans="2:13" hidden="1">
      <c r="B279" s="719"/>
      <c r="C279" s="524">
        <v>32731335</v>
      </c>
      <c r="D279" s="524">
        <v>0</v>
      </c>
      <c r="E279" s="524">
        <v>0</v>
      </c>
      <c r="F279" s="524">
        <v>0</v>
      </c>
      <c r="G279" s="524">
        <v>2488000</v>
      </c>
      <c r="H279" s="524">
        <v>30243335</v>
      </c>
      <c r="I279" s="524">
        <v>195195.45293149998</v>
      </c>
      <c r="J279" s="524">
        <v>848826.08415999997</v>
      </c>
      <c r="K279" s="525">
        <v>1.2840802199999999</v>
      </c>
      <c r="L279" s="525">
        <v>1.3509234499536604</v>
      </c>
      <c r="M279" s="656"/>
    </row>
    <row r="280" spans="2:13" hidden="1">
      <c r="B280" s="720" t="s">
        <v>827</v>
      </c>
      <c r="C280" s="526"/>
      <c r="D280" s="526"/>
      <c r="E280" s="526"/>
      <c r="F280" s="526"/>
      <c r="G280" s="526"/>
      <c r="H280" s="526"/>
      <c r="I280" s="526"/>
      <c r="J280" s="526"/>
      <c r="K280" s="527"/>
      <c r="L280" s="527"/>
      <c r="M280" s="656"/>
    </row>
    <row r="281" spans="2:13" hidden="1">
      <c r="B281" s="718" t="s">
        <v>828</v>
      </c>
      <c r="C281" s="456">
        <v>1257314</v>
      </c>
      <c r="D281" s="456">
        <v>1156190</v>
      </c>
      <c r="E281" s="456">
        <v>0</v>
      </c>
      <c r="F281" s="456">
        <v>0</v>
      </c>
      <c r="G281" s="456">
        <v>549400</v>
      </c>
      <c r="H281" s="456">
        <v>1864104</v>
      </c>
      <c r="I281" s="456">
        <v>118189.47805580001</v>
      </c>
      <c r="J281" s="456">
        <v>176362.87943999999</v>
      </c>
      <c r="K281" s="511">
        <v>0.2667968</v>
      </c>
      <c r="L281" s="511">
        <v>0.28068500012298947</v>
      </c>
      <c r="M281" s="709">
        <v>0.16279335</v>
      </c>
    </row>
    <row r="282" spans="2:13" hidden="1">
      <c r="B282" s="718" t="s">
        <v>829</v>
      </c>
      <c r="C282" s="456">
        <v>44299356</v>
      </c>
      <c r="D282" s="456">
        <v>0</v>
      </c>
      <c r="E282" s="456">
        <v>0</v>
      </c>
      <c r="F282" s="456">
        <v>0</v>
      </c>
      <c r="G282" s="456">
        <v>14702500</v>
      </c>
      <c r="H282" s="456">
        <v>29596856</v>
      </c>
      <c r="I282" s="456">
        <v>265325.39783889998</v>
      </c>
      <c r="J282" s="456">
        <v>514689.32583999995</v>
      </c>
      <c r="K282" s="511">
        <v>0.77860753000000005</v>
      </c>
      <c r="L282" s="511">
        <v>0.8191382106337749</v>
      </c>
      <c r="M282" s="709">
        <v>2.3484720299999999</v>
      </c>
    </row>
    <row r="283" spans="2:13" hidden="1">
      <c r="B283" s="718" t="s">
        <v>1000</v>
      </c>
      <c r="C283" s="456">
        <v>87810329</v>
      </c>
      <c r="D283" s="456">
        <v>0</v>
      </c>
      <c r="E283" s="456">
        <v>0</v>
      </c>
      <c r="F283" s="456">
        <v>0</v>
      </c>
      <c r="G283" s="456">
        <v>3731500</v>
      </c>
      <c r="H283" s="456">
        <v>84078829</v>
      </c>
      <c r="I283" s="456">
        <v>900311.48014510004</v>
      </c>
      <c r="J283" s="456">
        <v>3622115.9533200003</v>
      </c>
      <c r="K283" s="511">
        <v>5.4794351199999998</v>
      </c>
      <c r="L283" s="511">
        <v>5.7646689599949896</v>
      </c>
      <c r="M283" s="709">
        <v>7.5649547899999998</v>
      </c>
    </row>
    <row r="284" spans="2:13" hidden="1">
      <c r="B284" s="718" t="s">
        <v>999</v>
      </c>
      <c r="C284" s="456">
        <v>2202409</v>
      </c>
      <c r="D284" s="456">
        <v>0</v>
      </c>
      <c r="E284" s="456">
        <v>0</v>
      </c>
      <c r="F284" s="456">
        <v>0</v>
      </c>
      <c r="G284" s="456">
        <v>764000</v>
      </c>
      <c r="H284" s="456">
        <v>1438409</v>
      </c>
      <c r="I284" s="456">
        <v>16356.9113554</v>
      </c>
      <c r="J284" s="456">
        <v>36866.42267</v>
      </c>
      <c r="K284" s="511">
        <v>5.5770489999999999E-2</v>
      </c>
      <c r="L284" s="511">
        <v>5.8673638605359422E-2</v>
      </c>
      <c r="M284" s="709">
        <v>0.10661545</v>
      </c>
    </row>
    <row r="285" spans="2:13" hidden="1">
      <c r="B285" s="718" t="s">
        <v>1354</v>
      </c>
      <c r="C285" s="456">
        <v>972689</v>
      </c>
      <c r="D285" s="456">
        <v>0</v>
      </c>
      <c r="E285" s="456">
        <v>0</v>
      </c>
      <c r="F285" s="456">
        <v>40127</v>
      </c>
      <c r="G285" s="456">
        <v>550000</v>
      </c>
      <c r="H285" s="456">
        <v>462816</v>
      </c>
      <c r="I285" s="456">
        <v>2861.5091364999998</v>
      </c>
      <c r="J285" s="456">
        <v>4174.6003199999996</v>
      </c>
      <c r="K285" s="511">
        <v>6.3152199999999999E-3</v>
      </c>
      <c r="L285" s="511">
        <v>6.643958723362018E-3</v>
      </c>
      <c r="M285" s="709">
        <v>8.7659860000000006E-2</v>
      </c>
    </row>
    <row r="286" spans="2:13" hidden="1">
      <c r="B286" s="718" t="s">
        <v>2069</v>
      </c>
      <c r="C286" s="456">
        <v>0</v>
      </c>
      <c r="D286" s="456">
        <v>0</v>
      </c>
      <c r="E286" s="456">
        <v>0</v>
      </c>
      <c r="F286" s="456">
        <v>367221</v>
      </c>
      <c r="G286" s="456">
        <v>367221</v>
      </c>
      <c r="H286" s="456">
        <v>0</v>
      </c>
      <c r="I286" s="456">
        <v>0</v>
      </c>
      <c r="J286" s="456">
        <v>0</v>
      </c>
      <c r="K286" s="511">
        <v>0</v>
      </c>
      <c r="L286" s="511">
        <v>0</v>
      </c>
      <c r="M286" s="709">
        <v>0</v>
      </c>
    </row>
    <row r="287" spans="2:13" hidden="1">
      <c r="B287" s="718" t="s">
        <v>830</v>
      </c>
      <c r="C287" s="456">
        <v>11431829</v>
      </c>
      <c r="D287" s="456">
        <v>0</v>
      </c>
      <c r="E287" s="456">
        <v>823024</v>
      </c>
      <c r="F287" s="456">
        <v>0</v>
      </c>
      <c r="G287" s="456">
        <v>5945000</v>
      </c>
      <c r="H287" s="456">
        <v>6309853</v>
      </c>
      <c r="I287" s="456">
        <v>32349.856838</v>
      </c>
      <c r="J287" s="456">
        <v>90735.686140000005</v>
      </c>
      <c r="K287" s="511">
        <v>0.13726239000000001</v>
      </c>
      <c r="L287" s="511">
        <v>0.14440763360313527</v>
      </c>
      <c r="M287" s="709">
        <v>0.60481518999999995</v>
      </c>
    </row>
    <row r="288" spans="2:13" hidden="1">
      <c r="B288" s="718" t="s">
        <v>831</v>
      </c>
      <c r="C288" s="456">
        <v>576847</v>
      </c>
      <c r="D288" s="456">
        <v>0</v>
      </c>
      <c r="E288" s="456">
        <v>0</v>
      </c>
      <c r="F288" s="456">
        <v>0</v>
      </c>
      <c r="G288" s="456">
        <v>25000</v>
      </c>
      <c r="H288" s="456">
        <v>551847</v>
      </c>
      <c r="I288" s="456">
        <v>34609.249032700005</v>
      </c>
      <c r="J288" s="456">
        <v>98157.025890000004</v>
      </c>
      <c r="K288" s="511">
        <v>0.14848918999999999</v>
      </c>
      <c r="L288" s="511">
        <v>0.15621884214801599</v>
      </c>
      <c r="M288" s="709">
        <v>3.7621170000000002E-2</v>
      </c>
    </row>
    <row r="289" spans="2:13" hidden="1">
      <c r="B289" s="718" t="s">
        <v>832</v>
      </c>
      <c r="C289" s="456">
        <v>61304107</v>
      </c>
      <c r="D289" s="456">
        <v>0</v>
      </c>
      <c r="E289" s="456">
        <v>0</v>
      </c>
      <c r="F289" s="456">
        <v>0</v>
      </c>
      <c r="G289" s="456">
        <v>3545500</v>
      </c>
      <c r="H289" s="456">
        <v>57758607</v>
      </c>
      <c r="I289" s="456">
        <v>873966.04139659996</v>
      </c>
      <c r="J289" s="456">
        <v>1677309.94728</v>
      </c>
      <c r="K289" s="511">
        <v>2.5373872999999998</v>
      </c>
      <c r="L289" s="511">
        <v>2.6694718540175946</v>
      </c>
      <c r="M289" s="709">
        <v>5.5122042499999999</v>
      </c>
    </row>
    <row r="290" spans="2:13" hidden="1">
      <c r="B290" s="718" t="s">
        <v>834</v>
      </c>
      <c r="C290" s="456">
        <v>27423161</v>
      </c>
      <c r="D290" s="456">
        <v>0</v>
      </c>
      <c r="E290" s="456">
        <v>0</v>
      </c>
      <c r="F290" s="456">
        <v>0</v>
      </c>
      <c r="G290" s="456">
        <v>13058500</v>
      </c>
      <c r="H290" s="456">
        <v>14364661</v>
      </c>
      <c r="I290" s="456">
        <v>27640.582684500001</v>
      </c>
      <c r="J290" s="456">
        <v>92221.123619999998</v>
      </c>
      <c r="K290" s="511">
        <v>0.13950952</v>
      </c>
      <c r="L290" s="511">
        <v>0.146771736642167</v>
      </c>
      <c r="M290" s="709">
        <v>1.3394069200000001</v>
      </c>
    </row>
    <row r="291" spans="2:13" hidden="1">
      <c r="B291" s="718" t="s">
        <v>835</v>
      </c>
      <c r="C291" s="456">
        <v>113842</v>
      </c>
      <c r="D291" s="456">
        <v>0</v>
      </c>
      <c r="E291" s="456">
        <v>0</v>
      </c>
      <c r="F291" s="456">
        <v>0</v>
      </c>
      <c r="G291" s="456">
        <v>0</v>
      </c>
      <c r="H291" s="456">
        <v>113842</v>
      </c>
      <c r="I291" s="456">
        <v>13407.560420199999</v>
      </c>
      <c r="J291" s="456">
        <v>28065.468260000001</v>
      </c>
      <c r="K291" s="511">
        <v>4.2456649999999999E-2</v>
      </c>
      <c r="L291" s="511">
        <v>4.4666746126073902E-2</v>
      </c>
      <c r="M291" s="709">
        <v>1.022811E-2</v>
      </c>
    </row>
    <row r="292" spans="2:13" hidden="1">
      <c r="B292" s="718" t="s">
        <v>837</v>
      </c>
      <c r="C292" s="456">
        <v>3015078</v>
      </c>
      <c r="D292" s="456">
        <v>200000</v>
      </c>
      <c r="E292" s="456">
        <v>0</v>
      </c>
      <c r="F292" s="456">
        <v>0</v>
      </c>
      <c r="G292" s="456">
        <v>1553000</v>
      </c>
      <c r="H292" s="456">
        <v>1662078</v>
      </c>
      <c r="I292" s="456">
        <v>49415.811956400001</v>
      </c>
      <c r="J292" s="456">
        <v>84067.905239999993</v>
      </c>
      <c r="K292" s="511">
        <v>0.12717555999999999</v>
      </c>
      <c r="L292" s="511">
        <v>0.13379572882657889</v>
      </c>
      <c r="M292" s="709">
        <v>7.8123059999999994E-2</v>
      </c>
    </row>
    <row r="293" spans="2:13" hidden="1">
      <c r="B293" s="718" t="s">
        <v>838</v>
      </c>
      <c r="C293" s="456">
        <v>8891532</v>
      </c>
      <c r="D293" s="456">
        <v>0</v>
      </c>
      <c r="E293" s="456">
        <v>0</v>
      </c>
      <c r="F293" s="456">
        <v>0</v>
      </c>
      <c r="G293" s="456">
        <v>4740000</v>
      </c>
      <c r="H293" s="456">
        <v>4151532</v>
      </c>
      <c r="I293" s="456">
        <v>6272.2246114</v>
      </c>
      <c r="J293" s="456">
        <v>8178.5180399999999</v>
      </c>
      <c r="K293" s="511">
        <v>1.237223E-2</v>
      </c>
      <c r="L293" s="511">
        <v>1.3016272723332624E-2</v>
      </c>
      <c r="M293" s="709">
        <v>4.0294980000000001E-2</v>
      </c>
    </row>
    <row r="294" spans="2:13" hidden="1">
      <c r="B294" s="718" t="s">
        <v>839</v>
      </c>
      <c r="C294" s="456">
        <v>4165804</v>
      </c>
      <c r="D294" s="456">
        <v>0</v>
      </c>
      <c r="E294" s="456">
        <v>0</v>
      </c>
      <c r="F294" s="456">
        <v>0</v>
      </c>
      <c r="G294" s="456">
        <v>342000</v>
      </c>
      <c r="H294" s="456">
        <v>3823804</v>
      </c>
      <c r="I294" s="456">
        <v>9833.6258987000001</v>
      </c>
      <c r="J294" s="456">
        <v>22369.253399999998</v>
      </c>
      <c r="K294" s="511">
        <v>3.3839580000000001E-2</v>
      </c>
      <c r="L294" s="511">
        <v>3.5601107859356815E-2</v>
      </c>
      <c r="M294" s="709">
        <v>0.37925586</v>
      </c>
    </row>
    <row r="295" spans="2:13" hidden="1">
      <c r="B295" s="718" t="s">
        <v>2070</v>
      </c>
      <c r="C295" s="456">
        <v>16817699</v>
      </c>
      <c r="D295" s="456">
        <v>0</v>
      </c>
      <c r="E295" s="456">
        <v>0</v>
      </c>
      <c r="F295" s="456">
        <v>0</v>
      </c>
      <c r="G295" s="456">
        <v>4124695</v>
      </c>
      <c r="H295" s="456">
        <v>12693004</v>
      </c>
      <c r="I295" s="456">
        <v>21958.896781700001</v>
      </c>
      <c r="J295" s="456">
        <v>21958.896920000003</v>
      </c>
      <c r="K295" s="511">
        <v>3.32188E-2</v>
      </c>
      <c r="L295" s="511">
        <v>3.4948017430095291E-2</v>
      </c>
      <c r="M295" s="709">
        <v>0.47510785</v>
      </c>
    </row>
    <row r="296" spans="2:13" hidden="1">
      <c r="B296" s="718" t="s">
        <v>840</v>
      </c>
      <c r="C296" s="456">
        <v>120343049</v>
      </c>
      <c r="D296" s="456">
        <v>0</v>
      </c>
      <c r="E296" s="456">
        <v>0</v>
      </c>
      <c r="F296" s="456">
        <v>0</v>
      </c>
      <c r="G296" s="456">
        <v>3070000</v>
      </c>
      <c r="H296" s="456">
        <v>117273049</v>
      </c>
      <c r="I296" s="456">
        <v>374590.72203920002</v>
      </c>
      <c r="J296" s="456">
        <v>1319321.80125</v>
      </c>
      <c r="K296" s="511">
        <v>1.9958329100000001</v>
      </c>
      <c r="L296" s="511">
        <v>2.0997266608595071</v>
      </c>
      <c r="M296" s="709">
        <v>10.637363410000001</v>
      </c>
    </row>
    <row r="297" spans="2:13" hidden="1">
      <c r="B297" s="718" t="s">
        <v>841</v>
      </c>
      <c r="C297" s="456">
        <v>8227978</v>
      </c>
      <c r="D297" s="456">
        <v>0</v>
      </c>
      <c r="E297" s="456">
        <v>0</v>
      </c>
      <c r="F297" s="456">
        <v>0</v>
      </c>
      <c r="G297" s="456">
        <v>4837500</v>
      </c>
      <c r="H297" s="456">
        <v>3390478</v>
      </c>
      <c r="I297" s="456">
        <v>7086.0990204</v>
      </c>
      <c r="J297" s="456">
        <v>12612.578160000001</v>
      </c>
      <c r="K297" s="511">
        <v>1.9079949999999998E-2</v>
      </c>
      <c r="L297" s="511">
        <v>2.0073166834380277E-2</v>
      </c>
      <c r="M297" s="709">
        <v>0.31452153999999999</v>
      </c>
    </row>
    <row r="298" spans="2:13" hidden="1">
      <c r="B298" s="718" t="s">
        <v>842</v>
      </c>
      <c r="C298" s="456">
        <v>399199</v>
      </c>
      <c r="D298" s="456">
        <v>340200</v>
      </c>
      <c r="E298" s="456">
        <v>0</v>
      </c>
      <c r="F298" s="456">
        <v>0</v>
      </c>
      <c r="G298" s="456">
        <v>0</v>
      </c>
      <c r="H298" s="456">
        <v>739399</v>
      </c>
      <c r="I298" s="456">
        <v>77665.758246800004</v>
      </c>
      <c r="J298" s="456">
        <v>113815.68806999999</v>
      </c>
      <c r="K298" s="511">
        <v>0.17217716999999999</v>
      </c>
      <c r="L298" s="511">
        <v>0.18113991176240959</v>
      </c>
      <c r="M298" s="709">
        <v>6.0399550000000003E-2</v>
      </c>
    </row>
    <row r="299" spans="2:13" hidden="1">
      <c r="B299" s="719"/>
      <c r="C299" s="524">
        <v>399252222</v>
      </c>
      <c r="D299" s="524">
        <v>1696390</v>
      </c>
      <c r="E299" s="524">
        <v>823024</v>
      </c>
      <c r="F299" s="524">
        <v>407348</v>
      </c>
      <c r="G299" s="524">
        <v>61905816</v>
      </c>
      <c r="H299" s="524">
        <v>340273168</v>
      </c>
      <c r="I299" s="524">
        <v>2831841.2054583007</v>
      </c>
      <c r="J299" s="524">
        <v>7923023.0738600027</v>
      </c>
      <c r="K299" s="525">
        <v>11.985726410000002</v>
      </c>
      <c r="L299" s="525">
        <v>12.609647446913122</v>
      </c>
      <c r="M299" s="656"/>
    </row>
    <row r="300" spans="2:13" hidden="1">
      <c r="B300" s="720"/>
      <c r="C300" s="526"/>
      <c r="D300" s="526"/>
      <c r="E300" s="526"/>
      <c r="F300" s="526"/>
      <c r="G300" s="526"/>
      <c r="H300" s="526"/>
      <c r="I300" s="526"/>
      <c r="J300" s="526"/>
      <c r="K300" s="527"/>
      <c r="L300" s="527"/>
      <c r="M300" s="656"/>
    </row>
    <row r="301" spans="2:13" hidden="1">
      <c r="B301" s="718"/>
      <c r="M301" s="709"/>
    </row>
    <row r="302" spans="2:13" hidden="1">
      <c r="B302" s="719"/>
      <c r="C302" s="524"/>
      <c r="D302" s="524"/>
      <c r="E302" s="524"/>
      <c r="F302" s="524"/>
      <c r="G302" s="524"/>
      <c r="H302" s="524"/>
      <c r="I302" s="524"/>
      <c r="J302" s="524"/>
      <c r="K302" s="525"/>
      <c r="L302" s="525"/>
      <c r="M302" s="656"/>
    </row>
    <row r="303" spans="2:13" hidden="1">
      <c r="B303" s="725" t="s">
        <v>1364</v>
      </c>
      <c r="C303" s="526"/>
      <c r="D303" s="526"/>
      <c r="E303" s="526"/>
      <c r="F303" s="526"/>
      <c r="G303" s="526"/>
      <c r="H303" s="526"/>
      <c r="I303" s="526"/>
      <c r="J303" s="526"/>
      <c r="K303" s="527"/>
      <c r="L303" s="527"/>
      <c r="M303" s="656"/>
    </row>
    <row r="304" spans="2:13" hidden="1">
      <c r="B304" s="718" t="s">
        <v>844</v>
      </c>
      <c r="C304" s="456">
        <v>525716</v>
      </c>
      <c r="D304" s="456">
        <v>0</v>
      </c>
      <c r="E304" s="456">
        <v>0</v>
      </c>
      <c r="F304" s="456">
        <v>0</v>
      </c>
      <c r="G304" s="456">
        <v>0</v>
      </c>
      <c r="H304" s="456">
        <v>525716</v>
      </c>
      <c r="I304" s="456">
        <v>683.43088</v>
      </c>
      <c r="J304" s="456">
        <v>1645.49108</v>
      </c>
      <c r="K304" s="511">
        <v>2.4892500000000001E-3</v>
      </c>
      <c r="L304" s="511">
        <v>2.6188314993422866E-3</v>
      </c>
      <c r="M304" s="709">
        <v>0.18851204999999999</v>
      </c>
    </row>
    <row r="305" spans="2:13" hidden="1">
      <c r="B305" s="719"/>
      <c r="C305" s="524">
        <v>525716</v>
      </c>
      <c r="D305" s="524">
        <v>0</v>
      </c>
      <c r="E305" s="524">
        <v>0</v>
      </c>
      <c r="F305" s="524">
        <v>0</v>
      </c>
      <c r="G305" s="524">
        <v>0</v>
      </c>
      <c r="H305" s="524">
        <v>525716</v>
      </c>
      <c r="I305" s="524">
        <v>683.43088</v>
      </c>
      <c r="J305" s="524">
        <v>1645.49108</v>
      </c>
      <c r="K305" s="525">
        <v>2.4892500000000001E-3</v>
      </c>
      <c r="L305" s="525">
        <v>2.6188314993422866E-3</v>
      </c>
      <c r="M305" s="656"/>
    </row>
    <row r="306" spans="2:13" hidden="1">
      <c r="B306" s="720" t="s">
        <v>845</v>
      </c>
      <c r="C306" s="526"/>
      <c r="D306" s="526"/>
      <c r="E306" s="526"/>
      <c r="F306" s="526"/>
      <c r="G306" s="526"/>
      <c r="H306" s="526"/>
      <c r="I306" s="526"/>
      <c r="J306" s="526"/>
      <c r="K306" s="527"/>
      <c r="L306" s="527"/>
      <c r="M306" s="656"/>
    </row>
    <row r="307" spans="2:13" hidden="1">
      <c r="B307" s="718" t="s">
        <v>847</v>
      </c>
      <c r="C307" s="456">
        <v>98518</v>
      </c>
      <c r="D307" s="456">
        <v>0</v>
      </c>
      <c r="E307" s="456">
        <v>0</v>
      </c>
      <c r="F307" s="456">
        <v>0</v>
      </c>
      <c r="G307" s="456">
        <v>0</v>
      </c>
      <c r="H307" s="456">
        <v>98518</v>
      </c>
      <c r="I307" s="456">
        <v>0</v>
      </c>
      <c r="J307" s="456">
        <v>0</v>
      </c>
      <c r="K307" s="511">
        <v>0</v>
      </c>
      <c r="L307" s="511">
        <v>0</v>
      </c>
      <c r="M307" s="709">
        <v>0.60317266000000003</v>
      </c>
    </row>
    <row r="308" spans="2:13" hidden="1">
      <c r="B308" s="718" t="s">
        <v>1371</v>
      </c>
      <c r="C308" s="456">
        <v>663832</v>
      </c>
      <c r="D308" s="456">
        <v>0</v>
      </c>
      <c r="E308" s="456">
        <v>0</v>
      </c>
      <c r="F308" s="456">
        <v>0</v>
      </c>
      <c r="G308" s="456">
        <v>0</v>
      </c>
      <c r="H308" s="456">
        <v>663832</v>
      </c>
      <c r="I308" s="456">
        <v>431.49108000000001</v>
      </c>
      <c r="J308" s="456">
        <v>1427.2388000000001</v>
      </c>
      <c r="K308" s="511">
        <v>2.1590899999999998E-3</v>
      </c>
      <c r="L308" s="511">
        <v>2.2714786922597516E-3</v>
      </c>
      <c r="M308" s="709">
        <v>4.4332901500000004</v>
      </c>
    </row>
    <row r="309" spans="2:13" hidden="1">
      <c r="B309" s="718" t="s">
        <v>1373</v>
      </c>
      <c r="C309" s="456">
        <v>3988559</v>
      </c>
      <c r="D309" s="456">
        <v>0</v>
      </c>
      <c r="E309" s="456">
        <v>0</v>
      </c>
      <c r="F309" s="456">
        <v>0</v>
      </c>
      <c r="G309" s="456">
        <v>0</v>
      </c>
      <c r="H309" s="456">
        <v>3988559</v>
      </c>
      <c r="I309" s="456">
        <v>7224.9314175000009</v>
      </c>
      <c r="J309" s="456">
        <v>6740.66471</v>
      </c>
      <c r="K309" s="511">
        <v>1.0197090000000001E-2</v>
      </c>
      <c r="L309" s="511">
        <v>1.0727900797282317E-2</v>
      </c>
      <c r="M309" s="709">
        <v>1.25976998</v>
      </c>
    </row>
    <row r="310" spans="2:13" hidden="1">
      <c r="B310" s="718" t="s">
        <v>1374</v>
      </c>
      <c r="C310" s="456">
        <v>2368064</v>
      </c>
      <c r="D310" s="456">
        <v>0</v>
      </c>
      <c r="E310" s="456">
        <v>0</v>
      </c>
      <c r="F310" s="456">
        <v>0</v>
      </c>
      <c r="G310" s="456">
        <v>0</v>
      </c>
      <c r="H310" s="456">
        <v>2368064</v>
      </c>
      <c r="I310" s="456">
        <v>1799.7286219</v>
      </c>
      <c r="J310" s="456">
        <v>2486.4672</v>
      </c>
      <c r="K310" s="511">
        <v>3.7614599999999999E-3</v>
      </c>
      <c r="L310" s="511">
        <v>3.9572615765510058E-3</v>
      </c>
      <c r="M310" s="709">
        <v>3.7798670099999998</v>
      </c>
    </row>
    <row r="311" spans="2:13" hidden="1">
      <c r="B311" s="718" t="s">
        <v>1376</v>
      </c>
      <c r="C311" s="456">
        <v>6533579</v>
      </c>
      <c r="D311" s="456">
        <v>0</v>
      </c>
      <c r="E311" s="456">
        <v>0</v>
      </c>
      <c r="F311" s="456">
        <v>0</v>
      </c>
      <c r="G311" s="456">
        <v>100000</v>
      </c>
      <c r="H311" s="456">
        <v>6433579</v>
      </c>
      <c r="I311" s="456">
        <v>5790.2213095000006</v>
      </c>
      <c r="J311" s="456">
        <v>10229.390609999999</v>
      </c>
      <c r="K311" s="511">
        <v>1.5474730000000001E-2</v>
      </c>
      <c r="L311" s="511">
        <v>1.6280276857255405E-2</v>
      </c>
      <c r="M311" s="709">
        <v>3.0332390999999999</v>
      </c>
    </row>
    <row r="312" spans="2:13" ht="30" hidden="1">
      <c r="B312" s="718" t="s">
        <v>846</v>
      </c>
      <c r="C312" s="456">
        <v>8271554</v>
      </c>
      <c r="D312" s="456">
        <v>0</v>
      </c>
      <c r="E312" s="456">
        <v>0</v>
      </c>
      <c r="F312" s="456">
        <v>0</v>
      </c>
      <c r="G312" s="456">
        <v>0</v>
      </c>
      <c r="H312" s="456">
        <v>8271554</v>
      </c>
      <c r="I312" s="456">
        <v>1654.3112800000001</v>
      </c>
      <c r="J312" s="456">
        <v>11166.597900000001</v>
      </c>
      <c r="K312" s="511">
        <v>1.6892520000000001E-2</v>
      </c>
      <c r="L312" s="511">
        <v>1.7771860738989499E-2</v>
      </c>
      <c r="M312" s="709">
        <v>2.9036557099999998</v>
      </c>
    </row>
    <row r="313" spans="2:13" hidden="1">
      <c r="B313" s="718" t="s">
        <v>1383</v>
      </c>
      <c r="C313" s="456">
        <v>1775606</v>
      </c>
      <c r="D313" s="456">
        <v>0</v>
      </c>
      <c r="E313" s="456">
        <v>0</v>
      </c>
      <c r="F313" s="456">
        <v>0</v>
      </c>
      <c r="G313" s="456">
        <v>0</v>
      </c>
      <c r="H313" s="456">
        <v>1775606</v>
      </c>
      <c r="I313" s="456">
        <v>0</v>
      </c>
      <c r="J313" s="456">
        <v>0</v>
      </c>
      <c r="K313" s="511">
        <v>0</v>
      </c>
      <c r="L313" s="511">
        <v>0</v>
      </c>
      <c r="M313" s="709">
        <v>3.4939118499999999</v>
      </c>
    </row>
    <row r="314" spans="2:13" hidden="1">
      <c r="B314" s="718" t="s">
        <v>1385</v>
      </c>
      <c r="C314" s="456">
        <v>993701</v>
      </c>
      <c r="D314" s="456">
        <v>0</v>
      </c>
      <c r="E314" s="456">
        <v>0</v>
      </c>
      <c r="F314" s="456">
        <v>0</v>
      </c>
      <c r="G314" s="456">
        <v>0</v>
      </c>
      <c r="H314" s="456">
        <v>993701</v>
      </c>
      <c r="I314" s="456">
        <v>4004.6154799999999</v>
      </c>
      <c r="J314" s="456">
        <v>15481.861580000001</v>
      </c>
      <c r="K314" s="511">
        <v>2.342052E-2</v>
      </c>
      <c r="L314" s="511">
        <v>2.4639687973368501E-2</v>
      </c>
      <c r="M314" s="709">
        <v>0.13018736</v>
      </c>
    </row>
    <row r="315" spans="2:13" hidden="1">
      <c r="B315" s="718" t="s">
        <v>1468</v>
      </c>
      <c r="C315" s="456">
        <v>500000</v>
      </c>
      <c r="D315" s="456">
        <v>0</v>
      </c>
      <c r="E315" s="456">
        <v>0</v>
      </c>
      <c r="F315" s="456">
        <v>0</v>
      </c>
      <c r="G315" s="456">
        <v>0</v>
      </c>
      <c r="H315" s="456">
        <v>500000</v>
      </c>
      <c r="I315" s="456">
        <v>1900</v>
      </c>
      <c r="J315" s="456">
        <v>2280</v>
      </c>
      <c r="K315" s="511">
        <v>3.44912E-3</v>
      </c>
      <c r="L315" s="511">
        <v>3.6286649566647385E-3</v>
      </c>
      <c r="M315" s="709">
        <v>2.5</v>
      </c>
    </row>
    <row r="316" spans="2:13" hidden="1">
      <c r="B316" s="718" t="s">
        <v>1387</v>
      </c>
      <c r="C316" s="456">
        <v>1949080</v>
      </c>
      <c r="D316" s="456">
        <v>0</v>
      </c>
      <c r="E316" s="456">
        <v>0</v>
      </c>
      <c r="F316" s="456">
        <v>0</v>
      </c>
      <c r="G316" s="456">
        <v>615500</v>
      </c>
      <c r="H316" s="456">
        <v>1333580</v>
      </c>
      <c r="I316" s="456">
        <v>6974.6234000000004</v>
      </c>
      <c r="J316" s="456">
        <v>79708.0766</v>
      </c>
      <c r="K316" s="511">
        <v>0.12058014</v>
      </c>
      <c r="L316" s="511">
        <v>0.12685697557963538</v>
      </c>
      <c r="M316" s="709">
        <v>1.62526858</v>
      </c>
    </row>
    <row r="317" spans="2:13" hidden="1">
      <c r="B317" s="718" t="s">
        <v>1389</v>
      </c>
      <c r="C317" s="456">
        <v>326292</v>
      </c>
      <c r="D317" s="456">
        <v>0</v>
      </c>
      <c r="E317" s="456">
        <v>0</v>
      </c>
      <c r="F317" s="456">
        <v>0</v>
      </c>
      <c r="G317" s="456">
        <v>0</v>
      </c>
      <c r="H317" s="456">
        <v>326292</v>
      </c>
      <c r="I317" s="456">
        <v>0</v>
      </c>
      <c r="J317" s="456">
        <v>0</v>
      </c>
      <c r="K317" s="511">
        <v>0</v>
      </c>
      <c r="L317" s="511">
        <v>0</v>
      </c>
      <c r="M317" s="709">
        <v>3.2629199999999998</v>
      </c>
    </row>
    <row r="318" spans="2:13" hidden="1">
      <c r="B318" s="718" t="s">
        <v>1020</v>
      </c>
      <c r="C318" s="456">
        <v>826752</v>
      </c>
      <c r="D318" s="456">
        <v>0</v>
      </c>
      <c r="E318" s="456">
        <v>0</v>
      </c>
      <c r="F318" s="456">
        <v>0</v>
      </c>
      <c r="G318" s="456">
        <v>154000</v>
      </c>
      <c r="H318" s="456">
        <v>672752</v>
      </c>
      <c r="I318" s="456">
        <v>322.92088969999998</v>
      </c>
      <c r="J318" s="456">
        <v>941.8528</v>
      </c>
      <c r="K318" s="511">
        <v>1.4248100000000001E-3</v>
      </c>
      <c r="L318" s="511">
        <v>1.4989773024984923E-3</v>
      </c>
      <c r="M318" s="709">
        <v>1.4896912099999999</v>
      </c>
    </row>
    <row r="319" spans="2:13" hidden="1">
      <c r="B319" s="718" t="s">
        <v>1391</v>
      </c>
      <c r="C319" s="456">
        <v>2277698</v>
      </c>
      <c r="D319" s="456">
        <v>0</v>
      </c>
      <c r="E319" s="456">
        <v>0</v>
      </c>
      <c r="F319" s="456">
        <v>0</v>
      </c>
      <c r="G319" s="456">
        <v>15000</v>
      </c>
      <c r="H319" s="456">
        <v>2262698</v>
      </c>
      <c r="I319" s="456">
        <v>2828.3720033</v>
      </c>
      <c r="J319" s="456">
        <v>5543.6100999999999</v>
      </c>
      <c r="K319" s="511">
        <v>8.3862199999999998E-3</v>
      </c>
      <c r="L319" s="511">
        <v>8.8227647821415376E-3</v>
      </c>
      <c r="M319" s="709">
        <v>4.3992604100000001</v>
      </c>
    </row>
    <row r="320" spans="2:13" hidden="1">
      <c r="B320" s="718" t="s">
        <v>1393</v>
      </c>
      <c r="C320" s="456">
        <v>417026</v>
      </c>
      <c r="D320" s="456">
        <v>0</v>
      </c>
      <c r="E320" s="456">
        <v>0</v>
      </c>
      <c r="F320" s="456">
        <v>0</v>
      </c>
      <c r="G320" s="456">
        <v>1000</v>
      </c>
      <c r="H320" s="456">
        <v>416026</v>
      </c>
      <c r="I320" s="456">
        <v>703.08416319999992</v>
      </c>
      <c r="J320" s="456">
        <v>931.89823999999999</v>
      </c>
      <c r="K320" s="511">
        <v>1.40975E-3</v>
      </c>
      <c r="L320" s="511">
        <v>1.4831344239761167E-3</v>
      </c>
      <c r="M320" s="709">
        <v>1.1460771300000001</v>
      </c>
    </row>
    <row r="321" spans="2:13" hidden="1">
      <c r="B321" s="719"/>
      <c r="C321" s="524">
        <v>30990261</v>
      </c>
      <c r="D321" s="524">
        <v>0</v>
      </c>
      <c r="E321" s="524">
        <v>0</v>
      </c>
      <c r="F321" s="524">
        <v>0</v>
      </c>
      <c r="G321" s="524">
        <v>885500</v>
      </c>
      <c r="H321" s="524">
        <v>30104761</v>
      </c>
      <c r="I321" s="524">
        <v>33634.299645100007</v>
      </c>
      <c r="J321" s="524">
        <v>136937.65854</v>
      </c>
      <c r="K321" s="525">
        <v>0.20715544999999999</v>
      </c>
      <c r="L321" s="525">
        <v>0.21793898368062273</v>
      </c>
      <c r="M321" s="656"/>
    </row>
    <row r="322" spans="2:13" hidden="1">
      <c r="B322" s="720" t="s">
        <v>848</v>
      </c>
      <c r="C322" s="526"/>
      <c r="D322" s="526"/>
      <c r="E322" s="526"/>
      <c r="F322" s="526"/>
      <c r="G322" s="526"/>
      <c r="H322" s="526"/>
      <c r="I322" s="526"/>
      <c r="J322" s="526"/>
      <c r="K322" s="527"/>
      <c r="L322" s="527"/>
      <c r="M322" s="656"/>
    </row>
    <row r="323" spans="2:13" hidden="1">
      <c r="B323" s="718" t="s">
        <v>849</v>
      </c>
      <c r="C323" s="456">
        <v>1858077</v>
      </c>
      <c r="D323" s="456">
        <v>0</v>
      </c>
      <c r="E323" s="456">
        <v>0</v>
      </c>
      <c r="F323" s="456">
        <v>0</v>
      </c>
      <c r="G323" s="456">
        <v>0</v>
      </c>
      <c r="H323" s="456">
        <v>1858077</v>
      </c>
      <c r="I323" s="456">
        <v>2396.9193300000002</v>
      </c>
      <c r="J323" s="456">
        <v>12393.373589999999</v>
      </c>
      <c r="K323" s="511">
        <v>1.874835E-2</v>
      </c>
      <c r="L323" s="511">
        <v>1.9724298438985641E-2</v>
      </c>
      <c r="M323" s="709">
        <v>2.3807368200000001</v>
      </c>
    </row>
    <row r="324" spans="2:13" hidden="1">
      <c r="B324" s="718" t="s">
        <v>851</v>
      </c>
      <c r="C324" s="456">
        <v>172406</v>
      </c>
      <c r="D324" s="456">
        <v>0</v>
      </c>
      <c r="E324" s="456">
        <v>0</v>
      </c>
      <c r="F324" s="456">
        <v>0</v>
      </c>
      <c r="G324" s="456">
        <v>0</v>
      </c>
      <c r="H324" s="456">
        <v>172406</v>
      </c>
      <c r="I324" s="456">
        <v>0</v>
      </c>
      <c r="J324" s="456">
        <v>0</v>
      </c>
      <c r="K324" s="511">
        <v>0</v>
      </c>
      <c r="L324" s="511">
        <v>0</v>
      </c>
      <c r="M324" s="709">
        <v>1.7240599999999999</v>
      </c>
    </row>
    <row r="325" spans="2:13" hidden="1">
      <c r="B325" s="718" t="s">
        <v>1395</v>
      </c>
      <c r="C325" s="456">
        <v>157629</v>
      </c>
      <c r="D325" s="456">
        <v>0</v>
      </c>
      <c r="E325" s="456">
        <v>0</v>
      </c>
      <c r="F325" s="456">
        <v>0</v>
      </c>
      <c r="G325" s="456">
        <v>0</v>
      </c>
      <c r="H325" s="456">
        <v>157629</v>
      </c>
      <c r="I325" s="456">
        <v>53.593859999999999</v>
      </c>
      <c r="J325" s="456">
        <v>53.593859999999999</v>
      </c>
      <c r="K325" s="511">
        <v>8.1080000000000003E-5</v>
      </c>
      <c r="L325" s="511">
        <v>8.5295684944910552E-5</v>
      </c>
      <c r="M325" s="709">
        <v>3.1525799999999999</v>
      </c>
    </row>
    <row r="326" spans="2:13" hidden="1">
      <c r="B326" s="718" t="s">
        <v>1399</v>
      </c>
      <c r="C326" s="456">
        <v>1584070</v>
      </c>
      <c r="D326" s="456">
        <v>0</v>
      </c>
      <c r="E326" s="456">
        <v>0</v>
      </c>
      <c r="F326" s="456">
        <v>0</v>
      </c>
      <c r="G326" s="456">
        <v>0</v>
      </c>
      <c r="H326" s="456">
        <v>1584070</v>
      </c>
      <c r="I326" s="456">
        <v>8981.6769000000004</v>
      </c>
      <c r="J326" s="456">
        <v>15317.956900000001</v>
      </c>
      <c r="K326" s="511">
        <v>2.317257E-2</v>
      </c>
      <c r="L326" s="511">
        <v>2.4378830443302996E-2</v>
      </c>
      <c r="M326" s="709">
        <v>0.78574900999999997</v>
      </c>
    </row>
    <row r="327" spans="2:13" hidden="1">
      <c r="B327" s="718" t="s">
        <v>854</v>
      </c>
      <c r="C327" s="456">
        <v>6429358</v>
      </c>
      <c r="D327" s="456">
        <v>0</v>
      </c>
      <c r="E327" s="456">
        <v>0</v>
      </c>
      <c r="F327" s="456">
        <v>0</v>
      </c>
      <c r="G327" s="456">
        <v>0</v>
      </c>
      <c r="H327" s="456">
        <v>6429358</v>
      </c>
      <c r="I327" s="456">
        <v>35940.164700000001</v>
      </c>
      <c r="J327" s="456">
        <v>161569.76653999998</v>
      </c>
      <c r="K327" s="511">
        <v>0.2444182</v>
      </c>
      <c r="L327" s="511">
        <v>0.25714146925447406</v>
      </c>
      <c r="M327" s="709">
        <v>2.2678511499999998</v>
      </c>
    </row>
    <row r="328" spans="2:13" hidden="1">
      <c r="B328" s="718" t="s">
        <v>855</v>
      </c>
      <c r="C328" s="456">
        <v>10108128</v>
      </c>
      <c r="D328" s="456">
        <v>0</v>
      </c>
      <c r="E328" s="456">
        <v>0</v>
      </c>
      <c r="F328" s="456">
        <v>0</v>
      </c>
      <c r="G328" s="456">
        <v>0</v>
      </c>
      <c r="H328" s="456">
        <v>10108128</v>
      </c>
      <c r="I328" s="456">
        <v>20519.49984</v>
      </c>
      <c r="J328" s="456">
        <v>112301.30207999999</v>
      </c>
      <c r="K328" s="511">
        <v>0.16988624999999999</v>
      </c>
      <c r="L328" s="511">
        <v>0.17872973659891089</v>
      </c>
      <c r="M328" s="709">
        <v>3.5576341399999998</v>
      </c>
    </row>
    <row r="329" spans="2:13" hidden="1">
      <c r="B329" s="718" t="s">
        <v>856</v>
      </c>
      <c r="C329" s="456">
        <v>1948462</v>
      </c>
      <c r="D329" s="456">
        <v>0</v>
      </c>
      <c r="E329" s="456">
        <v>0</v>
      </c>
      <c r="F329" s="456">
        <v>0</v>
      </c>
      <c r="G329" s="456">
        <v>0</v>
      </c>
      <c r="H329" s="456">
        <v>1948462</v>
      </c>
      <c r="I329" s="456">
        <v>13269.026220000002</v>
      </c>
      <c r="J329" s="456">
        <v>50172.896500000003</v>
      </c>
      <c r="K329" s="511">
        <v>7.590015E-2</v>
      </c>
      <c r="L329" s="511">
        <v>7.9851154080665315E-2</v>
      </c>
      <c r="M329" s="709">
        <v>4.2933268699999996</v>
      </c>
    </row>
    <row r="330" spans="2:13" hidden="1">
      <c r="B330" s="719"/>
      <c r="C330" s="524">
        <v>22258130</v>
      </c>
      <c r="D330" s="524">
        <v>0</v>
      </c>
      <c r="E330" s="524">
        <v>0</v>
      </c>
      <c r="F330" s="524">
        <v>0</v>
      </c>
      <c r="G330" s="524">
        <v>0</v>
      </c>
      <c r="H330" s="524">
        <v>22258130</v>
      </c>
      <c r="I330" s="524">
        <v>81160.880850000001</v>
      </c>
      <c r="J330" s="524">
        <v>351808.88946999994</v>
      </c>
      <c r="K330" s="525">
        <v>0.53220660000000009</v>
      </c>
      <c r="L330" s="525">
        <v>0.55991078450128384</v>
      </c>
      <c r="M330" s="656"/>
    </row>
    <row r="331" spans="2:13" hidden="1">
      <c r="B331" s="720" t="s">
        <v>1888</v>
      </c>
      <c r="C331" s="655"/>
      <c r="D331" s="655"/>
      <c r="E331" s="655"/>
      <c r="F331" s="655"/>
      <c r="G331" s="655"/>
      <c r="H331" s="655"/>
      <c r="I331" s="655"/>
      <c r="J331" s="655"/>
      <c r="K331" s="656"/>
      <c r="L331" s="656"/>
      <c r="M331" s="656"/>
    </row>
    <row r="332" spans="2:13" hidden="1">
      <c r="B332" s="718" t="s">
        <v>711</v>
      </c>
      <c r="C332" s="456">
        <v>458109</v>
      </c>
      <c r="D332" s="456">
        <v>0</v>
      </c>
      <c r="E332" s="456">
        <v>0</v>
      </c>
      <c r="F332" s="456">
        <v>0</v>
      </c>
      <c r="G332" s="456">
        <v>0</v>
      </c>
      <c r="H332" s="456">
        <v>458109</v>
      </c>
      <c r="I332" s="456">
        <v>0</v>
      </c>
      <c r="J332" s="456">
        <v>0</v>
      </c>
      <c r="K332" s="511">
        <v>0</v>
      </c>
      <c r="L332" s="511">
        <v>0</v>
      </c>
      <c r="M332" s="709">
        <v>4.9259032300000003</v>
      </c>
    </row>
    <row r="333" spans="2:13" hidden="1">
      <c r="B333" s="718" t="s">
        <v>1177</v>
      </c>
      <c r="C333" s="456">
        <v>59110</v>
      </c>
      <c r="D333" s="456">
        <v>0</v>
      </c>
      <c r="E333" s="456">
        <v>0</v>
      </c>
      <c r="F333" s="456">
        <v>0</v>
      </c>
      <c r="G333" s="456">
        <v>0</v>
      </c>
      <c r="H333" s="456">
        <v>59110</v>
      </c>
      <c r="I333" s="456">
        <v>0</v>
      </c>
      <c r="J333" s="456">
        <v>0</v>
      </c>
      <c r="K333" s="511">
        <v>0</v>
      </c>
      <c r="L333" s="511">
        <v>0</v>
      </c>
      <c r="M333" s="709">
        <v>2.4629166699999998</v>
      </c>
    </row>
    <row r="334" spans="2:13" hidden="1">
      <c r="B334" s="718" t="s">
        <v>1179</v>
      </c>
      <c r="C334" s="456">
        <v>121</v>
      </c>
      <c r="D334" s="456">
        <v>0</v>
      </c>
      <c r="E334" s="456">
        <v>0</v>
      </c>
      <c r="F334" s="456">
        <v>0</v>
      </c>
      <c r="G334" s="456">
        <v>0</v>
      </c>
      <c r="H334" s="456">
        <v>121</v>
      </c>
      <c r="I334" s="456">
        <v>0</v>
      </c>
      <c r="J334" s="456">
        <v>0</v>
      </c>
      <c r="K334" s="511">
        <v>0</v>
      </c>
      <c r="L334" s="511">
        <v>0</v>
      </c>
      <c r="M334" s="709">
        <v>2.94261E-3</v>
      </c>
    </row>
    <row r="335" spans="2:13" hidden="1">
      <c r="B335" s="718" t="s">
        <v>1058</v>
      </c>
      <c r="C335" s="456">
        <v>269806</v>
      </c>
      <c r="D335" s="456">
        <v>0</v>
      </c>
      <c r="E335" s="456">
        <v>0</v>
      </c>
      <c r="F335" s="456">
        <v>0</v>
      </c>
      <c r="G335" s="456">
        <v>0</v>
      </c>
      <c r="H335" s="456">
        <v>269806</v>
      </c>
      <c r="I335" s="456">
        <v>0</v>
      </c>
      <c r="J335" s="456">
        <v>0</v>
      </c>
      <c r="K335" s="511">
        <v>0</v>
      </c>
      <c r="L335" s="511">
        <v>0</v>
      </c>
      <c r="M335" s="709">
        <v>6.4511393300000002</v>
      </c>
    </row>
    <row r="336" spans="2:13" hidden="1">
      <c r="B336" s="718" t="s">
        <v>628</v>
      </c>
      <c r="C336" s="456">
        <v>136201</v>
      </c>
      <c r="D336" s="456">
        <v>0</v>
      </c>
      <c r="E336" s="456">
        <v>0</v>
      </c>
      <c r="F336" s="456">
        <v>0</v>
      </c>
      <c r="G336" s="456">
        <v>0</v>
      </c>
      <c r="H336" s="456">
        <v>136201</v>
      </c>
      <c r="I336" s="456">
        <v>0</v>
      </c>
      <c r="J336" s="456">
        <v>0</v>
      </c>
      <c r="K336" s="511">
        <v>0</v>
      </c>
      <c r="L336" s="511">
        <v>0</v>
      </c>
      <c r="M336" s="709">
        <v>2.4629475599999999</v>
      </c>
    </row>
    <row r="337" spans="2:13" hidden="1">
      <c r="B337" s="718" t="s">
        <v>1182</v>
      </c>
      <c r="C337" s="456">
        <v>64184</v>
      </c>
      <c r="D337" s="456">
        <v>0</v>
      </c>
      <c r="E337" s="456">
        <v>0</v>
      </c>
      <c r="F337" s="456">
        <v>0</v>
      </c>
      <c r="G337" s="456">
        <v>0</v>
      </c>
      <c r="H337" s="456">
        <v>64184</v>
      </c>
      <c r="I337" s="456">
        <v>0</v>
      </c>
      <c r="J337" s="456">
        <v>0</v>
      </c>
      <c r="K337" s="511">
        <v>0</v>
      </c>
      <c r="L337" s="511">
        <v>0</v>
      </c>
      <c r="M337" s="709">
        <v>3.8456560799999999</v>
      </c>
    </row>
    <row r="338" spans="2:13" hidden="1">
      <c r="B338" s="718" t="s">
        <v>714</v>
      </c>
      <c r="C338" s="456">
        <v>61573</v>
      </c>
      <c r="D338" s="456">
        <v>0</v>
      </c>
      <c r="E338" s="456">
        <v>0</v>
      </c>
      <c r="F338" s="456">
        <v>0</v>
      </c>
      <c r="G338" s="456">
        <v>0</v>
      </c>
      <c r="H338" s="456">
        <v>61573</v>
      </c>
      <c r="I338" s="456">
        <v>0</v>
      </c>
      <c r="J338" s="456">
        <v>0</v>
      </c>
      <c r="K338" s="511">
        <v>0</v>
      </c>
      <c r="L338" s="511">
        <v>0</v>
      </c>
      <c r="M338" s="709">
        <v>2.46292</v>
      </c>
    </row>
    <row r="339" spans="2:13" hidden="1">
      <c r="B339" s="718" t="s">
        <v>715</v>
      </c>
      <c r="C339" s="456">
        <v>320085</v>
      </c>
      <c r="D339" s="456">
        <v>0</v>
      </c>
      <c r="E339" s="456">
        <v>0</v>
      </c>
      <c r="F339" s="456">
        <v>0</v>
      </c>
      <c r="G339" s="456">
        <v>0</v>
      </c>
      <c r="H339" s="456">
        <v>320085</v>
      </c>
      <c r="I339" s="456">
        <v>0</v>
      </c>
      <c r="J339" s="456">
        <v>0</v>
      </c>
      <c r="K339" s="511">
        <v>0</v>
      </c>
      <c r="L339" s="511">
        <v>0</v>
      </c>
      <c r="M339" s="709">
        <v>8.2073076900000004</v>
      </c>
    </row>
    <row r="340" spans="2:13" hidden="1">
      <c r="B340" s="718" t="s">
        <v>716</v>
      </c>
      <c r="C340" s="456">
        <v>299</v>
      </c>
      <c r="D340" s="456">
        <v>0</v>
      </c>
      <c r="E340" s="456">
        <v>0</v>
      </c>
      <c r="F340" s="456">
        <v>0</v>
      </c>
      <c r="G340" s="456">
        <v>0</v>
      </c>
      <c r="H340" s="456">
        <v>299</v>
      </c>
      <c r="I340" s="456">
        <v>0</v>
      </c>
      <c r="J340" s="456">
        <v>0</v>
      </c>
      <c r="K340" s="511">
        <v>0</v>
      </c>
      <c r="L340" s="511">
        <v>0</v>
      </c>
      <c r="M340" s="709">
        <v>7.0836299999999996E-3</v>
      </c>
    </row>
    <row r="341" spans="2:13" hidden="1">
      <c r="B341" s="718" t="s">
        <v>718</v>
      </c>
      <c r="C341" s="456">
        <v>284101</v>
      </c>
      <c r="D341" s="456">
        <v>0</v>
      </c>
      <c r="E341" s="456">
        <v>0</v>
      </c>
      <c r="F341" s="456">
        <v>0</v>
      </c>
      <c r="G341" s="456">
        <v>0</v>
      </c>
      <c r="H341" s="456">
        <v>284101</v>
      </c>
      <c r="I341" s="456">
        <v>0</v>
      </c>
      <c r="J341" s="456">
        <v>0</v>
      </c>
      <c r="K341" s="511">
        <v>0</v>
      </c>
      <c r="L341" s="511">
        <v>0</v>
      </c>
      <c r="M341" s="709">
        <v>4.9250411700000001</v>
      </c>
    </row>
    <row r="342" spans="2:13" hidden="1">
      <c r="B342" s="718" t="s">
        <v>719</v>
      </c>
      <c r="C342" s="456">
        <v>189220</v>
      </c>
      <c r="D342" s="456">
        <v>0</v>
      </c>
      <c r="E342" s="456">
        <v>0</v>
      </c>
      <c r="F342" s="456">
        <v>0</v>
      </c>
      <c r="G342" s="456">
        <v>0</v>
      </c>
      <c r="H342" s="456">
        <v>189220</v>
      </c>
      <c r="I342" s="456">
        <v>0</v>
      </c>
      <c r="J342" s="456">
        <v>0</v>
      </c>
      <c r="K342" s="511">
        <v>0</v>
      </c>
      <c r="L342" s="511">
        <v>0</v>
      </c>
      <c r="M342" s="709">
        <v>0</v>
      </c>
    </row>
    <row r="343" spans="2:13" hidden="1">
      <c r="B343" s="718" t="s">
        <v>1102</v>
      </c>
      <c r="C343" s="456">
        <v>39407</v>
      </c>
      <c r="D343" s="456">
        <v>0</v>
      </c>
      <c r="E343" s="456">
        <v>0</v>
      </c>
      <c r="F343" s="456">
        <v>0</v>
      </c>
      <c r="G343" s="456">
        <v>0</v>
      </c>
      <c r="H343" s="456">
        <v>39407</v>
      </c>
      <c r="I343" s="456">
        <v>0</v>
      </c>
      <c r="J343" s="456">
        <v>0</v>
      </c>
      <c r="K343" s="511">
        <v>0</v>
      </c>
      <c r="L343" s="511">
        <v>0</v>
      </c>
      <c r="M343" s="709">
        <v>1.97035</v>
      </c>
    </row>
    <row r="344" spans="2:13" hidden="1">
      <c r="B344" s="718" t="s">
        <v>721</v>
      </c>
      <c r="C344" s="456">
        <v>168712</v>
      </c>
      <c r="D344" s="456">
        <v>0</v>
      </c>
      <c r="E344" s="456">
        <v>0</v>
      </c>
      <c r="F344" s="456">
        <v>0</v>
      </c>
      <c r="G344" s="456">
        <v>0</v>
      </c>
      <c r="H344" s="456">
        <v>168712</v>
      </c>
      <c r="I344" s="456">
        <v>0</v>
      </c>
      <c r="J344" s="456">
        <v>0</v>
      </c>
      <c r="K344" s="511">
        <v>0</v>
      </c>
      <c r="L344" s="511">
        <v>0</v>
      </c>
      <c r="M344" s="709">
        <v>2.609944</v>
      </c>
    </row>
    <row r="345" spans="2:13" hidden="1">
      <c r="B345" s="718" t="s">
        <v>722</v>
      </c>
      <c r="C345" s="456">
        <v>213390</v>
      </c>
      <c r="D345" s="456">
        <v>0</v>
      </c>
      <c r="E345" s="456">
        <v>0</v>
      </c>
      <c r="F345" s="456">
        <v>0</v>
      </c>
      <c r="G345" s="456">
        <v>0</v>
      </c>
      <c r="H345" s="456">
        <v>213390</v>
      </c>
      <c r="I345" s="456">
        <v>0</v>
      </c>
      <c r="J345" s="456">
        <v>0</v>
      </c>
      <c r="K345" s="511">
        <v>0</v>
      </c>
      <c r="L345" s="511">
        <v>0</v>
      </c>
      <c r="M345" s="709">
        <v>2.4629501399999998</v>
      </c>
    </row>
    <row r="346" spans="2:13" hidden="1">
      <c r="B346" s="718" t="s">
        <v>725</v>
      </c>
      <c r="C346" s="456">
        <v>64250</v>
      </c>
      <c r="D346" s="456">
        <v>0</v>
      </c>
      <c r="E346" s="456">
        <v>0</v>
      </c>
      <c r="F346" s="456">
        <v>0</v>
      </c>
      <c r="G346" s="456">
        <v>0</v>
      </c>
      <c r="H346" s="456">
        <v>64250</v>
      </c>
      <c r="I346" s="456">
        <v>0</v>
      </c>
      <c r="J346" s="456">
        <v>0</v>
      </c>
      <c r="K346" s="511">
        <v>0</v>
      </c>
      <c r="L346" s="511">
        <v>0</v>
      </c>
      <c r="M346" s="709">
        <v>6.4249999999999998</v>
      </c>
    </row>
    <row r="347" spans="2:13" hidden="1">
      <c r="B347" s="718" t="s">
        <v>1067</v>
      </c>
      <c r="C347" s="456">
        <v>74114</v>
      </c>
      <c r="D347" s="456">
        <v>0</v>
      </c>
      <c r="E347" s="456">
        <v>0</v>
      </c>
      <c r="F347" s="456">
        <v>0</v>
      </c>
      <c r="G347" s="456">
        <v>0</v>
      </c>
      <c r="H347" s="456">
        <v>74114</v>
      </c>
      <c r="I347" s="456">
        <v>0</v>
      </c>
      <c r="J347" s="456">
        <v>0</v>
      </c>
      <c r="K347" s="511">
        <v>0</v>
      </c>
      <c r="L347" s="511">
        <v>0</v>
      </c>
      <c r="M347" s="709">
        <v>1.49098737</v>
      </c>
    </row>
    <row r="348" spans="2:13" hidden="1">
      <c r="B348" s="718" t="s">
        <v>1905</v>
      </c>
      <c r="C348" s="456">
        <v>3408091</v>
      </c>
      <c r="D348" s="456">
        <v>0</v>
      </c>
      <c r="E348" s="456">
        <v>0</v>
      </c>
      <c r="F348" s="456">
        <v>0</v>
      </c>
      <c r="G348" s="456">
        <v>0</v>
      </c>
      <c r="H348" s="456">
        <v>3408091</v>
      </c>
      <c r="I348" s="456">
        <v>0</v>
      </c>
      <c r="J348" s="456">
        <v>0</v>
      </c>
      <c r="K348" s="511">
        <v>0</v>
      </c>
      <c r="L348" s="511">
        <v>0</v>
      </c>
      <c r="M348" s="709">
        <v>5.1969243199999999</v>
      </c>
    </row>
    <row r="349" spans="2:13" hidden="1">
      <c r="B349" s="718" t="s">
        <v>1199</v>
      </c>
      <c r="C349" s="456">
        <v>84233</v>
      </c>
      <c r="D349" s="456">
        <v>0</v>
      </c>
      <c r="E349" s="456">
        <v>0</v>
      </c>
      <c r="F349" s="456">
        <v>0</v>
      </c>
      <c r="G349" s="456">
        <v>0</v>
      </c>
      <c r="H349" s="456">
        <v>84233</v>
      </c>
      <c r="I349" s="456">
        <v>0</v>
      </c>
      <c r="J349" s="456">
        <v>0</v>
      </c>
      <c r="K349" s="511">
        <v>0</v>
      </c>
      <c r="L349" s="511">
        <v>0</v>
      </c>
      <c r="M349" s="709">
        <v>4.8133142900000001</v>
      </c>
    </row>
    <row r="350" spans="2:13" hidden="1">
      <c r="B350" s="718" t="s">
        <v>677</v>
      </c>
      <c r="C350" s="456">
        <v>266145</v>
      </c>
      <c r="D350" s="456">
        <v>0</v>
      </c>
      <c r="E350" s="456">
        <v>0</v>
      </c>
      <c r="F350" s="456">
        <v>0</v>
      </c>
      <c r="G350" s="456">
        <v>0</v>
      </c>
      <c r="H350" s="456">
        <v>266145</v>
      </c>
      <c r="I350" s="456">
        <v>0</v>
      </c>
      <c r="J350" s="456">
        <v>0</v>
      </c>
      <c r="K350" s="511">
        <v>0</v>
      </c>
      <c r="L350" s="511">
        <v>0</v>
      </c>
      <c r="M350" s="709">
        <v>7.8277941200000001</v>
      </c>
    </row>
    <row r="351" spans="2:13" hidden="1">
      <c r="B351" s="718" t="s">
        <v>1202</v>
      </c>
      <c r="C351" s="456">
        <v>34948</v>
      </c>
      <c r="D351" s="456">
        <v>0</v>
      </c>
      <c r="E351" s="456">
        <v>0</v>
      </c>
      <c r="F351" s="456">
        <v>0</v>
      </c>
      <c r="G351" s="456">
        <v>0</v>
      </c>
      <c r="H351" s="456">
        <v>34948</v>
      </c>
      <c r="I351" s="456">
        <v>0</v>
      </c>
      <c r="J351" s="456">
        <v>0</v>
      </c>
      <c r="K351" s="511">
        <v>0</v>
      </c>
      <c r="L351" s="511">
        <v>0</v>
      </c>
      <c r="M351" s="709">
        <v>0.45438942999999998</v>
      </c>
    </row>
    <row r="352" spans="2:13" hidden="1">
      <c r="B352" s="718" t="s">
        <v>1060</v>
      </c>
      <c r="C352" s="456">
        <v>43200</v>
      </c>
      <c r="D352" s="456">
        <v>0</v>
      </c>
      <c r="E352" s="456">
        <v>0</v>
      </c>
      <c r="F352" s="456">
        <v>0</v>
      </c>
      <c r="G352" s="456">
        <v>0</v>
      </c>
      <c r="H352" s="456">
        <v>43200</v>
      </c>
      <c r="I352" s="456">
        <v>0</v>
      </c>
      <c r="J352" s="456">
        <v>0</v>
      </c>
      <c r="K352" s="511">
        <v>0</v>
      </c>
      <c r="L352" s="511">
        <v>0</v>
      </c>
      <c r="M352" s="709">
        <v>6.1714285699999998</v>
      </c>
    </row>
    <row r="353" spans="1:13" hidden="1">
      <c r="B353" s="718" t="s">
        <v>1208</v>
      </c>
      <c r="C353" s="456">
        <v>81277</v>
      </c>
      <c r="D353" s="456">
        <v>0</v>
      </c>
      <c r="E353" s="456">
        <v>0</v>
      </c>
      <c r="F353" s="456">
        <v>0</v>
      </c>
      <c r="G353" s="456">
        <v>0</v>
      </c>
      <c r="H353" s="456">
        <v>81277</v>
      </c>
      <c r="I353" s="456">
        <v>0</v>
      </c>
      <c r="J353" s="456">
        <v>0</v>
      </c>
      <c r="K353" s="511">
        <v>0</v>
      </c>
      <c r="L353" s="511">
        <v>0</v>
      </c>
      <c r="M353" s="709">
        <v>0</v>
      </c>
    </row>
    <row r="354" spans="1:13" hidden="1">
      <c r="B354" s="718" t="s">
        <v>730</v>
      </c>
      <c r="C354" s="456">
        <v>727080</v>
      </c>
      <c r="D354" s="456">
        <v>0</v>
      </c>
      <c r="E354" s="456">
        <v>0</v>
      </c>
      <c r="F354" s="456">
        <v>0</v>
      </c>
      <c r="G354" s="456">
        <v>0</v>
      </c>
      <c r="H354" s="456">
        <v>727080</v>
      </c>
      <c r="I354" s="456">
        <v>0</v>
      </c>
      <c r="J354" s="456">
        <v>0</v>
      </c>
      <c r="K354" s="511">
        <v>0</v>
      </c>
      <c r="L354" s="511">
        <v>0</v>
      </c>
      <c r="M354" s="709">
        <v>4.8003486000000004</v>
      </c>
    </row>
    <row r="355" spans="1:13" hidden="1">
      <c r="B355" s="718" t="s">
        <v>1211</v>
      </c>
      <c r="C355" s="456">
        <v>317647</v>
      </c>
      <c r="D355" s="456">
        <v>0</v>
      </c>
      <c r="E355" s="456">
        <v>0</v>
      </c>
      <c r="F355" s="456">
        <v>0</v>
      </c>
      <c r="G355" s="456">
        <v>0</v>
      </c>
      <c r="H355" s="456">
        <v>317647</v>
      </c>
      <c r="I355" s="456">
        <v>0</v>
      </c>
      <c r="J355" s="456">
        <v>0</v>
      </c>
      <c r="K355" s="511">
        <v>0</v>
      </c>
      <c r="L355" s="511">
        <v>0</v>
      </c>
      <c r="M355" s="709">
        <v>4.9249887599999997</v>
      </c>
    </row>
    <row r="356" spans="1:13" hidden="1">
      <c r="A356" s="640"/>
      <c r="B356" s="718" t="s">
        <v>1369</v>
      </c>
      <c r="C356" s="722">
        <v>370674</v>
      </c>
      <c r="D356" s="722">
        <v>0</v>
      </c>
      <c r="E356" s="722">
        <v>0</v>
      </c>
      <c r="F356" s="722">
        <v>0</v>
      </c>
      <c r="G356" s="722">
        <v>0</v>
      </c>
      <c r="H356" s="722">
        <v>370674</v>
      </c>
      <c r="I356" s="722">
        <v>0</v>
      </c>
      <c r="J356" s="722">
        <v>0</v>
      </c>
      <c r="K356" s="726">
        <v>0</v>
      </c>
      <c r="L356" s="726">
        <v>0</v>
      </c>
      <c r="M356" s="727">
        <v>4.9259003300000002</v>
      </c>
    </row>
    <row r="357" spans="1:13" hidden="1">
      <c r="B357" s="718" t="s">
        <v>740</v>
      </c>
      <c r="C357" s="456">
        <v>42005</v>
      </c>
      <c r="D357" s="456">
        <v>0</v>
      </c>
      <c r="E357" s="456">
        <v>0</v>
      </c>
      <c r="F357" s="456">
        <v>0</v>
      </c>
      <c r="G357" s="456">
        <v>0</v>
      </c>
      <c r="H357" s="456">
        <v>42005</v>
      </c>
      <c r="I357" s="456">
        <v>0</v>
      </c>
      <c r="J357" s="456">
        <v>0</v>
      </c>
      <c r="K357" s="511">
        <v>0</v>
      </c>
      <c r="L357" s="511">
        <v>0</v>
      </c>
      <c r="M357" s="709">
        <v>2.10025</v>
      </c>
    </row>
    <row r="358" spans="1:13" hidden="1">
      <c r="B358" s="718" t="s">
        <v>1230</v>
      </c>
      <c r="C358" s="456">
        <v>45835</v>
      </c>
      <c r="D358" s="456">
        <v>0</v>
      </c>
      <c r="E358" s="456">
        <v>0</v>
      </c>
      <c r="F358" s="456">
        <v>0</v>
      </c>
      <c r="G358" s="456">
        <v>0</v>
      </c>
      <c r="H358" s="456">
        <v>45835</v>
      </c>
      <c r="I358" s="456">
        <v>0</v>
      </c>
      <c r="J358" s="456">
        <v>0</v>
      </c>
      <c r="K358" s="511">
        <v>0</v>
      </c>
      <c r="L358" s="511">
        <v>0</v>
      </c>
      <c r="M358" s="709">
        <v>9.1669999999999998</v>
      </c>
    </row>
    <row r="359" spans="1:13" hidden="1">
      <c r="B359" s="718" t="s">
        <v>1232</v>
      </c>
      <c r="C359" s="456">
        <v>49259</v>
      </c>
      <c r="D359" s="456">
        <v>0</v>
      </c>
      <c r="E359" s="456">
        <v>0</v>
      </c>
      <c r="F359" s="456">
        <v>0</v>
      </c>
      <c r="G359" s="456">
        <v>0</v>
      </c>
      <c r="H359" s="456">
        <v>49259</v>
      </c>
      <c r="I359" s="456">
        <v>0</v>
      </c>
      <c r="J359" s="456">
        <v>0</v>
      </c>
      <c r="K359" s="511">
        <v>0</v>
      </c>
      <c r="L359" s="511">
        <v>0</v>
      </c>
      <c r="M359" s="709">
        <v>0.98517999999999994</v>
      </c>
    </row>
    <row r="360" spans="1:13" hidden="1">
      <c r="B360" s="718" t="s">
        <v>1104</v>
      </c>
      <c r="C360" s="456">
        <v>59110</v>
      </c>
      <c r="D360" s="456">
        <v>0</v>
      </c>
      <c r="E360" s="456">
        <v>0</v>
      </c>
      <c r="F360" s="456">
        <v>0</v>
      </c>
      <c r="G360" s="456">
        <v>0</v>
      </c>
      <c r="H360" s="456">
        <v>59110</v>
      </c>
      <c r="I360" s="456">
        <v>0</v>
      </c>
      <c r="J360" s="456">
        <v>0</v>
      </c>
      <c r="K360" s="511">
        <v>0</v>
      </c>
      <c r="L360" s="511">
        <v>0</v>
      </c>
      <c r="M360" s="709">
        <v>0</v>
      </c>
    </row>
    <row r="361" spans="1:13" hidden="1">
      <c r="B361" s="718" t="s">
        <v>1237</v>
      </c>
      <c r="C361" s="456">
        <v>165017</v>
      </c>
      <c r="D361" s="456">
        <v>0</v>
      </c>
      <c r="E361" s="456">
        <v>0</v>
      </c>
      <c r="F361" s="456">
        <v>0</v>
      </c>
      <c r="G361" s="456">
        <v>0</v>
      </c>
      <c r="H361" s="456">
        <v>165017</v>
      </c>
      <c r="I361" s="456">
        <v>0</v>
      </c>
      <c r="J361" s="456">
        <v>0</v>
      </c>
      <c r="K361" s="511">
        <v>0</v>
      </c>
      <c r="L361" s="511">
        <v>0</v>
      </c>
      <c r="M361" s="709">
        <v>5.00051515</v>
      </c>
    </row>
    <row r="362" spans="1:13" hidden="1">
      <c r="B362" s="718" t="s">
        <v>1238</v>
      </c>
      <c r="C362" s="456">
        <v>113022</v>
      </c>
      <c r="D362" s="456">
        <v>0</v>
      </c>
      <c r="E362" s="456">
        <v>0</v>
      </c>
      <c r="F362" s="456">
        <v>0</v>
      </c>
      <c r="G362" s="456">
        <v>0</v>
      </c>
      <c r="H362" s="456">
        <v>113022</v>
      </c>
      <c r="I362" s="456">
        <v>0</v>
      </c>
      <c r="J362" s="456">
        <v>0</v>
      </c>
      <c r="K362" s="511">
        <v>0</v>
      </c>
      <c r="L362" s="511">
        <v>0</v>
      </c>
      <c r="M362" s="709">
        <v>0</v>
      </c>
    </row>
    <row r="363" spans="1:13" hidden="1">
      <c r="B363" s="718" t="s">
        <v>1397</v>
      </c>
      <c r="C363" s="456">
        <v>3769256</v>
      </c>
      <c r="D363" s="456">
        <v>0</v>
      </c>
      <c r="E363" s="456">
        <v>0</v>
      </c>
      <c r="F363" s="456">
        <v>0</v>
      </c>
      <c r="G363" s="456">
        <v>3769256</v>
      </c>
      <c r="H363" s="456">
        <v>0</v>
      </c>
      <c r="I363" s="456">
        <v>0</v>
      </c>
      <c r="J363" s="456">
        <v>0</v>
      </c>
      <c r="K363" s="511">
        <v>0</v>
      </c>
      <c r="L363" s="511">
        <v>0</v>
      </c>
      <c r="M363" s="709">
        <v>0</v>
      </c>
    </row>
    <row r="364" spans="1:13" hidden="1">
      <c r="B364" s="718" t="s">
        <v>1242</v>
      </c>
      <c r="C364" s="456">
        <v>58248</v>
      </c>
      <c r="D364" s="456">
        <v>0</v>
      </c>
      <c r="E364" s="456">
        <v>0</v>
      </c>
      <c r="F364" s="456">
        <v>0</v>
      </c>
      <c r="G364" s="456">
        <v>0</v>
      </c>
      <c r="H364" s="456">
        <v>58248</v>
      </c>
      <c r="I364" s="456">
        <v>0</v>
      </c>
      <c r="J364" s="456">
        <v>0</v>
      </c>
      <c r="K364" s="511">
        <v>0</v>
      </c>
      <c r="L364" s="511">
        <v>0</v>
      </c>
      <c r="M364" s="709">
        <v>0.61572939000000004</v>
      </c>
    </row>
    <row r="365" spans="1:13" hidden="1">
      <c r="B365" s="718" t="s">
        <v>1106</v>
      </c>
      <c r="C365" s="456">
        <v>98518</v>
      </c>
      <c r="D365" s="456">
        <v>0</v>
      </c>
      <c r="E365" s="456">
        <v>0</v>
      </c>
      <c r="F365" s="456">
        <v>0</v>
      </c>
      <c r="G365" s="456">
        <v>0</v>
      </c>
      <c r="H365" s="456">
        <v>98518</v>
      </c>
      <c r="I365" s="456">
        <v>0</v>
      </c>
      <c r="J365" s="456">
        <v>0</v>
      </c>
      <c r="K365" s="511">
        <v>0</v>
      </c>
      <c r="L365" s="511">
        <v>0</v>
      </c>
      <c r="M365" s="709">
        <v>3.28393333</v>
      </c>
    </row>
    <row r="366" spans="1:13" hidden="1">
      <c r="B366" s="718" t="s">
        <v>833</v>
      </c>
      <c r="C366" s="456">
        <v>147</v>
      </c>
      <c r="D366" s="456">
        <v>0</v>
      </c>
      <c r="E366" s="456">
        <v>0</v>
      </c>
      <c r="F366" s="456">
        <v>0</v>
      </c>
      <c r="G366" s="456">
        <v>0</v>
      </c>
      <c r="H366" s="456">
        <v>147</v>
      </c>
      <c r="I366" s="456">
        <v>0</v>
      </c>
      <c r="J366" s="456">
        <v>0</v>
      </c>
      <c r="K366" s="511">
        <v>0</v>
      </c>
      <c r="L366" s="511">
        <v>0</v>
      </c>
      <c r="M366" s="709">
        <v>2.9399999999999999E-4</v>
      </c>
    </row>
    <row r="367" spans="1:13" hidden="1">
      <c r="B367" s="718" t="s">
        <v>1248</v>
      </c>
      <c r="C367" s="456">
        <v>4</v>
      </c>
      <c r="D367" s="456">
        <v>0</v>
      </c>
      <c r="E367" s="456">
        <v>0</v>
      </c>
      <c r="F367" s="456">
        <v>0</v>
      </c>
      <c r="G367" s="456">
        <v>0</v>
      </c>
      <c r="H367" s="456">
        <v>4</v>
      </c>
      <c r="I367" s="456">
        <v>0</v>
      </c>
      <c r="J367" s="456">
        <v>0</v>
      </c>
      <c r="K367" s="511">
        <v>0</v>
      </c>
      <c r="L367" s="511">
        <v>0</v>
      </c>
      <c r="M367" s="709">
        <v>3.2360000000000002E-5</v>
      </c>
    </row>
    <row r="368" spans="1:13" hidden="1">
      <c r="B368" s="718" t="s">
        <v>1378</v>
      </c>
      <c r="C368" s="456">
        <v>1970</v>
      </c>
      <c r="D368" s="456">
        <v>0</v>
      </c>
      <c r="E368" s="456">
        <v>0</v>
      </c>
      <c r="F368" s="456">
        <v>0</v>
      </c>
      <c r="G368" s="456">
        <v>0</v>
      </c>
      <c r="H368" s="456">
        <v>1970</v>
      </c>
      <c r="I368" s="456">
        <v>0</v>
      </c>
      <c r="J368" s="456">
        <v>0</v>
      </c>
      <c r="K368" s="511">
        <v>0</v>
      </c>
      <c r="L368" s="511">
        <v>0</v>
      </c>
      <c r="M368" s="709">
        <v>3.9399999999999998E-2</v>
      </c>
    </row>
    <row r="369" spans="2:13" hidden="1">
      <c r="B369" s="718" t="s">
        <v>850</v>
      </c>
      <c r="C369" s="456">
        <v>35227</v>
      </c>
      <c r="D369" s="456">
        <v>0</v>
      </c>
      <c r="E369" s="456">
        <v>0</v>
      </c>
      <c r="F369" s="456">
        <v>0</v>
      </c>
      <c r="G369" s="456">
        <v>0</v>
      </c>
      <c r="H369" s="456">
        <v>35227</v>
      </c>
      <c r="I369" s="456">
        <v>0</v>
      </c>
      <c r="J369" s="456">
        <v>0</v>
      </c>
      <c r="K369" s="511">
        <v>0</v>
      </c>
      <c r="L369" s="511">
        <v>0</v>
      </c>
      <c r="M369" s="709">
        <v>0.35227000000000003</v>
      </c>
    </row>
    <row r="370" spans="2:13" hidden="1">
      <c r="B370" s="718" t="s">
        <v>1381</v>
      </c>
      <c r="C370" s="456">
        <v>139990</v>
      </c>
      <c r="D370" s="456">
        <v>0</v>
      </c>
      <c r="E370" s="456">
        <v>0</v>
      </c>
      <c r="F370" s="456">
        <v>0</v>
      </c>
      <c r="G370" s="456">
        <v>0</v>
      </c>
      <c r="H370" s="456">
        <v>139990</v>
      </c>
      <c r="I370" s="456">
        <v>0</v>
      </c>
      <c r="J370" s="456">
        <v>0</v>
      </c>
      <c r="K370" s="511">
        <v>0</v>
      </c>
      <c r="L370" s="511">
        <v>0</v>
      </c>
      <c r="M370" s="709">
        <v>0.70815395999999997</v>
      </c>
    </row>
    <row r="371" spans="2:13" hidden="1">
      <c r="B371" s="718" t="s">
        <v>749</v>
      </c>
      <c r="C371" s="456">
        <v>163151</v>
      </c>
      <c r="D371" s="456">
        <v>0</v>
      </c>
      <c r="E371" s="456">
        <v>0</v>
      </c>
      <c r="F371" s="456">
        <v>0</v>
      </c>
      <c r="G371" s="456">
        <v>0</v>
      </c>
      <c r="H371" s="456">
        <v>163151</v>
      </c>
      <c r="I371" s="456">
        <v>0</v>
      </c>
      <c r="J371" s="456">
        <v>0</v>
      </c>
      <c r="K371" s="511">
        <v>0</v>
      </c>
      <c r="L371" s="511">
        <v>0</v>
      </c>
      <c r="M371" s="709">
        <v>2.4629540200000002</v>
      </c>
    </row>
    <row r="372" spans="2:13" hidden="1">
      <c r="B372" s="718" t="s">
        <v>750</v>
      </c>
      <c r="C372" s="456">
        <v>37436</v>
      </c>
      <c r="D372" s="456">
        <v>0</v>
      </c>
      <c r="E372" s="456">
        <v>0</v>
      </c>
      <c r="F372" s="456">
        <v>0</v>
      </c>
      <c r="G372" s="456">
        <v>0</v>
      </c>
      <c r="H372" s="456">
        <v>37436</v>
      </c>
      <c r="I372" s="456">
        <v>0</v>
      </c>
      <c r="J372" s="456">
        <v>0</v>
      </c>
      <c r="K372" s="511">
        <v>0</v>
      </c>
      <c r="L372" s="511">
        <v>0</v>
      </c>
      <c r="M372" s="709">
        <v>1.4974400000000001</v>
      </c>
    </row>
    <row r="373" spans="2:13" hidden="1">
      <c r="B373" s="718" t="s">
        <v>1072</v>
      </c>
      <c r="C373" s="456">
        <v>156102</v>
      </c>
      <c r="D373" s="456">
        <v>0</v>
      </c>
      <c r="E373" s="456">
        <v>0</v>
      </c>
      <c r="F373" s="456">
        <v>0</v>
      </c>
      <c r="G373" s="456">
        <v>0</v>
      </c>
      <c r="H373" s="456">
        <v>156102</v>
      </c>
      <c r="I373" s="456">
        <v>0</v>
      </c>
      <c r="J373" s="456">
        <v>0</v>
      </c>
      <c r="K373" s="511">
        <v>0</v>
      </c>
      <c r="L373" s="511">
        <v>0</v>
      </c>
      <c r="M373" s="709">
        <v>7.8051000000000004</v>
      </c>
    </row>
    <row r="374" spans="2:13" hidden="1">
      <c r="B374" s="718" t="s">
        <v>752</v>
      </c>
      <c r="C374" s="456">
        <v>19223</v>
      </c>
      <c r="D374" s="456">
        <v>0</v>
      </c>
      <c r="E374" s="456">
        <v>0</v>
      </c>
      <c r="F374" s="456">
        <v>0</v>
      </c>
      <c r="G374" s="456">
        <v>0</v>
      </c>
      <c r="H374" s="456">
        <v>19223</v>
      </c>
      <c r="I374" s="456">
        <v>0</v>
      </c>
      <c r="J374" s="456">
        <v>0</v>
      </c>
      <c r="K374" s="511">
        <v>0</v>
      </c>
      <c r="L374" s="511">
        <v>0</v>
      </c>
      <c r="M374" s="709">
        <v>1.97158974</v>
      </c>
    </row>
    <row r="375" spans="2:13" hidden="1">
      <c r="B375" s="718" t="s">
        <v>1260</v>
      </c>
      <c r="C375" s="456">
        <v>62553</v>
      </c>
      <c r="D375" s="456">
        <v>0</v>
      </c>
      <c r="E375" s="456">
        <v>0</v>
      </c>
      <c r="F375" s="456">
        <v>0</v>
      </c>
      <c r="G375" s="456">
        <v>0</v>
      </c>
      <c r="H375" s="456">
        <v>62553</v>
      </c>
      <c r="I375" s="456">
        <v>0</v>
      </c>
      <c r="J375" s="456">
        <v>0</v>
      </c>
      <c r="K375" s="511">
        <v>0</v>
      </c>
      <c r="L375" s="511">
        <v>0</v>
      </c>
      <c r="M375" s="709">
        <v>5.5716576099999999</v>
      </c>
    </row>
    <row r="376" spans="2:13" hidden="1">
      <c r="B376" s="718" t="s">
        <v>754</v>
      </c>
      <c r="C376" s="456">
        <v>169648</v>
      </c>
      <c r="D376" s="456">
        <v>0</v>
      </c>
      <c r="E376" s="456">
        <v>0</v>
      </c>
      <c r="F376" s="456">
        <v>0</v>
      </c>
      <c r="G376" s="456">
        <v>0</v>
      </c>
      <c r="H376" s="456">
        <v>169648</v>
      </c>
      <c r="I376" s="456">
        <v>0</v>
      </c>
      <c r="J376" s="456">
        <v>0</v>
      </c>
      <c r="K376" s="511">
        <v>0</v>
      </c>
      <c r="L376" s="511">
        <v>0</v>
      </c>
      <c r="M376" s="709">
        <v>1.56694099</v>
      </c>
    </row>
    <row r="377" spans="2:13" ht="30" hidden="1">
      <c r="B377" s="718" t="s">
        <v>757</v>
      </c>
      <c r="C377" s="456">
        <v>92360</v>
      </c>
      <c r="D377" s="456">
        <v>0</v>
      </c>
      <c r="E377" s="456">
        <v>0</v>
      </c>
      <c r="F377" s="456">
        <v>0</v>
      </c>
      <c r="G377" s="456">
        <v>0</v>
      </c>
      <c r="H377" s="456">
        <v>92360</v>
      </c>
      <c r="I377" s="456">
        <v>0</v>
      </c>
      <c r="J377" s="456">
        <v>0</v>
      </c>
      <c r="K377" s="511">
        <v>0</v>
      </c>
      <c r="L377" s="511">
        <v>0</v>
      </c>
      <c r="M377" s="709">
        <v>2.5908705200000002</v>
      </c>
    </row>
    <row r="378" spans="2:13" hidden="1">
      <c r="B378" s="718" t="s">
        <v>1405</v>
      </c>
      <c r="C378" s="456">
        <v>321</v>
      </c>
      <c r="D378" s="456">
        <v>0</v>
      </c>
      <c r="E378" s="456">
        <v>0</v>
      </c>
      <c r="F378" s="456">
        <v>0</v>
      </c>
      <c r="G378" s="456">
        <v>0</v>
      </c>
      <c r="H378" s="456">
        <v>321</v>
      </c>
      <c r="I378" s="456">
        <v>0</v>
      </c>
      <c r="J378" s="456">
        <v>0</v>
      </c>
      <c r="K378" s="511">
        <v>0</v>
      </c>
      <c r="L378" s="511">
        <v>0</v>
      </c>
      <c r="M378" s="709">
        <v>4.0538999999999999E-4</v>
      </c>
    </row>
    <row r="379" spans="2:13" hidden="1">
      <c r="B379" s="718" t="s">
        <v>759</v>
      </c>
      <c r="C379" s="456">
        <v>118221</v>
      </c>
      <c r="D379" s="456">
        <v>0</v>
      </c>
      <c r="E379" s="456">
        <v>0</v>
      </c>
      <c r="F379" s="456">
        <v>0</v>
      </c>
      <c r="G379" s="456">
        <v>0</v>
      </c>
      <c r="H379" s="456">
        <v>118221</v>
      </c>
      <c r="I379" s="456">
        <v>0</v>
      </c>
      <c r="J379" s="456">
        <v>0</v>
      </c>
      <c r="K379" s="511">
        <v>0</v>
      </c>
      <c r="L379" s="511">
        <v>0</v>
      </c>
      <c r="M379" s="709">
        <v>4.9258749999999996</v>
      </c>
    </row>
    <row r="380" spans="2:13" hidden="1">
      <c r="B380" s="718" t="s">
        <v>836</v>
      </c>
      <c r="C380" s="456">
        <v>738590</v>
      </c>
      <c r="D380" s="456">
        <v>0</v>
      </c>
      <c r="E380" s="456">
        <v>0</v>
      </c>
      <c r="F380" s="456">
        <v>0</v>
      </c>
      <c r="G380" s="456">
        <v>0</v>
      </c>
      <c r="H380" s="456">
        <v>738590</v>
      </c>
      <c r="I380" s="456">
        <v>0</v>
      </c>
      <c r="J380" s="456">
        <v>0</v>
      </c>
      <c r="K380" s="511">
        <v>0</v>
      </c>
      <c r="L380" s="511">
        <v>0</v>
      </c>
      <c r="M380" s="709">
        <v>2.4619666699999998</v>
      </c>
    </row>
    <row r="381" spans="2:13" hidden="1">
      <c r="B381" s="718" t="s">
        <v>762</v>
      </c>
      <c r="C381" s="456">
        <v>121543</v>
      </c>
      <c r="D381" s="456">
        <v>0</v>
      </c>
      <c r="E381" s="456">
        <v>0</v>
      </c>
      <c r="F381" s="456">
        <v>0</v>
      </c>
      <c r="G381" s="456">
        <v>0</v>
      </c>
      <c r="H381" s="456">
        <v>121543</v>
      </c>
      <c r="I381" s="456">
        <v>0</v>
      </c>
      <c r="J381" s="456">
        <v>0</v>
      </c>
      <c r="K381" s="511">
        <v>0</v>
      </c>
      <c r="L381" s="511">
        <v>0</v>
      </c>
      <c r="M381" s="709">
        <v>3.9585395999999999</v>
      </c>
    </row>
    <row r="382" spans="2:13" ht="30" hidden="1">
      <c r="B382" s="718" t="s">
        <v>692</v>
      </c>
      <c r="C382" s="456">
        <v>172406</v>
      </c>
      <c r="D382" s="456">
        <v>0</v>
      </c>
      <c r="E382" s="456">
        <v>0</v>
      </c>
      <c r="F382" s="456">
        <v>0</v>
      </c>
      <c r="G382" s="456">
        <v>0</v>
      </c>
      <c r="H382" s="456">
        <v>172406</v>
      </c>
      <c r="I382" s="456">
        <v>0</v>
      </c>
      <c r="J382" s="456">
        <v>0</v>
      </c>
      <c r="K382" s="511">
        <v>0</v>
      </c>
      <c r="L382" s="511">
        <v>0</v>
      </c>
      <c r="M382" s="709">
        <v>1.17086256</v>
      </c>
    </row>
    <row r="383" spans="2:13" hidden="1">
      <c r="B383" s="718" t="s">
        <v>764</v>
      </c>
      <c r="C383" s="456">
        <v>159813</v>
      </c>
      <c r="D383" s="456">
        <v>0</v>
      </c>
      <c r="E383" s="456">
        <v>0</v>
      </c>
      <c r="F383" s="456">
        <v>0</v>
      </c>
      <c r="G383" s="456">
        <v>0</v>
      </c>
      <c r="H383" s="456">
        <v>159813</v>
      </c>
      <c r="I383" s="456">
        <v>0</v>
      </c>
      <c r="J383" s="456">
        <v>0</v>
      </c>
      <c r="K383" s="511">
        <v>0</v>
      </c>
      <c r="L383" s="511">
        <v>0</v>
      </c>
      <c r="M383" s="709">
        <v>1.3317749999999999</v>
      </c>
    </row>
    <row r="384" spans="2:13" hidden="1">
      <c r="B384" s="718" t="s">
        <v>766</v>
      </c>
      <c r="C384" s="456">
        <v>416</v>
      </c>
      <c r="D384" s="456">
        <v>0</v>
      </c>
      <c r="E384" s="456">
        <v>0</v>
      </c>
      <c r="F384" s="456">
        <v>0</v>
      </c>
      <c r="G384" s="456">
        <v>0</v>
      </c>
      <c r="H384" s="456">
        <v>416</v>
      </c>
      <c r="I384" s="456">
        <v>0</v>
      </c>
      <c r="J384" s="456">
        <v>0</v>
      </c>
      <c r="K384" s="511">
        <v>0</v>
      </c>
      <c r="L384" s="511">
        <v>0</v>
      </c>
      <c r="M384" s="709">
        <v>1.485714E-2</v>
      </c>
    </row>
    <row r="385" spans="2:13" hidden="1">
      <c r="B385" s="718" t="s">
        <v>1276</v>
      </c>
      <c r="C385" s="456">
        <v>26452</v>
      </c>
      <c r="D385" s="456">
        <v>0</v>
      </c>
      <c r="E385" s="456">
        <v>0</v>
      </c>
      <c r="F385" s="456">
        <v>0</v>
      </c>
      <c r="G385" s="456">
        <v>0</v>
      </c>
      <c r="H385" s="456">
        <v>26452</v>
      </c>
      <c r="I385" s="456">
        <v>0</v>
      </c>
      <c r="J385" s="456">
        <v>0</v>
      </c>
      <c r="K385" s="511">
        <v>0</v>
      </c>
      <c r="L385" s="511">
        <v>0</v>
      </c>
      <c r="M385" s="709">
        <v>7.5577142899999998</v>
      </c>
    </row>
    <row r="386" spans="2:13" hidden="1">
      <c r="B386" s="718" t="s">
        <v>1278</v>
      </c>
      <c r="C386" s="456">
        <v>24629</v>
      </c>
      <c r="D386" s="456">
        <v>0</v>
      </c>
      <c r="E386" s="456">
        <v>0</v>
      </c>
      <c r="F386" s="456">
        <v>0</v>
      </c>
      <c r="G386" s="456">
        <v>0</v>
      </c>
      <c r="H386" s="456">
        <v>24629</v>
      </c>
      <c r="I386" s="456">
        <v>0</v>
      </c>
      <c r="J386" s="456">
        <v>0</v>
      </c>
      <c r="K386" s="511">
        <v>0</v>
      </c>
      <c r="L386" s="511">
        <v>0</v>
      </c>
      <c r="M386" s="709">
        <v>0</v>
      </c>
    </row>
    <row r="387" spans="2:13" hidden="1">
      <c r="B387" s="718" t="s">
        <v>1280</v>
      </c>
      <c r="C387" s="456">
        <v>70637</v>
      </c>
      <c r="D387" s="456">
        <v>0</v>
      </c>
      <c r="E387" s="456">
        <v>0</v>
      </c>
      <c r="F387" s="456">
        <v>0</v>
      </c>
      <c r="G387" s="456">
        <v>0</v>
      </c>
      <c r="H387" s="456">
        <v>70637</v>
      </c>
      <c r="I387" s="456">
        <v>0</v>
      </c>
      <c r="J387" s="456">
        <v>0</v>
      </c>
      <c r="K387" s="511">
        <v>0</v>
      </c>
      <c r="L387" s="511">
        <v>0</v>
      </c>
      <c r="M387" s="709">
        <v>3.6224102600000001</v>
      </c>
    </row>
    <row r="388" spans="2:13" hidden="1">
      <c r="B388" s="718" t="s">
        <v>769</v>
      </c>
      <c r="C388" s="456">
        <v>136500</v>
      </c>
      <c r="D388" s="456">
        <v>0</v>
      </c>
      <c r="E388" s="456">
        <v>0</v>
      </c>
      <c r="F388" s="456">
        <v>0</v>
      </c>
      <c r="G388" s="456">
        <v>0</v>
      </c>
      <c r="H388" s="456">
        <v>136500</v>
      </c>
      <c r="I388" s="456">
        <v>0</v>
      </c>
      <c r="J388" s="456">
        <v>0</v>
      </c>
      <c r="K388" s="511">
        <v>0</v>
      </c>
      <c r="L388" s="511">
        <v>0</v>
      </c>
      <c r="M388" s="709">
        <v>2.80864198</v>
      </c>
    </row>
    <row r="389" spans="2:13" hidden="1">
      <c r="B389" s="718" t="s">
        <v>1074</v>
      </c>
      <c r="C389" s="456">
        <v>26057</v>
      </c>
      <c r="D389" s="456">
        <v>0</v>
      </c>
      <c r="E389" s="456">
        <v>0</v>
      </c>
      <c r="F389" s="456">
        <v>0</v>
      </c>
      <c r="G389" s="456">
        <v>0</v>
      </c>
      <c r="H389" s="456">
        <v>26057</v>
      </c>
      <c r="I389" s="456">
        <v>0</v>
      </c>
      <c r="J389" s="456">
        <v>0</v>
      </c>
      <c r="K389" s="511">
        <v>0</v>
      </c>
      <c r="L389" s="511">
        <v>0</v>
      </c>
      <c r="M389" s="709">
        <v>5.2114000000000003</v>
      </c>
    </row>
    <row r="390" spans="2:13" hidden="1">
      <c r="B390" s="718" t="s">
        <v>1284</v>
      </c>
      <c r="C390" s="456">
        <v>306342</v>
      </c>
      <c r="D390" s="456">
        <v>0</v>
      </c>
      <c r="E390" s="456">
        <v>0</v>
      </c>
      <c r="F390" s="456">
        <v>0</v>
      </c>
      <c r="G390" s="456">
        <v>0</v>
      </c>
      <c r="H390" s="456">
        <v>306342</v>
      </c>
      <c r="I390" s="456">
        <v>0</v>
      </c>
      <c r="J390" s="456">
        <v>0</v>
      </c>
      <c r="K390" s="511">
        <v>0</v>
      </c>
      <c r="L390" s="511">
        <v>0</v>
      </c>
      <c r="M390" s="709">
        <v>6.8075999999999999</v>
      </c>
    </row>
    <row r="391" spans="2:13" hidden="1">
      <c r="B391" s="718" t="s">
        <v>696</v>
      </c>
      <c r="C391" s="456">
        <v>58618</v>
      </c>
      <c r="D391" s="456">
        <v>0</v>
      </c>
      <c r="E391" s="456">
        <v>0</v>
      </c>
      <c r="F391" s="456">
        <v>0</v>
      </c>
      <c r="G391" s="456">
        <v>0</v>
      </c>
      <c r="H391" s="456">
        <v>58618</v>
      </c>
      <c r="I391" s="456">
        <v>0</v>
      </c>
      <c r="J391" s="456">
        <v>0</v>
      </c>
      <c r="K391" s="511">
        <v>0</v>
      </c>
      <c r="L391" s="511">
        <v>0</v>
      </c>
      <c r="M391" s="709">
        <v>2.6644545499999999</v>
      </c>
    </row>
    <row r="392" spans="2:13" hidden="1">
      <c r="B392" s="718" t="s">
        <v>1062</v>
      </c>
      <c r="C392" s="456">
        <v>103848</v>
      </c>
      <c r="D392" s="456">
        <v>0</v>
      </c>
      <c r="E392" s="456">
        <v>0</v>
      </c>
      <c r="F392" s="456">
        <v>0</v>
      </c>
      <c r="G392" s="456">
        <v>0</v>
      </c>
      <c r="H392" s="456">
        <v>103848</v>
      </c>
      <c r="I392" s="456">
        <v>0</v>
      </c>
      <c r="J392" s="456">
        <v>0</v>
      </c>
      <c r="K392" s="511">
        <v>0</v>
      </c>
      <c r="L392" s="511">
        <v>0</v>
      </c>
      <c r="M392" s="709">
        <v>0</v>
      </c>
    </row>
    <row r="393" spans="2:13" hidden="1">
      <c r="B393" s="718" t="s">
        <v>1290</v>
      </c>
      <c r="C393" s="456">
        <v>229970</v>
      </c>
      <c r="D393" s="456">
        <v>0</v>
      </c>
      <c r="E393" s="456">
        <v>0</v>
      </c>
      <c r="F393" s="456">
        <v>0</v>
      </c>
      <c r="G393" s="456">
        <v>0</v>
      </c>
      <c r="H393" s="456">
        <v>229970</v>
      </c>
      <c r="I393" s="456">
        <v>0</v>
      </c>
      <c r="J393" s="456">
        <v>0</v>
      </c>
      <c r="K393" s="511">
        <v>0</v>
      </c>
      <c r="L393" s="511">
        <v>0</v>
      </c>
      <c r="M393" s="709">
        <v>2.63630319</v>
      </c>
    </row>
    <row r="394" spans="2:13" hidden="1">
      <c r="B394" s="718" t="s">
        <v>1051</v>
      </c>
      <c r="C394" s="456">
        <v>147</v>
      </c>
      <c r="D394" s="456">
        <v>0</v>
      </c>
      <c r="E394" s="456">
        <v>0</v>
      </c>
      <c r="F394" s="456">
        <v>0</v>
      </c>
      <c r="G394" s="456">
        <v>0</v>
      </c>
      <c r="H394" s="456">
        <v>147</v>
      </c>
      <c r="I394" s="456">
        <v>0</v>
      </c>
      <c r="J394" s="456">
        <v>0</v>
      </c>
      <c r="K394" s="511">
        <v>0</v>
      </c>
      <c r="L394" s="511">
        <v>0</v>
      </c>
      <c r="M394" s="709">
        <v>8.5464999999999998E-4</v>
      </c>
    </row>
    <row r="395" spans="2:13" hidden="1">
      <c r="B395" s="718" t="s">
        <v>1065</v>
      </c>
      <c r="C395" s="456">
        <v>29998</v>
      </c>
      <c r="D395" s="456">
        <v>0</v>
      </c>
      <c r="E395" s="456">
        <v>0</v>
      </c>
      <c r="F395" s="456">
        <v>0</v>
      </c>
      <c r="G395" s="456">
        <v>0</v>
      </c>
      <c r="H395" s="456">
        <v>29998</v>
      </c>
      <c r="I395" s="456">
        <v>0</v>
      </c>
      <c r="J395" s="456">
        <v>0</v>
      </c>
      <c r="K395" s="511">
        <v>0</v>
      </c>
      <c r="L395" s="511">
        <v>0</v>
      </c>
      <c r="M395" s="709">
        <v>0</v>
      </c>
    </row>
    <row r="396" spans="2:13" hidden="1">
      <c r="B396" s="718" t="s">
        <v>1088</v>
      </c>
      <c r="C396" s="456">
        <v>443845</v>
      </c>
      <c r="D396" s="456">
        <v>0</v>
      </c>
      <c r="E396" s="456">
        <v>0</v>
      </c>
      <c r="F396" s="456">
        <v>0</v>
      </c>
      <c r="G396" s="456">
        <v>0</v>
      </c>
      <c r="H396" s="456">
        <v>443845</v>
      </c>
      <c r="I396" s="456">
        <v>0</v>
      </c>
      <c r="J396" s="456">
        <v>0</v>
      </c>
      <c r="K396" s="511">
        <v>0</v>
      </c>
      <c r="L396" s="511">
        <v>0</v>
      </c>
      <c r="M396" s="709">
        <v>0</v>
      </c>
    </row>
    <row r="397" spans="2:13" hidden="1">
      <c r="B397" s="718" t="s">
        <v>1292</v>
      </c>
      <c r="C397" s="456">
        <v>56155</v>
      </c>
      <c r="D397" s="456">
        <v>0</v>
      </c>
      <c r="E397" s="456">
        <v>0</v>
      </c>
      <c r="F397" s="456">
        <v>0</v>
      </c>
      <c r="G397" s="456">
        <v>0</v>
      </c>
      <c r="H397" s="456">
        <v>56155</v>
      </c>
      <c r="I397" s="456">
        <v>0</v>
      </c>
      <c r="J397" s="456">
        <v>0</v>
      </c>
      <c r="K397" s="511">
        <v>0</v>
      </c>
      <c r="L397" s="511">
        <v>0</v>
      </c>
      <c r="M397" s="709">
        <v>0</v>
      </c>
    </row>
    <row r="398" spans="2:13" hidden="1">
      <c r="B398" s="718" t="s">
        <v>1110</v>
      </c>
      <c r="C398" s="456">
        <v>108468</v>
      </c>
      <c r="D398" s="456">
        <v>0</v>
      </c>
      <c r="E398" s="456">
        <v>0</v>
      </c>
      <c r="F398" s="456">
        <v>0</v>
      </c>
      <c r="G398" s="456">
        <v>0</v>
      </c>
      <c r="H398" s="456">
        <v>108468</v>
      </c>
      <c r="I398" s="456">
        <v>0</v>
      </c>
      <c r="J398" s="456">
        <v>0</v>
      </c>
      <c r="K398" s="511">
        <v>0</v>
      </c>
      <c r="L398" s="511">
        <v>0</v>
      </c>
      <c r="M398" s="709">
        <v>0</v>
      </c>
    </row>
    <row r="399" spans="2:13" hidden="1">
      <c r="B399" s="718" t="s">
        <v>771</v>
      </c>
      <c r="C399" s="456">
        <v>149</v>
      </c>
      <c r="D399" s="456">
        <v>0</v>
      </c>
      <c r="E399" s="456">
        <v>0</v>
      </c>
      <c r="F399" s="456">
        <v>0</v>
      </c>
      <c r="G399" s="456">
        <v>0</v>
      </c>
      <c r="H399" s="456">
        <v>149</v>
      </c>
      <c r="I399" s="456">
        <v>0</v>
      </c>
      <c r="J399" s="456">
        <v>0</v>
      </c>
      <c r="K399" s="511">
        <v>0</v>
      </c>
      <c r="L399" s="511">
        <v>0</v>
      </c>
      <c r="M399" s="709">
        <v>1.2416700000000001E-3</v>
      </c>
    </row>
    <row r="400" spans="2:13" hidden="1">
      <c r="B400" s="718" t="s">
        <v>1077</v>
      </c>
      <c r="C400" s="456">
        <v>19716</v>
      </c>
      <c r="D400" s="456">
        <v>0</v>
      </c>
      <c r="E400" s="456">
        <v>0</v>
      </c>
      <c r="F400" s="456">
        <v>0</v>
      </c>
      <c r="G400" s="456">
        <v>0</v>
      </c>
      <c r="H400" s="456">
        <v>19716</v>
      </c>
      <c r="I400" s="456">
        <v>0</v>
      </c>
      <c r="J400" s="456">
        <v>0</v>
      </c>
      <c r="K400" s="511">
        <v>0</v>
      </c>
      <c r="L400" s="511">
        <v>0</v>
      </c>
      <c r="M400" s="709">
        <v>1.3144</v>
      </c>
    </row>
    <row r="401" spans="1:13" hidden="1">
      <c r="B401" s="718" t="s">
        <v>1113</v>
      </c>
      <c r="C401" s="456">
        <v>26</v>
      </c>
      <c r="D401" s="456">
        <v>0</v>
      </c>
      <c r="E401" s="456">
        <v>0</v>
      </c>
      <c r="F401" s="456">
        <v>0</v>
      </c>
      <c r="G401" s="456">
        <v>0</v>
      </c>
      <c r="H401" s="456">
        <v>26</v>
      </c>
      <c r="I401" s="456">
        <v>0</v>
      </c>
      <c r="J401" s="456">
        <v>0</v>
      </c>
      <c r="K401" s="511">
        <v>0</v>
      </c>
      <c r="L401" s="511">
        <v>0</v>
      </c>
      <c r="M401" s="709">
        <v>5.1975999999999997E-4</v>
      </c>
    </row>
    <row r="402" spans="1:13" hidden="1">
      <c r="B402" s="718" t="s">
        <v>682</v>
      </c>
      <c r="C402" s="456">
        <v>56155</v>
      </c>
      <c r="D402" s="456">
        <v>0</v>
      </c>
      <c r="E402" s="456">
        <v>0</v>
      </c>
      <c r="F402" s="456">
        <v>0</v>
      </c>
      <c r="G402" s="456">
        <v>0</v>
      </c>
      <c r="H402" s="456">
        <v>56155</v>
      </c>
      <c r="I402" s="456">
        <v>0</v>
      </c>
      <c r="J402" s="456">
        <v>0</v>
      </c>
      <c r="K402" s="511">
        <v>0</v>
      </c>
      <c r="L402" s="511">
        <v>0</v>
      </c>
      <c r="M402" s="709">
        <v>1.4974666700000001</v>
      </c>
    </row>
    <row r="403" spans="1:13" ht="30" hidden="1">
      <c r="B403" s="718" t="s">
        <v>683</v>
      </c>
      <c r="C403" s="456">
        <v>482</v>
      </c>
      <c r="D403" s="456">
        <v>0</v>
      </c>
      <c r="E403" s="456">
        <v>0</v>
      </c>
      <c r="F403" s="456">
        <v>0</v>
      </c>
      <c r="G403" s="456">
        <v>0</v>
      </c>
      <c r="H403" s="456">
        <v>482</v>
      </c>
      <c r="I403" s="456">
        <v>0</v>
      </c>
      <c r="J403" s="456">
        <v>0</v>
      </c>
      <c r="K403" s="511">
        <v>0</v>
      </c>
      <c r="L403" s="511">
        <v>0</v>
      </c>
      <c r="M403" s="709">
        <v>1.8660469999999998E-2</v>
      </c>
    </row>
    <row r="404" spans="1:13" hidden="1">
      <c r="B404" s="718" t="s">
        <v>778</v>
      </c>
      <c r="C404" s="456">
        <v>358212</v>
      </c>
      <c r="D404" s="456">
        <v>0</v>
      </c>
      <c r="E404" s="456">
        <v>0</v>
      </c>
      <c r="F404" s="456">
        <v>0</v>
      </c>
      <c r="G404" s="456">
        <v>0</v>
      </c>
      <c r="H404" s="456">
        <v>358212</v>
      </c>
      <c r="I404" s="456">
        <v>0</v>
      </c>
      <c r="J404" s="456">
        <v>0</v>
      </c>
      <c r="K404" s="511">
        <v>0</v>
      </c>
      <c r="L404" s="511">
        <v>0</v>
      </c>
      <c r="M404" s="709">
        <v>4.8407026999999996</v>
      </c>
    </row>
    <row r="405" spans="1:13" hidden="1">
      <c r="B405" s="718" t="s">
        <v>1301</v>
      </c>
      <c r="C405" s="456">
        <v>162160</v>
      </c>
      <c r="D405" s="456">
        <v>0</v>
      </c>
      <c r="E405" s="456">
        <v>0</v>
      </c>
      <c r="F405" s="456">
        <v>0</v>
      </c>
      <c r="G405" s="456">
        <v>0</v>
      </c>
      <c r="H405" s="456">
        <v>162160</v>
      </c>
      <c r="I405" s="456">
        <v>0</v>
      </c>
      <c r="J405" s="456">
        <v>0</v>
      </c>
      <c r="K405" s="511">
        <v>0</v>
      </c>
      <c r="L405" s="511">
        <v>0</v>
      </c>
      <c r="M405" s="709">
        <v>3.7678330799999999</v>
      </c>
    </row>
    <row r="406" spans="1:13" hidden="1">
      <c r="A406" s="640"/>
      <c r="B406" s="718" t="s">
        <v>1315</v>
      </c>
      <c r="C406" s="722">
        <v>890850</v>
      </c>
      <c r="D406" s="722">
        <v>0</v>
      </c>
      <c r="E406" s="722">
        <v>0</v>
      </c>
      <c r="F406" s="722">
        <v>0</v>
      </c>
      <c r="G406" s="722">
        <v>0</v>
      </c>
      <c r="H406" s="722">
        <v>890850</v>
      </c>
      <c r="I406" s="722">
        <v>0</v>
      </c>
      <c r="J406" s="722">
        <v>0</v>
      </c>
      <c r="K406" s="726">
        <v>0</v>
      </c>
      <c r="L406" s="726">
        <v>0</v>
      </c>
      <c r="M406" s="727">
        <v>6.3721352800000002</v>
      </c>
    </row>
    <row r="407" spans="1:13" hidden="1">
      <c r="B407" s="718" t="s">
        <v>784</v>
      </c>
      <c r="C407" s="456">
        <v>352976</v>
      </c>
      <c r="D407" s="456">
        <v>0</v>
      </c>
      <c r="E407" s="456">
        <v>0</v>
      </c>
      <c r="F407" s="456">
        <v>0</v>
      </c>
      <c r="G407" s="456">
        <v>0</v>
      </c>
      <c r="H407" s="456">
        <v>352976</v>
      </c>
      <c r="I407" s="456">
        <v>0</v>
      </c>
      <c r="J407" s="456">
        <v>3529.76</v>
      </c>
      <c r="K407" s="511">
        <v>5.3397200000000001E-3</v>
      </c>
      <c r="L407" s="511">
        <v>5.6176826392267225E-3</v>
      </c>
      <c r="M407" s="709">
        <v>1.7575772700000001</v>
      </c>
    </row>
    <row r="408" spans="1:13" hidden="1">
      <c r="B408" s="718" t="s">
        <v>1318</v>
      </c>
      <c r="C408" s="456">
        <v>78469</v>
      </c>
      <c r="D408" s="456">
        <v>0</v>
      </c>
      <c r="E408" s="456">
        <v>0</v>
      </c>
      <c r="F408" s="456">
        <v>0</v>
      </c>
      <c r="G408" s="456">
        <v>0</v>
      </c>
      <c r="H408" s="456">
        <v>78469</v>
      </c>
      <c r="I408" s="456">
        <v>0</v>
      </c>
      <c r="J408" s="456">
        <v>0</v>
      </c>
      <c r="K408" s="511">
        <v>0</v>
      </c>
      <c r="L408" s="511">
        <v>0</v>
      </c>
      <c r="M408" s="709">
        <v>3.79077295</v>
      </c>
    </row>
    <row r="409" spans="1:13" hidden="1">
      <c r="B409" s="718" t="s">
        <v>1320</v>
      </c>
      <c r="C409" s="456">
        <v>222109</v>
      </c>
      <c r="D409" s="456">
        <v>0</v>
      </c>
      <c r="E409" s="456">
        <v>0</v>
      </c>
      <c r="F409" s="456">
        <v>0</v>
      </c>
      <c r="G409" s="456">
        <v>0</v>
      </c>
      <c r="H409" s="456">
        <v>222109</v>
      </c>
      <c r="I409" s="456">
        <v>0</v>
      </c>
      <c r="J409" s="456">
        <v>0</v>
      </c>
      <c r="K409" s="511">
        <v>0</v>
      </c>
      <c r="L409" s="511">
        <v>0</v>
      </c>
      <c r="M409" s="709">
        <v>5.1414120399999996</v>
      </c>
    </row>
    <row r="410" spans="1:13" hidden="1">
      <c r="B410" s="718" t="s">
        <v>793</v>
      </c>
      <c r="C410" s="456">
        <v>108222</v>
      </c>
      <c r="D410" s="456">
        <v>0</v>
      </c>
      <c r="E410" s="456">
        <v>0</v>
      </c>
      <c r="F410" s="456">
        <v>0</v>
      </c>
      <c r="G410" s="456">
        <v>0</v>
      </c>
      <c r="H410" s="456">
        <v>108222</v>
      </c>
      <c r="I410" s="456">
        <v>0</v>
      </c>
      <c r="J410" s="456">
        <v>0</v>
      </c>
      <c r="K410" s="511">
        <v>0</v>
      </c>
      <c r="L410" s="511">
        <v>0</v>
      </c>
      <c r="M410" s="709">
        <v>3.5861223400000002</v>
      </c>
    </row>
    <row r="411" spans="1:13" hidden="1">
      <c r="B411" s="718" t="s">
        <v>634</v>
      </c>
      <c r="C411" s="456">
        <v>704745</v>
      </c>
      <c r="D411" s="456">
        <v>0</v>
      </c>
      <c r="E411" s="456">
        <v>0</v>
      </c>
      <c r="F411" s="456">
        <v>0</v>
      </c>
      <c r="G411" s="456">
        <v>0</v>
      </c>
      <c r="H411" s="456">
        <v>704745</v>
      </c>
      <c r="I411" s="456">
        <v>0</v>
      </c>
      <c r="J411" s="456">
        <v>0</v>
      </c>
      <c r="K411" s="511">
        <v>0</v>
      </c>
      <c r="L411" s="511">
        <v>0</v>
      </c>
      <c r="M411" s="709">
        <v>9.4212207899999996</v>
      </c>
    </row>
    <row r="412" spans="1:13" hidden="1">
      <c r="B412" s="718" t="s">
        <v>794</v>
      </c>
      <c r="C412" s="456">
        <v>15024</v>
      </c>
      <c r="D412" s="456">
        <v>0</v>
      </c>
      <c r="E412" s="456">
        <v>0</v>
      </c>
      <c r="F412" s="456">
        <v>0</v>
      </c>
      <c r="G412" s="456">
        <v>0</v>
      </c>
      <c r="H412" s="456">
        <v>15024</v>
      </c>
      <c r="I412" s="456">
        <v>0</v>
      </c>
      <c r="J412" s="456">
        <v>0</v>
      </c>
      <c r="K412" s="511">
        <v>0</v>
      </c>
      <c r="L412" s="511">
        <v>0</v>
      </c>
      <c r="M412" s="709">
        <v>0.13968017999999999</v>
      </c>
    </row>
    <row r="413" spans="1:13" hidden="1">
      <c r="B413" s="718" t="s">
        <v>795</v>
      </c>
      <c r="C413" s="456">
        <v>440918</v>
      </c>
      <c r="D413" s="456">
        <v>0</v>
      </c>
      <c r="E413" s="456">
        <v>0</v>
      </c>
      <c r="F413" s="456">
        <v>0</v>
      </c>
      <c r="G413" s="456">
        <v>0</v>
      </c>
      <c r="H413" s="456">
        <v>440918</v>
      </c>
      <c r="I413" s="456">
        <v>0</v>
      </c>
      <c r="J413" s="456">
        <v>0</v>
      </c>
      <c r="K413" s="511">
        <v>0</v>
      </c>
      <c r="L413" s="511">
        <v>0</v>
      </c>
      <c r="M413" s="709">
        <v>5.6160028500000001</v>
      </c>
    </row>
    <row r="414" spans="1:13" hidden="1">
      <c r="B414" s="718" t="s">
        <v>684</v>
      </c>
      <c r="C414" s="456">
        <v>96055</v>
      </c>
      <c r="D414" s="456">
        <v>0</v>
      </c>
      <c r="E414" s="456">
        <v>0</v>
      </c>
      <c r="F414" s="456">
        <v>0</v>
      </c>
      <c r="G414" s="456">
        <v>0</v>
      </c>
      <c r="H414" s="456">
        <v>96055</v>
      </c>
      <c r="I414" s="456">
        <v>0</v>
      </c>
      <c r="J414" s="456">
        <v>0</v>
      </c>
      <c r="K414" s="511">
        <v>0</v>
      </c>
      <c r="L414" s="511">
        <v>0</v>
      </c>
      <c r="M414" s="709">
        <v>3.69442308</v>
      </c>
    </row>
    <row r="415" spans="1:13" hidden="1">
      <c r="B415" s="718" t="s">
        <v>800</v>
      </c>
      <c r="C415" s="456">
        <v>43100</v>
      </c>
      <c r="D415" s="456">
        <v>0</v>
      </c>
      <c r="E415" s="456">
        <v>0</v>
      </c>
      <c r="F415" s="456">
        <v>0</v>
      </c>
      <c r="G415" s="456">
        <v>0</v>
      </c>
      <c r="H415" s="456">
        <v>43100</v>
      </c>
      <c r="I415" s="456">
        <v>0</v>
      </c>
      <c r="J415" s="456">
        <v>0</v>
      </c>
      <c r="K415" s="511">
        <v>0</v>
      </c>
      <c r="L415" s="511">
        <v>0</v>
      </c>
      <c r="M415" s="709">
        <v>6.1571428600000004</v>
      </c>
    </row>
    <row r="416" spans="1:13" ht="30" hidden="1">
      <c r="B416" s="718" t="s">
        <v>802</v>
      </c>
      <c r="C416" s="456">
        <v>118664</v>
      </c>
      <c r="D416" s="456">
        <v>0</v>
      </c>
      <c r="E416" s="456">
        <v>0</v>
      </c>
      <c r="F416" s="456">
        <v>0</v>
      </c>
      <c r="G416" s="456">
        <v>0</v>
      </c>
      <c r="H416" s="456">
        <v>118664</v>
      </c>
      <c r="I416" s="456">
        <v>0</v>
      </c>
      <c r="J416" s="456">
        <v>0</v>
      </c>
      <c r="K416" s="511">
        <v>0</v>
      </c>
      <c r="L416" s="511">
        <v>0</v>
      </c>
      <c r="M416" s="709">
        <v>0.97665844000000002</v>
      </c>
    </row>
    <row r="417" spans="1:13" hidden="1">
      <c r="A417" s="640"/>
      <c r="B417" s="718" t="s">
        <v>1408</v>
      </c>
      <c r="C417" s="722">
        <v>474032</v>
      </c>
      <c r="D417" s="722">
        <v>0</v>
      </c>
      <c r="E417" s="722">
        <v>0</v>
      </c>
      <c r="F417" s="722">
        <v>0</v>
      </c>
      <c r="G417" s="722">
        <v>0</v>
      </c>
      <c r="H417" s="722">
        <v>474032</v>
      </c>
      <c r="I417" s="722">
        <v>0</v>
      </c>
      <c r="J417" s="722">
        <v>0</v>
      </c>
      <c r="K417" s="726">
        <v>0</v>
      </c>
      <c r="L417" s="726">
        <v>0</v>
      </c>
      <c r="M417" s="727">
        <v>1.8320077299999999</v>
      </c>
    </row>
    <row r="418" spans="1:13" hidden="1">
      <c r="B418" s="718" t="s">
        <v>803</v>
      </c>
      <c r="C418" s="456">
        <v>113264</v>
      </c>
      <c r="D418" s="456">
        <v>0</v>
      </c>
      <c r="E418" s="456">
        <v>0</v>
      </c>
      <c r="F418" s="456">
        <v>0</v>
      </c>
      <c r="G418" s="456">
        <v>0</v>
      </c>
      <c r="H418" s="456">
        <v>113264</v>
      </c>
      <c r="I418" s="456">
        <v>0</v>
      </c>
      <c r="J418" s="456">
        <v>0</v>
      </c>
      <c r="K418" s="511">
        <v>0</v>
      </c>
      <c r="L418" s="511">
        <v>0</v>
      </c>
      <c r="M418" s="709">
        <v>0.81227768</v>
      </c>
    </row>
    <row r="419" spans="1:13" hidden="1">
      <c r="A419" s="728"/>
      <c r="B419" s="718" t="s">
        <v>672</v>
      </c>
      <c r="C419" s="456">
        <v>206888</v>
      </c>
      <c r="D419" s="456">
        <v>0</v>
      </c>
      <c r="E419" s="456">
        <v>0</v>
      </c>
      <c r="F419" s="456">
        <v>0</v>
      </c>
      <c r="G419" s="456">
        <v>0</v>
      </c>
      <c r="H419" s="456">
        <v>206888</v>
      </c>
      <c r="I419" s="456">
        <v>0</v>
      </c>
      <c r="J419" s="456">
        <v>0</v>
      </c>
      <c r="K419" s="511">
        <v>0</v>
      </c>
      <c r="L419" s="511">
        <v>0</v>
      </c>
      <c r="M419" s="709">
        <v>4.8679529400000003</v>
      </c>
    </row>
    <row r="420" spans="1:13" hidden="1">
      <c r="B420" s="718" t="s">
        <v>805</v>
      </c>
      <c r="C420" s="456">
        <v>170879</v>
      </c>
      <c r="D420" s="456">
        <v>0</v>
      </c>
      <c r="E420" s="456">
        <v>0</v>
      </c>
      <c r="F420" s="456">
        <v>0</v>
      </c>
      <c r="G420" s="456">
        <v>0</v>
      </c>
      <c r="H420" s="456">
        <v>170879</v>
      </c>
      <c r="I420" s="456">
        <v>0</v>
      </c>
      <c r="J420" s="456">
        <v>0</v>
      </c>
      <c r="K420" s="511">
        <v>0</v>
      </c>
      <c r="L420" s="511">
        <v>0</v>
      </c>
      <c r="M420" s="709">
        <v>1.70879</v>
      </c>
    </row>
    <row r="421" spans="1:13" ht="30" hidden="1">
      <c r="B421" s="718" t="s">
        <v>1361</v>
      </c>
      <c r="C421" s="456">
        <v>306</v>
      </c>
      <c r="D421" s="456">
        <v>0</v>
      </c>
      <c r="E421" s="456">
        <v>0</v>
      </c>
      <c r="F421" s="456">
        <v>0</v>
      </c>
      <c r="G421" s="456">
        <v>0</v>
      </c>
      <c r="H421" s="456">
        <v>306</v>
      </c>
      <c r="I421" s="456">
        <v>0</v>
      </c>
      <c r="J421" s="456">
        <v>0</v>
      </c>
      <c r="K421" s="511">
        <v>0</v>
      </c>
      <c r="L421" s="511">
        <v>0</v>
      </c>
      <c r="M421" s="709">
        <v>3.7499999999999999E-3</v>
      </c>
    </row>
    <row r="422" spans="1:13" hidden="1">
      <c r="B422" s="718" t="s">
        <v>704</v>
      </c>
      <c r="C422" s="456">
        <v>139748</v>
      </c>
      <c r="D422" s="456">
        <v>0</v>
      </c>
      <c r="E422" s="456">
        <v>0</v>
      </c>
      <c r="F422" s="456">
        <v>0</v>
      </c>
      <c r="G422" s="456">
        <v>0</v>
      </c>
      <c r="H422" s="456">
        <v>139748</v>
      </c>
      <c r="I422" s="456">
        <v>0</v>
      </c>
      <c r="J422" s="456">
        <v>0</v>
      </c>
      <c r="K422" s="511">
        <v>0</v>
      </c>
      <c r="L422" s="511">
        <v>0</v>
      </c>
      <c r="M422" s="709">
        <v>5.2735094299999998</v>
      </c>
    </row>
    <row r="423" spans="1:13" hidden="1">
      <c r="B423" s="718" t="s">
        <v>1338</v>
      </c>
      <c r="C423" s="456">
        <v>66844</v>
      </c>
      <c r="D423" s="456">
        <v>0</v>
      </c>
      <c r="E423" s="456">
        <v>0</v>
      </c>
      <c r="F423" s="456">
        <v>0</v>
      </c>
      <c r="G423" s="456">
        <v>0</v>
      </c>
      <c r="H423" s="456">
        <v>66844</v>
      </c>
      <c r="I423" s="456">
        <v>0</v>
      </c>
      <c r="J423" s="456">
        <v>0</v>
      </c>
      <c r="K423" s="511">
        <v>0</v>
      </c>
      <c r="L423" s="511">
        <v>0</v>
      </c>
      <c r="M423" s="709">
        <v>6.6844000000000001</v>
      </c>
    </row>
    <row r="424" spans="1:13" hidden="1">
      <c r="B424" s="718" t="s">
        <v>807</v>
      </c>
      <c r="C424" s="456">
        <v>412147</v>
      </c>
      <c r="D424" s="456">
        <v>0</v>
      </c>
      <c r="E424" s="456">
        <v>0</v>
      </c>
      <c r="F424" s="456">
        <v>0</v>
      </c>
      <c r="G424" s="456">
        <v>0</v>
      </c>
      <c r="H424" s="456">
        <v>412147</v>
      </c>
      <c r="I424" s="456">
        <v>0</v>
      </c>
      <c r="J424" s="456">
        <v>0</v>
      </c>
      <c r="K424" s="511">
        <v>0</v>
      </c>
      <c r="L424" s="511">
        <v>0</v>
      </c>
      <c r="M424" s="709">
        <v>0.55197273000000002</v>
      </c>
    </row>
    <row r="425" spans="1:13" hidden="1">
      <c r="B425" s="677"/>
      <c r="C425" s="524">
        <v>21199174</v>
      </c>
      <c r="D425" s="524">
        <v>0</v>
      </c>
      <c r="E425" s="524">
        <v>0</v>
      </c>
      <c r="F425" s="524">
        <v>0</v>
      </c>
      <c r="G425" s="524">
        <v>3769256</v>
      </c>
      <c r="H425" s="524">
        <v>17429918</v>
      </c>
      <c r="I425" s="524">
        <v>0</v>
      </c>
      <c r="J425" s="524">
        <v>3529.76</v>
      </c>
      <c r="K425" s="525">
        <v>5.3397200000000001E-3</v>
      </c>
      <c r="L425" s="525">
        <v>5.6176826392267225E-3</v>
      </c>
      <c r="M425" s="656"/>
    </row>
    <row r="426" spans="1:13" hidden="1">
      <c r="B426" s="677"/>
      <c r="C426" s="526"/>
      <c r="D426" s="526"/>
      <c r="E426" s="526"/>
      <c r="F426" s="526"/>
      <c r="G426" s="526"/>
      <c r="H426" s="526"/>
      <c r="I426" s="526"/>
      <c r="J426" s="526"/>
      <c r="K426" s="527"/>
      <c r="L426" s="527"/>
      <c r="M426" s="656"/>
    </row>
    <row r="427" spans="1:13" hidden="1">
      <c r="C427" s="524">
        <v>907025268.15789998</v>
      </c>
      <c r="D427" s="524">
        <v>6207190</v>
      </c>
      <c r="E427" s="524">
        <v>3558093</v>
      </c>
      <c r="F427" s="524">
        <v>14729156</v>
      </c>
      <c r="G427" s="524">
        <v>117160313</v>
      </c>
      <c r="H427" s="524">
        <v>814359394</v>
      </c>
      <c r="I427" s="524">
        <v>12913584.570154101</v>
      </c>
      <c r="J427" s="524">
        <v>59498770.170146197</v>
      </c>
      <c r="K427" s="525">
        <v>90.008041230000003</v>
      </c>
      <c r="L427" s="525">
        <v>94.693440448429598</v>
      </c>
      <c r="M427" s="656"/>
    </row>
    <row r="428" spans="1:13" hidden="1"/>
    <row r="429" spans="1:13" hidden="1"/>
    <row r="430" spans="1:13" hidden="1"/>
    <row r="431" spans="1:13" hidden="1"/>
    <row r="432" spans="1:13"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sheetData>
  <mergeCells count="1">
    <mergeCell ref="A4:A5"/>
  </mergeCells>
  <pageMargins left="0.7" right="0.7" top="0.75" bottom="0.75" header="0.3" footer="0.3"/>
  <pageSetup scale="53" orientation="portrait" r:id="rId1"/>
  <headerFooter>
    <oddFooter>&amp;C10 of 19</oddFooter>
  </headerFooter>
  <rowBreaks count="1" manualBreakCount="1">
    <brk id="7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3"/>
  <sheetViews>
    <sheetView view="pageBreakPreview" topLeftCell="E1" zoomScaleSheetLayoutView="100" workbookViewId="0">
      <selection activeCell="B4" sqref="B4:K6"/>
    </sheetView>
  </sheetViews>
  <sheetFormatPr defaultRowHeight="15.75"/>
  <cols>
    <col min="1" max="1" width="4.25" style="716" customWidth="1"/>
    <col min="2" max="2" width="29.5" style="523" customWidth="1"/>
    <col min="3" max="3" width="12" style="456" customWidth="1"/>
    <col min="4" max="4" width="9.87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10.75" style="542" customWidth="1"/>
    <col min="14" max="16384" width="9" style="542"/>
  </cols>
  <sheetData>
    <row r="1" spans="1:13">
      <c r="A1" s="716">
        <v>7.2</v>
      </c>
      <c r="B1" s="642" t="s">
        <v>2059</v>
      </c>
      <c r="C1" s="658"/>
      <c r="D1" s="658"/>
      <c r="E1" s="658"/>
      <c r="F1" s="658"/>
      <c r="G1" s="658"/>
      <c r="H1" s="658"/>
      <c r="I1" s="658"/>
      <c r="J1" s="658"/>
      <c r="K1" s="659"/>
      <c r="L1" s="661"/>
    </row>
    <row r="2" spans="1:13" hidden="1">
      <c r="B2" s="516"/>
      <c r="C2" s="513"/>
      <c r="D2" s="513"/>
      <c r="E2" s="513"/>
      <c r="F2" s="513"/>
      <c r="G2" s="513"/>
      <c r="H2" s="513"/>
      <c r="I2" s="513"/>
      <c r="J2" s="513"/>
      <c r="K2" s="514"/>
      <c r="L2" s="514"/>
      <c r="M2" s="515"/>
    </row>
    <row r="3" spans="1:13" hidden="1">
      <c r="B3" s="516"/>
      <c r="C3" s="513"/>
      <c r="D3" s="513"/>
      <c r="E3" s="513"/>
      <c r="F3" s="513"/>
      <c r="G3" s="513"/>
      <c r="H3" s="513"/>
      <c r="I3" s="513"/>
      <c r="J3" s="513"/>
      <c r="K3" s="514"/>
      <c r="L3" s="514"/>
      <c r="M3" s="515"/>
    </row>
    <row r="4" spans="1:13" ht="7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c r="A5" s="1313"/>
      <c r="B5" s="705"/>
      <c r="C5" s="706" t="s">
        <v>2078</v>
      </c>
      <c r="D5" s="707"/>
      <c r="E5" s="707"/>
      <c r="F5" s="707"/>
      <c r="G5" s="707"/>
      <c r="H5" s="707"/>
      <c r="I5" s="706" t="s">
        <v>2060</v>
      </c>
      <c r="J5" s="707"/>
      <c r="K5" s="706" t="s">
        <v>2032</v>
      </c>
      <c r="L5" s="708"/>
      <c r="M5" s="708"/>
    </row>
    <row r="6" spans="1:13" hidden="1">
      <c r="A6" s="517"/>
      <c r="B6" s="518" t="s">
        <v>2061</v>
      </c>
      <c r="C6" s="519"/>
      <c r="D6" s="519"/>
      <c r="E6" s="519"/>
      <c r="F6" s="519"/>
      <c r="G6" s="519"/>
      <c r="H6" s="519"/>
      <c r="I6" s="519"/>
      <c r="J6" s="520"/>
      <c r="K6" s="520"/>
      <c r="L6" s="520"/>
      <c r="M6" s="520"/>
    </row>
    <row r="7" spans="1:13" hidden="1">
      <c r="B7" s="718" t="s">
        <v>852</v>
      </c>
      <c r="C7" s="456">
        <v>560662.15789999999</v>
      </c>
      <c r="D7" s="456">
        <v>0</v>
      </c>
      <c r="E7" s="456">
        <v>0</v>
      </c>
      <c r="F7" s="456">
        <v>0</v>
      </c>
      <c r="G7" s="456">
        <v>560662</v>
      </c>
      <c r="H7" s="511">
        <v>0</v>
      </c>
      <c r="I7" s="456">
        <v>0</v>
      </c>
      <c r="J7" s="456">
        <v>0</v>
      </c>
      <c r="K7" s="511">
        <v>0</v>
      </c>
      <c r="L7" s="511">
        <v>0</v>
      </c>
      <c r="M7" s="511">
        <v>0</v>
      </c>
    </row>
    <row r="8" spans="1:13" hidden="1">
      <c r="B8" s="718" t="s">
        <v>853</v>
      </c>
      <c r="C8" s="456">
        <v>77069</v>
      </c>
      <c r="D8" s="456">
        <v>0</v>
      </c>
      <c r="E8" s="456">
        <v>0</v>
      </c>
      <c r="F8" s="456">
        <v>0</v>
      </c>
      <c r="G8" s="456">
        <v>77069</v>
      </c>
      <c r="H8" s="511">
        <v>0</v>
      </c>
      <c r="I8" s="456">
        <v>0</v>
      </c>
      <c r="J8" s="456">
        <v>0</v>
      </c>
      <c r="K8" s="511">
        <v>0</v>
      </c>
      <c r="L8" s="511">
        <v>0</v>
      </c>
      <c r="M8" s="511">
        <v>0</v>
      </c>
    </row>
    <row r="9" spans="1:13" hidden="1">
      <c r="B9" s="719"/>
      <c r="C9" s="524">
        <v>637731.15789999999</v>
      </c>
      <c r="D9" s="524">
        <v>0</v>
      </c>
      <c r="E9" s="524">
        <v>0</v>
      </c>
      <c r="F9" s="524">
        <v>0</v>
      </c>
      <c r="G9" s="524">
        <v>637731</v>
      </c>
      <c r="H9" s="525">
        <v>0</v>
      </c>
      <c r="I9" s="524">
        <v>0</v>
      </c>
      <c r="J9" s="524">
        <v>0</v>
      </c>
      <c r="K9" s="524">
        <v>0</v>
      </c>
      <c r="L9" s="524">
        <v>0</v>
      </c>
      <c r="M9" s="655">
        <v>0</v>
      </c>
    </row>
    <row r="10" spans="1:13" hidden="1">
      <c r="B10" s="720" t="s">
        <v>876</v>
      </c>
      <c r="C10" s="526"/>
      <c r="D10" s="526"/>
      <c r="E10" s="526"/>
      <c r="F10" s="526"/>
      <c r="G10" s="526"/>
      <c r="H10" s="526"/>
      <c r="I10" s="526"/>
      <c r="J10" s="526"/>
      <c r="K10" s="527"/>
      <c r="L10" s="527"/>
      <c r="M10" s="656"/>
    </row>
    <row r="11" spans="1:13" hidden="1">
      <c r="B11" s="718" t="s">
        <v>620</v>
      </c>
      <c r="C11" s="456">
        <v>55229</v>
      </c>
      <c r="D11" s="456">
        <v>0</v>
      </c>
      <c r="E11" s="456">
        <v>0</v>
      </c>
      <c r="F11" s="456">
        <v>0</v>
      </c>
      <c r="G11" s="456">
        <v>0</v>
      </c>
      <c r="H11" s="456">
        <v>55229</v>
      </c>
      <c r="I11" s="456">
        <v>14920.147072799999</v>
      </c>
      <c r="J11" s="456">
        <v>28716.31855</v>
      </c>
      <c r="K11" s="511">
        <v>4.3441239999999999E-2</v>
      </c>
      <c r="L11" s="511">
        <v>4.5702587195967793E-2</v>
      </c>
      <c r="M11" s="709">
        <v>6.6585889999999995E-2</v>
      </c>
    </row>
    <row r="12" spans="1:13" hidden="1">
      <c r="B12" s="718" t="s">
        <v>621</v>
      </c>
      <c r="C12" s="456">
        <v>3705657</v>
      </c>
      <c r="D12" s="456">
        <v>0</v>
      </c>
      <c r="E12" s="456">
        <v>0</v>
      </c>
      <c r="F12" s="456">
        <v>0</v>
      </c>
      <c r="G12" s="456">
        <v>709400</v>
      </c>
      <c r="H12" s="456">
        <v>2996257</v>
      </c>
      <c r="I12" s="456">
        <v>276432.11764450005</v>
      </c>
      <c r="J12" s="456">
        <v>460824.32660000003</v>
      </c>
      <c r="K12" s="511">
        <v>0.69712207999999998</v>
      </c>
      <c r="L12" s="511">
        <v>0.73341100224212563</v>
      </c>
      <c r="M12" s="709">
        <v>3.51289907</v>
      </c>
    </row>
    <row r="13" spans="1:13" hidden="1">
      <c r="B13" s="718" t="s">
        <v>1456</v>
      </c>
      <c r="C13" s="456">
        <v>1464033</v>
      </c>
      <c r="D13" s="456">
        <v>0</v>
      </c>
      <c r="E13" s="456">
        <v>0</v>
      </c>
      <c r="F13" s="456">
        <v>0</v>
      </c>
      <c r="G13" s="456">
        <v>45000</v>
      </c>
      <c r="H13" s="456">
        <v>1419033</v>
      </c>
      <c r="I13" s="456">
        <v>31247.020835399999</v>
      </c>
      <c r="J13" s="456">
        <v>98892.409769999998</v>
      </c>
      <c r="K13" s="511">
        <v>0.14960166</v>
      </c>
      <c r="L13" s="511">
        <v>0.15738922009321429</v>
      </c>
      <c r="M13" s="709">
        <v>6.2678136000000002</v>
      </c>
    </row>
    <row r="14" spans="1:13" hidden="1">
      <c r="B14" s="718" t="s">
        <v>2062</v>
      </c>
      <c r="C14" s="456">
        <v>3858854</v>
      </c>
      <c r="D14" s="456">
        <v>0</v>
      </c>
      <c r="E14" s="456">
        <v>764770</v>
      </c>
      <c r="F14" s="456">
        <v>0</v>
      </c>
      <c r="G14" s="456">
        <v>45000</v>
      </c>
      <c r="H14" s="456">
        <v>4578624</v>
      </c>
      <c r="I14" s="456">
        <v>172780.76586000001</v>
      </c>
      <c r="J14" s="456">
        <v>2362020.5491200001</v>
      </c>
      <c r="K14" s="511">
        <v>3.57319824</v>
      </c>
      <c r="L14" s="511">
        <v>3.7592022778569065</v>
      </c>
      <c r="M14" s="709">
        <v>4.1529469399999996</v>
      </c>
    </row>
    <row r="15" spans="1:13" hidden="1">
      <c r="B15" s="718" t="s">
        <v>623</v>
      </c>
      <c r="C15" s="456">
        <v>5007351</v>
      </c>
      <c r="D15" s="526">
        <v>0</v>
      </c>
      <c r="E15" s="456">
        <v>0</v>
      </c>
      <c r="F15" s="456">
        <v>0</v>
      </c>
      <c r="G15" s="456">
        <v>702600</v>
      </c>
      <c r="H15" s="456">
        <v>4304751</v>
      </c>
      <c r="I15" s="456">
        <v>592644.65200689994</v>
      </c>
      <c r="J15" s="456">
        <v>821776.96589999995</v>
      </c>
      <c r="K15" s="511">
        <v>1.2431610799999999</v>
      </c>
      <c r="L15" s="511">
        <v>1.3078742448928085</v>
      </c>
      <c r="M15" s="709">
        <v>5.3831889200000003</v>
      </c>
    </row>
    <row r="16" spans="1:13" hidden="1">
      <c r="B16" s="718" t="s">
        <v>881</v>
      </c>
      <c r="C16" s="456">
        <v>1372143</v>
      </c>
      <c r="D16" s="456">
        <v>429600</v>
      </c>
      <c r="E16" s="456">
        <v>0</v>
      </c>
      <c r="F16" s="456">
        <v>0</v>
      </c>
      <c r="G16" s="456">
        <v>225000</v>
      </c>
      <c r="H16" s="456">
        <v>1576743</v>
      </c>
      <c r="I16" s="456">
        <v>145575.66361459999</v>
      </c>
      <c r="J16" s="456">
        <v>286226.15679000004</v>
      </c>
      <c r="K16" s="511">
        <v>0.43299488000000003</v>
      </c>
      <c r="L16" s="511">
        <v>0.4555345722915351</v>
      </c>
      <c r="M16" s="709">
        <v>3.6660529999999997E-2</v>
      </c>
    </row>
    <row r="17" spans="2:13" hidden="1">
      <c r="B17" s="718" t="s">
        <v>624</v>
      </c>
      <c r="C17" s="456">
        <v>1827472</v>
      </c>
      <c r="D17" s="456">
        <v>251400</v>
      </c>
      <c r="E17" s="456">
        <v>0</v>
      </c>
      <c r="F17" s="456">
        <v>0</v>
      </c>
      <c r="G17" s="456">
        <v>216450</v>
      </c>
      <c r="H17" s="456">
        <v>1862422</v>
      </c>
      <c r="I17" s="456">
        <v>420768.46762959997</v>
      </c>
      <c r="J17" s="456">
        <v>608006.28612000006</v>
      </c>
      <c r="K17" s="511">
        <v>0.91977481000000005</v>
      </c>
      <c r="L17" s="511">
        <v>0.96765399292785903</v>
      </c>
      <c r="M17" s="709">
        <v>0.78734064000000004</v>
      </c>
    </row>
    <row r="18" spans="2:13" hidden="1">
      <c r="B18" s="718" t="s">
        <v>625</v>
      </c>
      <c r="C18" s="456">
        <v>2918274</v>
      </c>
      <c r="D18" s="456">
        <v>630000</v>
      </c>
      <c r="E18" s="456">
        <v>0</v>
      </c>
      <c r="F18" s="456">
        <v>0</v>
      </c>
      <c r="G18" s="456">
        <v>235000</v>
      </c>
      <c r="H18" s="456">
        <v>3313274</v>
      </c>
      <c r="I18" s="456">
        <v>327687.73214020004</v>
      </c>
      <c r="J18" s="456">
        <v>512464.08957999997</v>
      </c>
      <c r="K18" s="511">
        <v>0.77524126000000004</v>
      </c>
      <c r="L18" s="511">
        <v>0.81559670324914257</v>
      </c>
      <c r="M18" s="709">
        <v>0.16804015999999999</v>
      </c>
    </row>
    <row r="19" spans="2:13" hidden="1">
      <c r="B19" s="718" t="s">
        <v>626</v>
      </c>
      <c r="C19" s="456">
        <v>1575000</v>
      </c>
      <c r="D19" s="456">
        <v>0</v>
      </c>
      <c r="E19" s="456">
        <v>0</v>
      </c>
      <c r="F19" s="456">
        <v>0</v>
      </c>
      <c r="G19" s="456">
        <v>0</v>
      </c>
      <c r="H19" s="456">
        <v>1575000</v>
      </c>
      <c r="I19" s="456">
        <v>90483.75</v>
      </c>
      <c r="J19" s="456">
        <v>245259</v>
      </c>
      <c r="K19" s="511">
        <v>0.37102091999999998</v>
      </c>
      <c r="L19" s="511">
        <v>0.39033453447659522</v>
      </c>
      <c r="M19" s="709">
        <v>4.5</v>
      </c>
    </row>
    <row r="20" spans="2:13" hidden="1">
      <c r="B20" s="718" t="s">
        <v>886</v>
      </c>
      <c r="C20" s="456">
        <v>20215015</v>
      </c>
      <c r="D20" s="456">
        <v>0</v>
      </c>
      <c r="E20" s="456">
        <v>0</v>
      </c>
      <c r="F20" s="456">
        <v>0</v>
      </c>
      <c r="G20" s="456">
        <v>0</v>
      </c>
      <c r="H20" s="456">
        <v>20215015</v>
      </c>
      <c r="I20" s="456">
        <v>1300763.8262527999</v>
      </c>
      <c r="J20" s="456">
        <v>6962051.1660000002</v>
      </c>
      <c r="K20" s="511">
        <v>10.53199515</v>
      </c>
      <c r="L20" s="511">
        <v>11.080241707268017</v>
      </c>
      <c r="M20" s="709">
        <v>7.4405830399999999</v>
      </c>
    </row>
    <row r="21" spans="2:13" hidden="1">
      <c r="B21" s="719"/>
      <c r="C21" s="524">
        <v>41999028</v>
      </c>
      <c r="D21" s="524">
        <v>1311000</v>
      </c>
      <c r="E21" s="524">
        <v>764770</v>
      </c>
      <c r="F21" s="524">
        <v>0</v>
      </c>
      <c r="G21" s="524">
        <v>2178450</v>
      </c>
      <c r="H21" s="524">
        <v>41896348</v>
      </c>
      <c r="I21" s="524">
        <v>3373304.1430567997</v>
      </c>
      <c r="J21" s="524">
        <v>12386237.26843</v>
      </c>
      <c r="K21" s="525">
        <v>18.737551320000001</v>
      </c>
      <c r="L21" s="525">
        <v>19.71294084249417</v>
      </c>
      <c r="M21" s="656">
        <v>0</v>
      </c>
    </row>
    <row r="22" spans="2:13" hidden="1">
      <c r="B22" s="720" t="s">
        <v>627</v>
      </c>
      <c r="C22" s="526"/>
      <c r="D22" s="526"/>
      <c r="E22" s="526"/>
      <c r="F22" s="526"/>
      <c r="G22" s="526"/>
      <c r="H22" s="526"/>
      <c r="I22" s="526"/>
      <c r="J22" s="526"/>
      <c r="K22" s="527"/>
      <c r="L22" s="527"/>
      <c r="M22" s="656"/>
    </row>
    <row r="23" spans="2:13" hidden="1">
      <c r="B23" s="718" t="s">
        <v>1037</v>
      </c>
      <c r="C23" s="456">
        <v>889292</v>
      </c>
      <c r="D23" s="456">
        <v>0</v>
      </c>
      <c r="E23" s="456">
        <v>0</v>
      </c>
      <c r="F23" s="456">
        <v>0</v>
      </c>
      <c r="G23" s="456">
        <v>115000</v>
      </c>
      <c r="H23" s="456">
        <v>774292</v>
      </c>
      <c r="I23" s="456">
        <v>15927.389761800001</v>
      </c>
      <c r="J23" s="456">
        <v>24397.940920000001</v>
      </c>
      <c r="K23" s="511">
        <v>3.690852E-2</v>
      </c>
      <c r="L23" s="511">
        <v>3.882980404876344E-2</v>
      </c>
      <c r="M23" s="709">
        <v>0.17064287</v>
      </c>
    </row>
    <row r="24" spans="2:13" hidden="1">
      <c r="B24" s="718" t="s">
        <v>629</v>
      </c>
      <c r="C24" s="456">
        <v>6489167</v>
      </c>
      <c r="D24" s="456">
        <v>0</v>
      </c>
      <c r="E24" s="456">
        <v>0</v>
      </c>
      <c r="F24" s="456">
        <v>0</v>
      </c>
      <c r="G24" s="456">
        <v>452500</v>
      </c>
      <c r="H24" s="456">
        <v>6036667</v>
      </c>
      <c r="I24" s="456">
        <v>45275.002527099998</v>
      </c>
      <c r="J24" s="456">
        <v>45275.002500000002</v>
      </c>
      <c r="K24" s="511">
        <v>6.8490750000000003E-2</v>
      </c>
      <c r="L24" s="511">
        <v>7.2056059203797554E-2</v>
      </c>
      <c r="M24" s="709">
        <v>1.53827867</v>
      </c>
    </row>
    <row r="25" spans="2:13" hidden="1">
      <c r="B25" s="719" t="s">
        <v>1635</v>
      </c>
      <c r="C25" s="456">
        <v>1940646</v>
      </c>
      <c r="D25" s="456">
        <v>0</v>
      </c>
      <c r="E25" s="456">
        <v>0</v>
      </c>
      <c r="F25" s="456">
        <v>0</v>
      </c>
      <c r="G25" s="456">
        <v>181000</v>
      </c>
      <c r="H25" s="456">
        <v>1759646</v>
      </c>
      <c r="I25" s="456">
        <v>16722.6642383</v>
      </c>
      <c r="J25" s="456">
        <v>775951.09661999997</v>
      </c>
      <c r="K25" s="511">
        <v>1.1738369900000001</v>
      </c>
      <c r="L25" s="511">
        <v>1.2349414703467405</v>
      </c>
      <c r="M25" s="709">
        <v>5.15749952</v>
      </c>
    </row>
    <row r="26" spans="2:13" ht="30" hidden="1">
      <c r="B26" s="718" t="s">
        <v>630</v>
      </c>
      <c r="C26" s="671">
        <v>942940</v>
      </c>
      <c r="D26" s="671">
        <v>0</v>
      </c>
      <c r="E26" s="671">
        <v>0</v>
      </c>
      <c r="F26" s="671">
        <v>0</v>
      </c>
      <c r="G26" s="671">
        <v>0</v>
      </c>
      <c r="H26" s="671">
        <v>942940</v>
      </c>
      <c r="I26" s="671">
        <v>27540.207200000001</v>
      </c>
      <c r="J26" s="671">
        <v>86014.986799999999</v>
      </c>
      <c r="K26" s="672">
        <v>0.13012104999999999</v>
      </c>
      <c r="L26" s="672">
        <v>0.13689454752155264</v>
      </c>
      <c r="M26" s="721">
        <v>0.19592048000000001</v>
      </c>
    </row>
    <row r="27" spans="2:13" hidden="1">
      <c r="B27" s="718" t="s">
        <v>1041</v>
      </c>
      <c r="C27" s="456">
        <v>513395</v>
      </c>
      <c r="D27" s="456">
        <v>0</v>
      </c>
      <c r="E27" s="456">
        <v>0</v>
      </c>
      <c r="F27" s="456">
        <v>0</v>
      </c>
      <c r="G27" s="456">
        <v>44500</v>
      </c>
      <c r="H27" s="456">
        <v>468895</v>
      </c>
      <c r="I27" s="456">
        <v>0</v>
      </c>
      <c r="J27" s="456">
        <v>2119.4054000000001</v>
      </c>
      <c r="K27" s="511">
        <v>3.2061799999999999E-3</v>
      </c>
      <c r="L27" s="511">
        <v>3.3730754841868479E-3</v>
      </c>
      <c r="M27" s="709">
        <v>0.23496701</v>
      </c>
    </row>
    <row r="28" spans="2:13" hidden="1">
      <c r="B28" s="718" t="s">
        <v>1043</v>
      </c>
      <c r="C28" s="456">
        <v>1787610</v>
      </c>
      <c r="D28" s="456">
        <v>0</v>
      </c>
      <c r="E28" s="456">
        <v>0</v>
      </c>
      <c r="F28" s="456">
        <v>0</v>
      </c>
      <c r="G28" s="456">
        <v>0</v>
      </c>
      <c r="H28" s="456">
        <v>1787610</v>
      </c>
      <c r="I28" s="456">
        <v>17621.72148</v>
      </c>
      <c r="J28" s="456">
        <v>95726.515499999994</v>
      </c>
      <c r="K28" s="511">
        <v>0.14481237999999999</v>
      </c>
      <c r="L28" s="511">
        <v>0.15235063693792714</v>
      </c>
      <c r="M28" s="709">
        <v>9.4720862199999996</v>
      </c>
    </row>
    <row r="29" spans="2:13" hidden="1">
      <c r="B29" s="718" t="s">
        <v>631</v>
      </c>
      <c r="C29" s="456">
        <v>1949078</v>
      </c>
      <c r="D29" s="456">
        <v>50000</v>
      </c>
      <c r="E29" s="456">
        <v>0</v>
      </c>
      <c r="F29" s="456">
        <v>0</v>
      </c>
      <c r="G29" s="456">
        <v>1035100</v>
      </c>
      <c r="H29" s="456">
        <v>963978</v>
      </c>
      <c r="I29" s="456">
        <v>87594.793283699997</v>
      </c>
      <c r="J29" s="456">
        <v>247645.94819999998</v>
      </c>
      <c r="K29" s="511">
        <v>0.37463182</v>
      </c>
      <c r="L29" s="511">
        <v>0.39413340960234694</v>
      </c>
      <c r="M29" s="709">
        <v>0.18646702000000001</v>
      </c>
    </row>
    <row r="30" spans="2:13" hidden="1">
      <c r="B30" s="718" t="s">
        <v>1641</v>
      </c>
      <c r="C30" s="456">
        <v>712327</v>
      </c>
      <c r="D30" s="456">
        <v>0</v>
      </c>
      <c r="E30" s="456">
        <v>0</v>
      </c>
      <c r="F30" s="456">
        <v>0</v>
      </c>
      <c r="G30" s="456">
        <v>456500</v>
      </c>
      <c r="H30" s="456">
        <v>255827</v>
      </c>
      <c r="I30" s="456">
        <v>5176.3715769</v>
      </c>
      <c r="J30" s="456">
        <v>19734.494780000001</v>
      </c>
      <c r="K30" s="511">
        <v>2.9853790000000002E-2</v>
      </c>
      <c r="L30" s="511">
        <v>3.1407837563890005E-2</v>
      </c>
      <c r="M30" s="709">
        <v>1.9712360000000002E-2</v>
      </c>
    </row>
    <row r="31" spans="2:13" hidden="1">
      <c r="B31" s="718" t="s">
        <v>1046</v>
      </c>
      <c r="C31" s="456">
        <v>3517562</v>
      </c>
      <c r="D31" s="456">
        <v>0</v>
      </c>
      <c r="E31" s="456">
        <v>0</v>
      </c>
      <c r="F31" s="456">
        <v>0</v>
      </c>
      <c r="G31" s="456">
        <v>720000</v>
      </c>
      <c r="H31" s="456">
        <v>2797562</v>
      </c>
      <c r="I31" s="456">
        <v>28371.185652</v>
      </c>
      <c r="J31" s="456">
        <v>107873.99072</v>
      </c>
      <c r="K31" s="511">
        <v>0.16318874</v>
      </c>
      <c r="L31" s="511">
        <v>0.17168358327247421</v>
      </c>
      <c r="M31" s="709">
        <v>0.13321723999999999</v>
      </c>
    </row>
    <row r="32" spans="2:13" hidden="1">
      <c r="B32" s="718" t="s">
        <v>632</v>
      </c>
      <c r="C32" s="456">
        <v>445935</v>
      </c>
      <c r="D32" s="456">
        <v>200000</v>
      </c>
      <c r="E32" s="456">
        <v>0</v>
      </c>
      <c r="F32" s="456">
        <v>0</v>
      </c>
      <c r="G32" s="456">
        <v>0</v>
      </c>
      <c r="H32" s="456">
        <v>645935</v>
      </c>
      <c r="I32" s="456">
        <v>20228.783697700001</v>
      </c>
      <c r="J32" s="456">
        <v>30023.058800000003</v>
      </c>
      <c r="K32" s="511">
        <v>4.541804E-2</v>
      </c>
      <c r="L32" s="511">
        <v>4.7782290069931975E-2</v>
      </c>
      <c r="M32" s="709">
        <v>6.9149779999999994E-2</v>
      </c>
    </row>
    <row r="33" spans="2:13" hidden="1">
      <c r="B33" s="718" t="s">
        <v>893</v>
      </c>
      <c r="C33" s="456">
        <v>30500655</v>
      </c>
      <c r="D33" s="456">
        <v>0</v>
      </c>
      <c r="E33" s="456">
        <v>0</v>
      </c>
      <c r="F33" s="456">
        <v>0</v>
      </c>
      <c r="G33" s="456">
        <v>2855000</v>
      </c>
      <c r="H33" s="456">
        <v>27645655</v>
      </c>
      <c r="I33" s="456">
        <v>641811.67105260002</v>
      </c>
      <c r="J33" s="456">
        <v>3683507.0721999998</v>
      </c>
      <c r="K33" s="511">
        <v>5.57230588</v>
      </c>
      <c r="L33" s="511">
        <v>5.8623741361924866</v>
      </c>
      <c r="M33" s="709">
        <v>2.1729936300000001</v>
      </c>
    </row>
    <row r="34" spans="2:13" hidden="1">
      <c r="B34" s="718" t="s">
        <v>895</v>
      </c>
      <c r="C34" s="456">
        <v>4909</v>
      </c>
      <c r="D34" s="456">
        <v>0</v>
      </c>
      <c r="E34" s="456">
        <v>0</v>
      </c>
      <c r="F34" s="456">
        <v>0</v>
      </c>
      <c r="G34" s="456">
        <v>4909</v>
      </c>
      <c r="H34" s="456">
        <v>0</v>
      </c>
      <c r="I34" s="456">
        <v>0</v>
      </c>
      <c r="J34" s="456">
        <v>0</v>
      </c>
      <c r="K34" s="511">
        <v>0</v>
      </c>
      <c r="L34" s="511">
        <v>0</v>
      </c>
      <c r="M34" s="709">
        <v>0</v>
      </c>
    </row>
    <row r="35" spans="2:13" hidden="1">
      <c r="B35" s="718" t="s">
        <v>1039</v>
      </c>
      <c r="C35" s="456">
        <v>900681</v>
      </c>
      <c r="D35" s="456">
        <v>0</v>
      </c>
      <c r="E35" s="456">
        <v>0</v>
      </c>
      <c r="F35" s="456">
        <v>0</v>
      </c>
      <c r="G35" s="456">
        <v>0</v>
      </c>
      <c r="H35" s="456">
        <v>900681</v>
      </c>
      <c r="I35" s="456">
        <v>70316.165670000002</v>
      </c>
      <c r="J35" s="456">
        <v>144334.13024999999</v>
      </c>
      <c r="K35" s="511">
        <v>0.21834460999999999</v>
      </c>
      <c r="L35" s="511">
        <v>0.22971061424949951</v>
      </c>
      <c r="M35" s="709">
        <v>3.5971555999999998</v>
      </c>
    </row>
    <row r="36" spans="2:13" hidden="1">
      <c r="B36" s="718" t="s">
        <v>1647</v>
      </c>
      <c r="C36" s="456">
        <v>11554572</v>
      </c>
      <c r="D36" s="456">
        <v>0</v>
      </c>
      <c r="E36" s="456">
        <v>0</v>
      </c>
      <c r="F36" s="456">
        <v>0</v>
      </c>
      <c r="G36" s="456">
        <v>6555000</v>
      </c>
      <c r="H36" s="456">
        <v>4999572</v>
      </c>
      <c r="I36" s="456">
        <v>27847.6162927</v>
      </c>
      <c r="J36" s="456">
        <v>27847.616040000001</v>
      </c>
      <c r="K36" s="511">
        <v>4.2127089999999999E-2</v>
      </c>
      <c r="L36" s="511">
        <v>4.4320030022369679E-2</v>
      </c>
      <c r="M36" s="709">
        <v>0.33017753</v>
      </c>
    </row>
    <row r="37" spans="2:13" hidden="1">
      <c r="B37" s="718" t="s">
        <v>1049</v>
      </c>
      <c r="C37" s="456">
        <v>97057</v>
      </c>
      <c r="D37" s="456">
        <v>0</v>
      </c>
      <c r="E37" s="456">
        <v>0</v>
      </c>
      <c r="F37" s="456">
        <v>0</v>
      </c>
      <c r="G37" s="456">
        <v>0</v>
      </c>
      <c r="H37" s="456">
        <v>97057</v>
      </c>
      <c r="I37" s="456">
        <v>1449.0413500000002</v>
      </c>
      <c r="J37" s="456">
        <v>23774.112149999997</v>
      </c>
      <c r="K37" s="511">
        <v>3.596481E-2</v>
      </c>
      <c r="L37" s="511">
        <v>3.7836968260755423E-2</v>
      </c>
      <c r="M37" s="709">
        <v>2.2844466400000001</v>
      </c>
    </row>
    <row r="38" spans="2:13" hidden="1">
      <c r="B38" s="718" t="s">
        <v>633</v>
      </c>
      <c r="C38" s="456">
        <v>147800</v>
      </c>
      <c r="D38" s="456">
        <v>0</v>
      </c>
      <c r="E38" s="456">
        <v>0</v>
      </c>
      <c r="F38" s="456">
        <v>0</v>
      </c>
      <c r="G38" s="456">
        <v>5000</v>
      </c>
      <c r="H38" s="456">
        <v>142800</v>
      </c>
      <c r="I38" s="456">
        <v>0</v>
      </c>
      <c r="J38" s="456">
        <v>1756.44</v>
      </c>
      <c r="K38" s="511">
        <v>2.65709E-3</v>
      </c>
      <c r="L38" s="511">
        <v>2.7954088931948303E-3</v>
      </c>
      <c r="M38" s="709">
        <v>2.38</v>
      </c>
    </row>
    <row r="39" spans="2:13" hidden="1">
      <c r="B39" s="718" t="s">
        <v>635</v>
      </c>
      <c r="C39" s="456">
        <v>698152</v>
      </c>
      <c r="D39" s="456">
        <v>0</v>
      </c>
      <c r="E39" s="456">
        <v>0</v>
      </c>
      <c r="F39" s="456">
        <v>0</v>
      </c>
      <c r="G39" s="456">
        <v>0</v>
      </c>
      <c r="H39" s="456">
        <v>698152</v>
      </c>
      <c r="I39" s="456">
        <v>50406.574119999997</v>
      </c>
      <c r="J39" s="456">
        <v>214109.25536000001</v>
      </c>
      <c r="K39" s="511">
        <v>0.32389846</v>
      </c>
      <c r="L39" s="511">
        <v>0.34075910167649731</v>
      </c>
      <c r="M39" s="709">
        <v>3.2579014900000001</v>
      </c>
    </row>
    <row r="40" spans="2:13" ht="30" hidden="1">
      <c r="B40" s="718" t="s">
        <v>1055</v>
      </c>
      <c r="C40" s="456">
        <v>904776</v>
      </c>
      <c r="D40" s="456">
        <v>0</v>
      </c>
      <c r="E40" s="456">
        <v>0</v>
      </c>
      <c r="F40" s="456">
        <v>0</v>
      </c>
      <c r="G40" s="456">
        <v>0</v>
      </c>
      <c r="H40" s="456">
        <v>904776</v>
      </c>
      <c r="I40" s="456">
        <v>4523.88</v>
      </c>
      <c r="J40" s="456">
        <v>28844.258879999998</v>
      </c>
      <c r="K40" s="511">
        <v>4.3634779999999998E-2</v>
      </c>
      <c r="L40" s="511">
        <v>4.590620675386916E-2</v>
      </c>
      <c r="M40" s="709">
        <v>4.9258811600000003</v>
      </c>
    </row>
    <row r="41" spans="2:13" hidden="1">
      <c r="B41" s="718" t="s">
        <v>1056</v>
      </c>
      <c r="C41" s="456">
        <v>636624</v>
      </c>
      <c r="D41" s="456">
        <v>0</v>
      </c>
      <c r="E41" s="456">
        <v>0</v>
      </c>
      <c r="F41" s="456">
        <v>0</v>
      </c>
      <c r="G41" s="456">
        <v>7500</v>
      </c>
      <c r="H41" s="456">
        <v>629124</v>
      </c>
      <c r="I41" s="456">
        <v>10037.363218</v>
      </c>
      <c r="J41" s="456">
        <v>33029.01</v>
      </c>
      <c r="K41" s="511">
        <v>4.996536E-2</v>
      </c>
      <c r="L41" s="511">
        <v>5.2566320675582992E-2</v>
      </c>
      <c r="M41" s="709">
        <v>6.9902666699999996</v>
      </c>
    </row>
    <row r="42" spans="2:13" hidden="1">
      <c r="B42" s="719"/>
      <c r="C42" s="524">
        <v>64633178</v>
      </c>
      <c r="D42" s="524">
        <v>250000</v>
      </c>
      <c r="E42" s="524">
        <v>0</v>
      </c>
      <c r="F42" s="524">
        <v>0</v>
      </c>
      <c r="G42" s="524">
        <v>12432009</v>
      </c>
      <c r="H42" s="524">
        <v>52451169</v>
      </c>
      <c r="I42" s="524">
        <v>1070850.4311207999</v>
      </c>
      <c r="J42" s="524">
        <v>5591964.3351199999</v>
      </c>
      <c r="K42" s="525">
        <v>8.459366339999999</v>
      </c>
      <c r="L42" s="525">
        <v>8.8997215007758665</v>
      </c>
      <c r="M42" s="656"/>
    </row>
    <row r="43" spans="2:13" hidden="1">
      <c r="B43" s="720" t="s">
        <v>898</v>
      </c>
      <c r="C43" s="526"/>
      <c r="D43" s="526"/>
      <c r="E43" s="526"/>
      <c r="F43" s="526"/>
      <c r="G43" s="526"/>
      <c r="H43" s="526"/>
      <c r="I43" s="526"/>
      <c r="J43" s="526"/>
      <c r="K43" s="527"/>
      <c r="L43" s="511">
        <v>0</v>
      </c>
      <c r="M43" s="656"/>
    </row>
    <row r="44" spans="2:13" hidden="1">
      <c r="B44" s="718" t="s">
        <v>1459</v>
      </c>
      <c r="C44" s="456">
        <v>9033731</v>
      </c>
      <c r="D44" s="456">
        <v>0</v>
      </c>
      <c r="E44" s="456">
        <v>0</v>
      </c>
      <c r="F44" s="456">
        <v>0</v>
      </c>
      <c r="G44" s="456">
        <v>839000</v>
      </c>
      <c r="H44" s="456">
        <v>8194731</v>
      </c>
      <c r="I44" s="456">
        <v>90259.665653699994</v>
      </c>
      <c r="J44" s="456">
        <v>441777.94821</v>
      </c>
      <c r="K44" s="511">
        <v>0.66830924999999997</v>
      </c>
      <c r="L44" s="511">
        <v>0.70309831548108626</v>
      </c>
      <c r="M44" s="709">
        <v>6.7209094800000004</v>
      </c>
    </row>
    <row r="45" spans="2:13" hidden="1">
      <c r="B45" s="718" t="s">
        <v>636</v>
      </c>
      <c r="C45" s="456">
        <v>464326</v>
      </c>
      <c r="D45" s="456">
        <v>0</v>
      </c>
      <c r="E45" s="456">
        <v>0</v>
      </c>
      <c r="F45" s="456">
        <v>0</v>
      </c>
      <c r="G45" s="456">
        <v>0</v>
      </c>
      <c r="H45" s="456">
        <v>464326</v>
      </c>
      <c r="I45" s="456">
        <v>567.56952999999999</v>
      </c>
      <c r="J45" s="456">
        <v>30529.434499999999</v>
      </c>
      <c r="K45" s="511">
        <v>4.6184070000000001E-2</v>
      </c>
      <c r="L45" s="511">
        <v>4.8588196981114676E-2</v>
      </c>
      <c r="M45" s="709">
        <v>7.7387666700000004</v>
      </c>
    </row>
    <row r="46" spans="2:13" hidden="1">
      <c r="B46" s="718" t="s">
        <v>637</v>
      </c>
      <c r="C46" s="456">
        <v>2160000</v>
      </c>
      <c r="D46" s="456">
        <v>0</v>
      </c>
      <c r="E46" s="456">
        <v>432000</v>
      </c>
      <c r="F46" s="456">
        <v>0</v>
      </c>
      <c r="G46" s="456">
        <v>0</v>
      </c>
      <c r="H46" s="456">
        <v>2592000</v>
      </c>
      <c r="I46" s="456">
        <v>60498</v>
      </c>
      <c r="J46" s="456">
        <v>178536.95999999999</v>
      </c>
      <c r="K46" s="511">
        <v>0.27008568999999999</v>
      </c>
      <c r="L46" s="511">
        <v>0.28414509220239215</v>
      </c>
      <c r="M46" s="709">
        <v>4.3742405800000004</v>
      </c>
    </row>
    <row r="47" spans="2:13" hidden="1">
      <c r="B47" s="719"/>
      <c r="C47" s="524">
        <v>11658057</v>
      </c>
      <c r="D47" s="524">
        <v>0</v>
      </c>
      <c r="E47" s="524">
        <v>432000</v>
      </c>
      <c r="F47" s="524">
        <v>0</v>
      </c>
      <c r="G47" s="524">
        <v>839000</v>
      </c>
      <c r="H47" s="524">
        <v>11251057</v>
      </c>
      <c r="I47" s="524">
        <v>151325.23518369999</v>
      </c>
      <c r="J47" s="524">
        <v>650844.34271</v>
      </c>
      <c r="K47" s="525">
        <v>0.98457901000000003</v>
      </c>
      <c r="L47" s="525">
        <v>1.035831604664593</v>
      </c>
      <c r="M47" s="656"/>
    </row>
    <row r="48" spans="2:13" hidden="1">
      <c r="B48" s="720" t="s">
        <v>903</v>
      </c>
      <c r="C48" s="526"/>
      <c r="D48" s="526"/>
      <c r="E48" s="526"/>
      <c r="F48" s="526"/>
      <c r="G48" s="526"/>
      <c r="H48" s="526"/>
      <c r="I48" s="526"/>
      <c r="J48" s="526"/>
      <c r="K48" s="527"/>
      <c r="L48" s="527"/>
      <c r="M48" s="656"/>
    </row>
    <row r="49" spans="2:13" hidden="1">
      <c r="B49" s="718" t="s">
        <v>1461</v>
      </c>
      <c r="C49" s="722">
        <v>1814888</v>
      </c>
      <c r="D49" s="456">
        <v>0</v>
      </c>
      <c r="E49" s="456">
        <v>0</v>
      </c>
      <c r="F49" s="456">
        <v>0</v>
      </c>
      <c r="G49" s="456">
        <v>1197500</v>
      </c>
      <c r="H49" s="456">
        <v>617388</v>
      </c>
      <c r="I49" s="456">
        <v>4364.9329359000003</v>
      </c>
      <c r="J49" s="456">
        <v>4364.9331600000005</v>
      </c>
      <c r="K49" s="511">
        <v>6.6031500000000003E-3</v>
      </c>
      <c r="L49" s="511">
        <v>6.9468771911736322E-3</v>
      </c>
      <c r="M49" s="709">
        <v>0.22818835000000001</v>
      </c>
    </row>
    <row r="50" spans="2:13" ht="30" hidden="1">
      <c r="B50" s="718" t="s">
        <v>1463</v>
      </c>
      <c r="C50" s="722">
        <v>121208</v>
      </c>
      <c r="D50" s="456">
        <v>0</v>
      </c>
      <c r="E50" s="456">
        <v>0</v>
      </c>
      <c r="F50" s="456">
        <v>0</v>
      </c>
      <c r="G50" s="456">
        <v>0</v>
      </c>
      <c r="H50" s="456">
        <v>121208</v>
      </c>
      <c r="I50" s="456">
        <v>0</v>
      </c>
      <c r="J50" s="456">
        <v>1069.05456</v>
      </c>
      <c r="K50" s="511">
        <v>1.61724E-3</v>
      </c>
      <c r="L50" s="511">
        <v>1.7014214116818601E-3</v>
      </c>
      <c r="M50" s="709">
        <v>0.16545066999999999</v>
      </c>
    </row>
    <row r="51" spans="2:13" ht="30" hidden="1">
      <c r="B51" s="718" t="s">
        <v>1068</v>
      </c>
      <c r="C51" s="456">
        <v>3377789</v>
      </c>
      <c r="D51" s="456">
        <v>0</v>
      </c>
      <c r="E51" s="456">
        <v>0</v>
      </c>
      <c r="F51" s="456">
        <v>0</v>
      </c>
      <c r="G51" s="456">
        <v>204000</v>
      </c>
      <c r="H51" s="456">
        <v>3173789</v>
      </c>
      <c r="I51" s="456">
        <v>49935.472108099995</v>
      </c>
      <c r="J51" s="456">
        <v>140694.06637000002</v>
      </c>
      <c r="K51" s="511">
        <v>0.21283803000000001</v>
      </c>
      <c r="L51" s="511">
        <v>0.22391738081029908</v>
      </c>
      <c r="M51" s="709">
        <v>5.1102775899999999</v>
      </c>
    </row>
    <row r="52" spans="2:13" ht="30" hidden="1">
      <c r="B52" s="718" t="s">
        <v>638</v>
      </c>
      <c r="C52" s="456">
        <v>1362396</v>
      </c>
      <c r="D52" s="456">
        <v>0</v>
      </c>
      <c r="E52" s="456">
        <v>0</v>
      </c>
      <c r="F52" s="456">
        <v>0</v>
      </c>
      <c r="G52" s="456">
        <v>26500</v>
      </c>
      <c r="H52" s="456">
        <v>1335896</v>
      </c>
      <c r="I52" s="456">
        <v>6626.3394130999995</v>
      </c>
      <c r="J52" s="456">
        <v>24380.101999999999</v>
      </c>
      <c r="K52" s="511">
        <v>3.6881530000000003E-2</v>
      </c>
      <c r="L52" s="511">
        <v>3.8801413055838549E-2</v>
      </c>
      <c r="M52" s="709">
        <v>2.4077009199999999</v>
      </c>
    </row>
    <row r="53" spans="2:13" hidden="1">
      <c r="B53" s="718" t="s">
        <v>639</v>
      </c>
      <c r="C53" s="456">
        <v>11341133</v>
      </c>
      <c r="D53" s="456">
        <v>0</v>
      </c>
      <c r="E53" s="456">
        <v>0</v>
      </c>
      <c r="F53" s="456">
        <v>0</v>
      </c>
      <c r="G53" s="456">
        <v>935000</v>
      </c>
      <c r="H53" s="456">
        <v>10406133</v>
      </c>
      <c r="I53" s="456">
        <v>293973.25725000002</v>
      </c>
      <c r="J53" s="456">
        <v>679208.30090999999</v>
      </c>
      <c r="K53" s="511">
        <v>1.0274872100000001</v>
      </c>
      <c r="L53" s="511">
        <v>1.0809734034157525</v>
      </c>
      <c r="M53" s="709">
        <v>8.6795456899999994</v>
      </c>
    </row>
    <row r="54" spans="2:13" hidden="1">
      <c r="B54" s="718" t="s">
        <v>640</v>
      </c>
      <c r="C54" s="456">
        <v>2371500</v>
      </c>
      <c r="D54" s="456">
        <v>0</v>
      </c>
      <c r="E54" s="456">
        <v>0</v>
      </c>
      <c r="F54" s="456">
        <v>0</v>
      </c>
      <c r="G54" s="456">
        <v>331000</v>
      </c>
      <c r="H54" s="456">
        <v>2040500</v>
      </c>
      <c r="I54" s="456">
        <v>21425.25</v>
      </c>
      <c r="J54" s="456">
        <v>49012.81</v>
      </c>
      <c r="K54" s="511">
        <v>7.4145199999999994E-2</v>
      </c>
      <c r="L54" s="511">
        <v>7.8004853541520633E-2</v>
      </c>
      <c r="M54" s="709">
        <v>0.46908045999999998</v>
      </c>
    </row>
    <row r="55" spans="2:13" hidden="1">
      <c r="B55" s="718" t="s">
        <v>641</v>
      </c>
      <c r="C55" s="456">
        <v>2922</v>
      </c>
      <c r="D55" s="456">
        <v>0</v>
      </c>
      <c r="E55" s="456">
        <v>0</v>
      </c>
      <c r="F55" s="456">
        <v>0</v>
      </c>
      <c r="G55" s="456">
        <v>0</v>
      </c>
      <c r="H55" s="456">
        <v>2922</v>
      </c>
      <c r="I55" s="456">
        <v>0</v>
      </c>
      <c r="J55" s="456">
        <v>0</v>
      </c>
      <c r="K55" s="511">
        <v>0</v>
      </c>
      <c r="L55" s="511">
        <v>0</v>
      </c>
      <c r="M55" s="709">
        <v>0.16491702999999999</v>
      </c>
    </row>
    <row r="56" spans="2:13" hidden="1">
      <c r="B56" s="719"/>
      <c r="C56" s="524">
        <v>20391836</v>
      </c>
      <c r="D56" s="524">
        <v>0</v>
      </c>
      <c r="E56" s="524">
        <v>0</v>
      </c>
      <c r="F56" s="524">
        <v>0</v>
      </c>
      <c r="G56" s="524">
        <v>2694000</v>
      </c>
      <c r="H56" s="524">
        <v>17697836</v>
      </c>
      <c r="I56" s="524">
        <v>376325.25170710002</v>
      </c>
      <c r="J56" s="524">
        <v>898729.26699999999</v>
      </c>
      <c r="K56" s="525">
        <v>1.3595723600000003</v>
      </c>
      <c r="L56" s="525">
        <v>1.4303453494262661</v>
      </c>
      <c r="M56" s="656"/>
    </row>
    <row r="57" spans="2:13" hidden="1">
      <c r="B57" s="720" t="s">
        <v>908</v>
      </c>
      <c r="C57" s="526"/>
      <c r="D57" s="526"/>
      <c r="E57" s="526"/>
      <c r="F57" s="526"/>
      <c r="G57" s="526"/>
      <c r="H57" s="526"/>
      <c r="I57" s="526"/>
      <c r="J57" s="526"/>
      <c r="K57" s="527"/>
      <c r="L57" s="527"/>
      <c r="M57" s="656"/>
    </row>
    <row r="58" spans="2:13" hidden="1">
      <c r="B58" s="718" t="s">
        <v>642</v>
      </c>
      <c r="C58" s="456">
        <v>66956</v>
      </c>
      <c r="D58" s="456">
        <v>0</v>
      </c>
      <c r="E58" s="456">
        <v>0</v>
      </c>
      <c r="F58" s="456">
        <v>0</v>
      </c>
      <c r="G58" s="456">
        <v>0</v>
      </c>
      <c r="H58" s="456">
        <v>66956</v>
      </c>
      <c r="I58" s="456">
        <v>2457.0147148000001</v>
      </c>
      <c r="J58" s="456">
        <v>12115.688199999999</v>
      </c>
      <c r="K58" s="511">
        <v>1.8328270000000001E-2</v>
      </c>
      <c r="L58" s="511">
        <v>1.9282356665445824E-2</v>
      </c>
      <c r="M58" s="709">
        <v>5.8465370000000003E-2</v>
      </c>
    </row>
    <row r="59" spans="2:13" hidden="1">
      <c r="B59" s="718" t="s">
        <v>1458</v>
      </c>
      <c r="C59" s="456">
        <v>331882</v>
      </c>
      <c r="D59" s="456">
        <v>0</v>
      </c>
      <c r="E59" s="456">
        <v>0</v>
      </c>
      <c r="F59" s="456">
        <v>0</v>
      </c>
      <c r="G59" s="456">
        <v>0</v>
      </c>
      <c r="H59" s="456">
        <v>331882</v>
      </c>
      <c r="I59" s="456">
        <v>19956.064599900001</v>
      </c>
      <c r="J59" s="456">
        <v>94088.547000000006</v>
      </c>
      <c r="K59" s="511">
        <v>0.14233451</v>
      </c>
      <c r="L59" s="511">
        <v>0.14974377777298387</v>
      </c>
      <c r="M59" s="709">
        <v>0.71459684999999995</v>
      </c>
    </row>
    <row r="60" spans="2:13" hidden="1">
      <c r="B60" s="718" t="s">
        <v>643</v>
      </c>
      <c r="C60" s="456">
        <v>618426</v>
      </c>
      <c r="D60" s="456">
        <v>0</v>
      </c>
      <c r="E60" s="456">
        <v>0</v>
      </c>
      <c r="F60" s="456">
        <v>0</v>
      </c>
      <c r="G60" s="456">
        <v>211000</v>
      </c>
      <c r="H60" s="456">
        <v>407426</v>
      </c>
      <c r="I60" s="456">
        <v>4889.1118882000001</v>
      </c>
      <c r="J60" s="456">
        <v>40335.173999999999</v>
      </c>
      <c r="K60" s="511">
        <v>6.1017920000000003E-2</v>
      </c>
      <c r="L60" s="511">
        <v>6.4194224743322231E-2</v>
      </c>
      <c r="M60" s="709">
        <v>2.2402784499999999</v>
      </c>
    </row>
    <row r="61" spans="2:13" hidden="1">
      <c r="B61" s="718" t="s">
        <v>1670</v>
      </c>
      <c r="C61" s="456">
        <v>447020</v>
      </c>
      <c r="D61" s="456">
        <v>0</v>
      </c>
      <c r="E61" s="456">
        <v>0</v>
      </c>
      <c r="F61" s="456">
        <v>0</v>
      </c>
      <c r="G61" s="456">
        <v>0</v>
      </c>
      <c r="H61" s="456">
        <v>447020</v>
      </c>
      <c r="I61" s="456">
        <v>5223.0528408</v>
      </c>
      <c r="J61" s="456">
        <v>51854.32</v>
      </c>
      <c r="K61" s="511">
        <v>7.8443760000000001E-2</v>
      </c>
      <c r="L61" s="511">
        <v>8.2527172734947141E-2</v>
      </c>
      <c r="M61" s="709">
        <v>7.7154239999999999E-2</v>
      </c>
    </row>
    <row r="62" spans="2:13" hidden="1">
      <c r="B62" s="718" t="s">
        <v>644</v>
      </c>
      <c r="C62" s="456">
        <v>175218</v>
      </c>
      <c r="D62" s="456">
        <v>0</v>
      </c>
      <c r="E62" s="456">
        <v>0</v>
      </c>
      <c r="F62" s="456">
        <v>0</v>
      </c>
      <c r="G62" s="456">
        <v>39500</v>
      </c>
      <c r="H62" s="456">
        <v>135718</v>
      </c>
      <c r="I62" s="456">
        <v>761.37810380000008</v>
      </c>
      <c r="J62" s="456">
        <v>5183.07042</v>
      </c>
      <c r="K62" s="511">
        <v>7.8408000000000002E-3</v>
      </c>
      <c r="L62" s="511">
        <v>8.2489587723594687E-3</v>
      </c>
      <c r="M62" s="709">
        <v>9.4248611100000002</v>
      </c>
    </row>
    <row r="63" spans="2:13" hidden="1">
      <c r="B63" s="718" t="s">
        <v>645</v>
      </c>
      <c r="C63" s="456">
        <v>10324023</v>
      </c>
      <c r="D63" s="456">
        <v>0</v>
      </c>
      <c r="E63" s="456">
        <v>0</v>
      </c>
      <c r="F63" s="456">
        <v>6748335</v>
      </c>
      <c r="G63" s="456">
        <v>2550500</v>
      </c>
      <c r="H63" s="456">
        <v>14521858</v>
      </c>
      <c r="I63" s="456">
        <v>212699.6872665</v>
      </c>
      <c r="J63" s="456">
        <v>996489.89595999999</v>
      </c>
      <c r="K63" s="511">
        <v>1.5074618799999999</v>
      </c>
      <c r="L63" s="511">
        <v>1.5859333180440978</v>
      </c>
      <c r="M63" s="709">
        <v>8.2215375599999998</v>
      </c>
    </row>
    <row r="64" spans="2:13" hidden="1">
      <c r="B64" s="718" t="s">
        <v>912</v>
      </c>
      <c r="C64" s="456">
        <v>2163181</v>
      </c>
      <c r="D64" s="456">
        <v>200000</v>
      </c>
      <c r="E64" s="456">
        <v>0</v>
      </c>
      <c r="F64" s="456">
        <v>0</v>
      </c>
      <c r="G64" s="456">
        <v>300000</v>
      </c>
      <c r="H64" s="456">
        <v>2063181</v>
      </c>
      <c r="I64" s="456">
        <v>67233.308324600002</v>
      </c>
      <c r="J64" s="456">
        <v>230663.63580000002</v>
      </c>
      <c r="K64" s="511">
        <v>0.34894145999999998</v>
      </c>
      <c r="L64" s="511">
        <v>0.36710572456330615</v>
      </c>
      <c r="M64" s="709">
        <v>0.47091783999999998</v>
      </c>
    </row>
    <row r="65" spans="2:13" ht="30" hidden="1">
      <c r="B65" s="718" t="s">
        <v>646</v>
      </c>
      <c r="C65" s="456">
        <v>69085</v>
      </c>
      <c r="D65" s="456">
        <v>0</v>
      </c>
      <c r="E65" s="456">
        <v>0</v>
      </c>
      <c r="F65" s="456">
        <v>0</v>
      </c>
      <c r="G65" s="456">
        <v>0</v>
      </c>
      <c r="H65" s="456">
        <v>69085</v>
      </c>
      <c r="I65" s="456">
        <v>0</v>
      </c>
      <c r="J65" s="456">
        <v>0</v>
      </c>
      <c r="K65" s="511">
        <v>0</v>
      </c>
      <c r="L65" s="511">
        <v>0</v>
      </c>
      <c r="M65" s="709">
        <v>2.97421216</v>
      </c>
    </row>
    <row r="66" spans="2:13" hidden="1">
      <c r="B66" s="718" t="s">
        <v>647</v>
      </c>
      <c r="C66" s="456">
        <v>642367</v>
      </c>
      <c r="D66" s="456">
        <v>2250000</v>
      </c>
      <c r="E66" s="456">
        <v>0</v>
      </c>
      <c r="F66" s="456">
        <v>0</v>
      </c>
      <c r="G66" s="456">
        <v>120500</v>
      </c>
      <c r="H66" s="456">
        <v>2771867</v>
      </c>
      <c r="I66" s="456">
        <v>65559.744702299999</v>
      </c>
      <c r="J66" s="456">
        <v>78915.053489999991</v>
      </c>
      <c r="K66" s="511">
        <v>0.11938047</v>
      </c>
      <c r="L66" s="511">
        <v>0.12559486366337119</v>
      </c>
      <c r="M66" s="709">
        <v>0.20823634999999999</v>
      </c>
    </row>
    <row r="67" spans="2:13" hidden="1">
      <c r="B67" s="718" t="s">
        <v>648</v>
      </c>
      <c r="C67" s="456">
        <v>1727655</v>
      </c>
      <c r="D67" s="456">
        <v>0</v>
      </c>
      <c r="E67" s="456">
        <v>0</v>
      </c>
      <c r="F67" s="456">
        <v>0</v>
      </c>
      <c r="G67" s="456">
        <v>566000</v>
      </c>
      <c r="H67" s="456">
        <v>1161655</v>
      </c>
      <c r="I67" s="456">
        <v>4530.4546682999999</v>
      </c>
      <c r="J67" s="456">
        <v>71360.466650000002</v>
      </c>
      <c r="K67" s="511">
        <v>0.10795211</v>
      </c>
      <c r="L67" s="511">
        <v>0.1135715897474113</v>
      </c>
      <c r="M67" s="709">
        <v>2.3158991200000001</v>
      </c>
    </row>
    <row r="68" spans="2:13" hidden="1">
      <c r="B68" s="718" t="s">
        <v>649</v>
      </c>
      <c r="C68" s="456">
        <v>102600</v>
      </c>
      <c r="D68" s="456">
        <v>0</v>
      </c>
      <c r="E68" s="456">
        <v>0</v>
      </c>
      <c r="F68" s="456">
        <v>0</v>
      </c>
      <c r="G68" s="456">
        <v>0</v>
      </c>
      <c r="H68" s="456">
        <v>102600</v>
      </c>
      <c r="I68" s="456">
        <v>8096.1670565000004</v>
      </c>
      <c r="J68" s="456">
        <v>16521.678</v>
      </c>
      <c r="K68" s="511">
        <v>2.499353E-2</v>
      </c>
      <c r="L68" s="511">
        <v>2.6294576308727526E-2</v>
      </c>
      <c r="M68" s="709">
        <v>6.6404069999999996E-2</v>
      </c>
    </row>
    <row r="69" spans="2:13" hidden="1">
      <c r="B69" s="718" t="s">
        <v>650</v>
      </c>
      <c r="C69" s="456">
        <v>14582909</v>
      </c>
      <c r="D69" s="456">
        <v>0</v>
      </c>
      <c r="E69" s="456">
        <v>0</v>
      </c>
      <c r="F69" s="456">
        <v>0</v>
      </c>
      <c r="G69" s="456">
        <v>600000</v>
      </c>
      <c r="H69" s="456">
        <v>13982909</v>
      </c>
      <c r="I69" s="456">
        <v>26287.8692324</v>
      </c>
      <c r="J69" s="456">
        <v>213519.02043</v>
      </c>
      <c r="K69" s="511">
        <v>0.32300557000000002</v>
      </c>
      <c r="L69" s="511">
        <v>0.33981973114724706</v>
      </c>
      <c r="M69" s="709">
        <v>1.0652472200000001</v>
      </c>
    </row>
    <row r="70" spans="2:13" hidden="1">
      <c r="B70" s="718" t="s">
        <v>651</v>
      </c>
      <c r="C70" s="456">
        <v>1902735</v>
      </c>
      <c r="D70" s="456">
        <v>29000</v>
      </c>
      <c r="E70" s="456">
        <v>0</v>
      </c>
      <c r="F70" s="456">
        <v>0</v>
      </c>
      <c r="G70" s="456">
        <v>313500</v>
      </c>
      <c r="H70" s="456">
        <v>1618235</v>
      </c>
      <c r="I70" s="456">
        <v>103957.0357543</v>
      </c>
      <c r="J70" s="456">
        <v>721635.71589999995</v>
      </c>
      <c r="K70" s="511">
        <v>1.09167021</v>
      </c>
      <c r="L70" s="511">
        <v>1.1484974709491231</v>
      </c>
      <c r="M70" s="709">
        <v>0.50042056000000001</v>
      </c>
    </row>
    <row r="71" spans="2:13" hidden="1">
      <c r="B71" s="718" t="s">
        <v>652</v>
      </c>
      <c r="C71" s="456">
        <v>1220246</v>
      </c>
      <c r="D71" s="456">
        <v>0</v>
      </c>
      <c r="E71" s="456">
        <v>0</v>
      </c>
      <c r="F71" s="456">
        <v>0</v>
      </c>
      <c r="G71" s="456">
        <v>970500</v>
      </c>
      <c r="H71" s="456">
        <v>249746</v>
      </c>
      <c r="I71" s="456">
        <v>577.62362719999999</v>
      </c>
      <c r="J71" s="456">
        <v>11997.797839999999</v>
      </c>
      <c r="K71" s="511">
        <v>1.8149930000000002E-2</v>
      </c>
      <c r="L71" s="511">
        <v>1.9094731832963108E-2</v>
      </c>
      <c r="M71" s="709">
        <v>4.7324230000000002E-2</v>
      </c>
    </row>
    <row r="72" spans="2:13" hidden="1">
      <c r="B72" s="718" t="s">
        <v>653</v>
      </c>
      <c r="C72" s="456">
        <v>486444</v>
      </c>
      <c r="D72" s="456">
        <v>0</v>
      </c>
      <c r="E72" s="456">
        <v>0</v>
      </c>
      <c r="F72" s="456">
        <v>0</v>
      </c>
      <c r="G72" s="456">
        <v>57000</v>
      </c>
      <c r="H72" s="456">
        <v>429444</v>
      </c>
      <c r="I72" s="456">
        <v>1417.1652801</v>
      </c>
      <c r="J72" s="456">
        <v>33754.2984</v>
      </c>
      <c r="K72" s="511">
        <v>5.1062549999999998E-2</v>
      </c>
      <c r="L72" s="511">
        <v>5.3720631465300282E-2</v>
      </c>
      <c r="M72" s="709">
        <v>0.18905844999999999</v>
      </c>
    </row>
    <row r="73" spans="2:13" hidden="1">
      <c r="B73" s="718" t="s">
        <v>654</v>
      </c>
      <c r="C73" s="456">
        <v>89947</v>
      </c>
      <c r="D73" s="456">
        <v>0</v>
      </c>
      <c r="E73" s="456">
        <v>0</v>
      </c>
      <c r="F73" s="456">
        <v>0</v>
      </c>
      <c r="G73" s="456">
        <v>0</v>
      </c>
      <c r="H73" s="456">
        <v>89947</v>
      </c>
      <c r="I73" s="456">
        <v>0</v>
      </c>
      <c r="J73" s="456">
        <v>0</v>
      </c>
      <c r="K73" s="511">
        <v>0</v>
      </c>
      <c r="L73" s="511">
        <v>0</v>
      </c>
      <c r="M73" s="709">
        <v>1.2321506799999999</v>
      </c>
    </row>
    <row r="74" spans="2:13" hidden="1">
      <c r="B74" s="718" t="s">
        <v>1091</v>
      </c>
      <c r="C74" s="456">
        <v>3517735</v>
      </c>
      <c r="D74" s="456">
        <v>0</v>
      </c>
      <c r="E74" s="456">
        <v>0</v>
      </c>
      <c r="F74" s="456">
        <v>1969236</v>
      </c>
      <c r="G74" s="456">
        <v>122500</v>
      </c>
      <c r="H74" s="456">
        <v>5364471</v>
      </c>
      <c r="I74" s="456">
        <v>30896.6423861</v>
      </c>
      <c r="J74" s="456">
        <v>43237.636259999999</v>
      </c>
      <c r="K74" s="511">
        <v>6.5408679999999997E-2</v>
      </c>
      <c r="L74" s="511">
        <v>6.8813550660385359E-2</v>
      </c>
      <c r="M74" s="709">
        <v>3.54163432</v>
      </c>
    </row>
    <row r="75" spans="2:13" hidden="1">
      <c r="B75" s="718" t="s">
        <v>655</v>
      </c>
      <c r="C75" s="456">
        <v>3266080</v>
      </c>
      <c r="D75" s="456">
        <v>0</v>
      </c>
      <c r="E75" s="456">
        <v>0</v>
      </c>
      <c r="F75" s="456">
        <v>0</v>
      </c>
      <c r="G75" s="456">
        <v>79500</v>
      </c>
      <c r="H75" s="456">
        <v>3186580</v>
      </c>
      <c r="I75" s="456">
        <v>57058.014393500001</v>
      </c>
      <c r="J75" s="456">
        <v>79791.963199999998</v>
      </c>
      <c r="K75" s="511">
        <v>0.12070704</v>
      </c>
      <c r="L75" s="511">
        <v>0.12699048275759753</v>
      </c>
      <c r="M75" s="709">
        <v>3.1955915699999999</v>
      </c>
    </row>
    <row r="76" spans="2:13" hidden="1">
      <c r="B76" s="718" t="s">
        <v>656</v>
      </c>
      <c r="C76" s="456">
        <v>486248</v>
      </c>
      <c r="D76" s="456">
        <v>0</v>
      </c>
      <c r="E76" s="456">
        <v>0</v>
      </c>
      <c r="F76" s="456">
        <v>0</v>
      </c>
      <c r="G76" s="456">
        <v>0</v>
      </c>
      <c r="H76" s="456">
        <v>486248</v>
      </c>
      <c r="I76" s="456">
        <v>0</v>
      </c>
      <c r="J76" s="456">
        <v>213.94911999999999</v>
      </c>
      <c r="K76" s="511">
        <v>3.2365999999999997E-4</v>
      </c>
      <c r="L76" s="511">
        <v>3.4050424309353461E-4</v>
      </c>
      <c r="M76" s="709">
        <v>0.11365223000000001</v>
      </c>
    </row>
    <row r="77" spans="2:13" hidden="1">
      <c r="B77" s="719"/>
      <c r="C77" s="524">
        <v>42220757</v>
      </c>
      <c r="D77" s="524">
        <v>2479000</v>
      </c>
      <c r="E77" s="524">
        <v>0</v>
      </c>
      <c r="F77" s="524">
        <v>8717571</v>
      </c>
      <c r="G77" s="524">
        <v>5930500</v>
      </c>
      <c r="H77" s="524">
        <v>47486828</v>
      </c>
      <c r="I77" s="524">
        <v>611600.33483930014</v>
      </c>
      <c r="J77" s="524">
        <v>2701677.9106700006</v>
      </c>
      <c r="K77" s="525">
        <v>4.0870223499999998</v>
      </c>
      <c r="L77" s="525">
        <v>4.2997736660716823</v>
      </c>
      <c r="M77" s="656"/>
    </row>
    <row r="78" spans="2:13">
      <c r="B78" s="720" t="s">
        <v>657</v>
      </c>
      <c r="C78" s="526"/>
      <c r="D78" s="526"/>
      <c r="E78" s="526"/>
      <c r="F78" s="526"/>
      <c r="G78" s="526"/>
      <c r="H78" s="526"/>
      <c r="I78" s="526"/>
      <c r="J78" s="526"/>
      <c r="K78" s="527"/>
      <c r="L78" s="527"/>
      <c r="M78" s="656"/>
    </row>
    <row r="79" spans="2:13">
      <c r="B79" s="718" t="s">
        <v>1095</v>
      </c>
      <c r="C79" s="456">
        <v>781030</v>
      </c>
      <c r="D79" s="456">
        <v>0</v>
      </c>
      <c r="E79" s="456">
        <v>0</v>
      </c>
      <c r="F79" s="456">
        <v>0</v>
      </c>
      <c r="G79" s="456">
        <v>217500</v>
      </c>
      <c r="H79" s="456">
        <v>563530</v>
      </c>
      <c r="I79" s="456">
        <v>0</v>
      </c>
      <c r="J79" s="456">
        <v>2930.8760000000002</v>
      </c>
      <c r="K79" s="511">
        <v>4.4337500000000002E-3</v>
      </c>
      <c r="L79" s="511">
        <v>4.6645469445305799E-3</v>
      </c>
      <c r="M79" s="709">
        <v>9.3938333299999996</v>
      </c>
    </row>
    <row r="80" spans="2:13">
      <c r="B80" s="718" t="s">
        <v>658</v>
      </c>
      <c r="C80" s="456">
        <v>49259</v>
      </c>
      <c r="D80" s="456">
        <v>0</v>
      </c>
      <c r="E80" s="456">
        <v>0</v>
      </c>
      <c r="F80" s="456">
        <v>0</v>
      </c>
      <c r="G80" s="456">
        <v>0</v>
      </c>
      <c r="H80" s="456">
        <v>49259</v>
      </c>
      <c r="I80" s="456">
        <v>0</v>
      </c>
      <c r="J80" s="456">
        <v>0</v>
      </c>
      <c r="K80" s="511">
        <v>0</v>
      </c>
      <c r="L80" s="511">
        <v>0</v>
      </c>
      <c r="M80" s="709">
        <v>1.2314750000000001</v>
      </c>
    </row>
    <row r="81" spans="2:13">
      <c r="B81" s="718" t="s">
        <v>659</v>
      </c>
      <c r="C81" s="456">
        <v>914286</v>
      </c>
      <c r="D81" s="456">
        <v>0</v>
      </c>
      <c r="E81" s="456">
        <v>0</v>
      </c>
      <c r="F81" s="456">
        <v>0</v>
      </c>
      <c r="G81" s="456">
        <v>0</v>
      </c>
      <c r="H81" s="456">
        <v>914286</v>
      </c>
      <c r="I81" s="456">
        <v>32755.994280000003</v>
      </c>
      <c r="J81" s="456">
        <v>65609.163360000006</v>
      </c>
      <c r="K81" s="511">
        <v>9.9251699999999998E-2</v>
      </c>
      <c r="L81" s="511">
        <v>0.10441827715812463</v>
      </c>
      <c r="M81" s="709">
        <v>0.74200082999999994</v>
      </c>
    </row>
    <row r="82" spans="2:13">
      <c r="B82" s="718" t="s">
        <v>660</v>
      </c>
      <c r="C82" s="456">
        <v>160986</v>
      </c>
      <c r="D82" s="456">
        <v>0</v>
      </c>
      <c r="E82" s="456">
        <v>0</v>
      </c>
      <c r="F82" s="456">
        <v>0</v>
      </c>
      <c r="G82" s="456">
        <v>0</v>
      </c>
      <c r="H82" s="456">
        <v>160986</v>
      </c>
      <c r="I82" s="456">
        <v>0</v>
      </c>
      <c r="J82" s="456">
        <v>0</v>
      </c>
      <c r="K82" s="511">
        <v>0</v>
      </c>
      <c r="L82" s="511">
        <v>0</v>
      </c>
      <c r="M82" s="709">
        <v>9.8552800699999992</v>
      </c>
    </row>
    <row r="83" spans="2:13">
      <c r="B83" s="718" t="s">
        <v>661</v>
      </c>
      <c r="C83" s="456">
        <v>5815232</v>
      </c>
      <c r="D83" s="456">
        <v>0</v>
      </c>
      <c r="E83" s="456">
        <v>0</v>
      </c>
      <c r="F83" s="456">
        <v>0</v>
      </c>
      <c r="G83" s="456">
        <v>972000</v>
      </c>
      <c r="H83" s="456">
        <v>4843232</v>
      </c>
      <c r="I83" s="456">
        <v>45373.323617499998</v>
      </c>
      <c r="J83" s="456">
        <v>82625.537920000002</v>
      </c>
      <c r="K83" s="511">
        <v>0.12499359</v>
      </c>
      <c r="L83" s="511">
        <v>0.1315001727964375</v>
      </c>
      <c r="M83" s="709">
        <v>12.013712290000001</v>
      </c>
    </row>
    <row r="84" spans="2:13">
      <c r="B84" s="718" t="s">
        <v>662</v>
      </c>
      <c r="C84" s="456">
        <v>4485528</v>
      </c>
      <c r="D84" s="456">
        <v>0</v>
      </c>
      <c r="E84" s="456">
        <v>0</v>
      </c>
      <c r="F84" s="456">
        <v>0</v>
      </c>
      <c r="G84" s="456">
        <v>147000</v>
      </c>
      <c r="H84" s="456">
        <v>4338528</v>
      </c>
      <c r="I84" s="456">
        <v>352245.08831999998</v>
      </c>
      <c r="J84" s="456">
        <v>2407926.4252800001</v>
      </c>
      <c r="K84" s="511">
        <v>3.6426433600000001</v>
      </c>
      <c r="L84" s="511">
        <v>3.8322623849300568</v>
      </c>
      <c r="M84" s="709">
        <v>5.1416848899999996</v>
      </c>
    </row>
    <row r="85" spans="2:13" ht="30">
      <c r="B85" s="718" t="s">
        <v>920</v>
      </c>
      <c r="C85" s="456">
        <v>983658</v>
      </c>
      <c r="D85" s="456">
        <v>0</v>
      </c>
      <c r="E85" s="456">
        <v>0</v>
      </c>
      <c r="F85" s="456">
        <v>0</v>
      </c>
      <c r="G85" s="456">
        <v>0</v>
      </c>
      <c r="H85" s="456">
        <v>983658</v>
      </c>
      <c r="I85" s="456">
        <v>598221.4487999999</v>
      </c>
      <c r="J85" s="456">
        <v>890367.87527999992</v>
      </c>
      <c r="K85" s="511">
        <v>1.3469234699999999</v>
      </c>
      <c r="L85" s="511">
        <v>1.4170380296353404</v>
      </c>
      <c r="M85" s="709">
        <v>11.92746453</v>
      </c>
    </row>
    <row r="86" spans="2:13">
      <c r="B86" s="718" t="s">
        <v>922</v>
      </c>
      <c r="C86" s="456">
        <v>2746908</v>
      </c>
      <c r="D86" s="456">
        <v>0</v>
      </c>
      <c r="E86" s="456">
        <v>0</v>
      </c>
      <c r="F86" s="456">
        <v>0</v>
      </c>
      <c r="G86" s="456">
        <v>37500</v>
      </c>
      <c r="H86" s="456">
        <v>2709408</v>
      </c>
      <c r="I86" s="456">
        <v>102533.65221170001</v>
      </c>
      <c r="J86" s="456">
        <v>691820.23872000002</v>
      </c>
      <c r="K86" s="511">
        <v>1.0465662</v>
      </c>
      <c r="L86" s="511">
        <v>1.1010455511204815</v>
      </c>
      <c r="M86" s="709">
        <v>3.34370974</v>
      </c>
    </row>
    <row r="87" spans="2:13">
      <c r="B87" s="718" t="s">
        <v>663</v>
      </c>
      <c r="C87" s="456">
        <v>378091</v>
      </c>
      <c r="D87" s="456">
        <v>0</v>
      </c>
      <c r="E87" s="456">
        <v>0</v>
      </c>
      <c r="F87" s="456">
        <v>0</v>
      </c>
      <c r="G87" s="456">
        <v>0</v>
      </c>
      <c r="H87" s="456">
        <v>378091</v>
      </c>
      <c r="I87" s="456">
        <v>36875.215229999994</v>
      </c>
      <c r="J87" s="456">
        <v>67931.609970000005</v>
      </c>
      <c r="K87" s="511">
        <v>0.10276502999999999</v>
      </c>
      <c r="L87" s="511">
        <v>0.10811449673155964</v>
      </c>
      <c r="M87" s="709">
        <v>1.2603033299999999</v>
      </c>
    </row>
    <row r="88" spans="2:13">
      <c r="B88" s="719"/>
      <c r="C88" s="524">
        <v>16314978</v>
      </c>
      <c r="D88" s="524">
        <v>0</v>
      </c>
      <c r="E88" s="524">
        <v>0</v>
      </c>
      <c r="F88" s="524">
        <v>0</v>
      </c>
      <c r="G88" s="524">
        <v>1374000</v>
      </c>
      <c r="H88" s="524">
        <v>14940978</v>
      </c>
      <c r="I88" s="524">
        <v>1168004.7224591998</v>
      </c>
      <c r="J88" s="524">
        <v>4209211.7265299996</v>
      </c>
      <c r="K88" s="525">
        <v>6.3675770999999992</v>
      </c>
      <c r="L88" s="525">
        <v>6.6990434593165311</v>
      </c>
      <c r="M88" s="656"/>
    </row>
    <row r="89" spans="2:13">
      <c r="B89" s="720" t="s">
        <v>1100</v>
      </c>
      <c r="C89" s="526"/>
      <c r="D89" s="526"/>
      <c r="E89" s="526"/>
      <c r="F89" s="526"/>
      <c r="G89" s="526"/>
      <c r="H89" s="526"/>
      <c r="I89" s="526"/>
      <c r="J89" s="526"/>
      <c r="K89" s="527"/>
      <c r="L89" s="527"/>
      <c r="M89" s="656"/>
    </row>
    <row r="90" spans="2:13" ht="30">
      <c r="B90" s="718" t="s">
        <v>664</v>
      </c>
      <c r="C90" s="456">
        <v>574324</v>
      </c>
      <c r="D90" s="456">
        <v>0</v>
      </c>
      <c r="E90" s="456">
        <v>0</v>
      </c>
      <c r="F90" s="456">
        <v>0</v>
      </c>
      <c r="G90" s="456">
        <v>39500</v>
      </c>
      <c r="H90" s="456">
        <v>534824</v>
      </c>
      <c r="I90" s="456">
        <v>0</v>
      </c>
      <c r="J90" s="456">
        <v>10749.9624</v>
      </c>
      <c r="K90" s="511">
        <v>1.6262240000000001E-2</v>
      </c>
      <c r="L90" s="511">
        <v>1.7108777125589284E-2</v>
      </c>
      <c r="M90" s="709">
        <v>9.8132844000000006</v>
      </c>
    </row>
    <row r="91" spans="2:13">
      <c r="B91" s="718" t="s">
        <v>665</v>
      </c>
      <c r="C91" s="456">
        <v>1758827</v>
      </c>
      <c r="D91" s="456">
        <v>0</v>
      </c>
      <c r="E91" s="456">
        <v>0</v>
      </c>
      <c r="F91" s="456">
        <v>0</v>
      </c>
      <c r="G91" s="456">
        <v>0</v>
      </c>
      <c r="H91" s="456">
        <v>1758827</v>
      </c>
      <c r="I91" s="456">
        <v>11872.16786</v>
      </c>
      <c r="J91" s="456">
        <v>231760.63378999999</v>
      </c>
      <c r="K91" s="511">
        <v>0.35060097000000001</v>
      </c>
      <c r="L91" s="511">
        <v>0.36885161849481696</v>
      </c>
      <c r="M91" s="709">
        <v>6.1794753800000004</v>
      </c>
    </row>
    <row r="92" spans="2:13">
      <c r="B92" s="718" t="s">
        <v>666</v>
      </c>
      <c r="C92" s="456">
        <v>8</v>
      </c>
      <c r="D92" s="456">
        <v>0</v>
      </c>
      <c r="E92" s="456">
        <v>0</v>
      </c>
      <c r="F92" s="456">
        <v>0</v>
      </c>
      <c r="G92" s="456">
        <v>0</v>
      </c>
      <c r="H92" s="456">
        <v>8</v>
      </c>
      <c r="I92" s="456">
        <v>0</v>
      </c>
      <c r="J92" s="723">
        <v>0.2</v>
      </c>
      <c r="K92" s="511">
        <v>0</v>
      </c>
      <c r="L92" s="511">
        <v>3.1830394356708231E-7</v>
      </c>
      <c r="M92" s="709">
        <v>0</v>
      </c>
    </row>
    <row r="93" spans="2:13">
      <c r="B93" s="719"/>
      <c r="C93" s="524">
        <v>2333159</v>
      </c>
      <c r="D93" s="524">
        <v>0</v>
      </c>
      <c r="E93" s="524">
        <v>0</v>
      </c>
      <c r="F93" s="524">
        <v>0</v>
      </c>
      <c r="G93" s="524">
        <v>39500</v>
      </c>
      <c r="H93" s="524">
        <v>2293659</v>
      </c>
      <c r="I93" s="524">
        <v>11872.16786</v>
      </c>
      <c r="J93" s="524">
        <v>242510.79618999999</v>
      </c>
      <c r="K93" s="525">
        <v>0.36686321</v>
      </c>
      <c r="L93" s="525">
        <v>0.38596071392434983</v>
      </c>
      <c r="M93" s="656"/>
    </row>
    <row r="94" spans="2:13">
      <c r="B94" s="720" t="s">
        <v>667</v>
      </c>
      <c r="C94" s="526"/>
      <c r="D94" s="526"/>
      <c r="E94" s="526"/>
      <c r="F94" s="526"/>
      <c r="G94" s="526"/>
      <c r="H94" s="526"/>
      <c r="I94" s="526"/>
      <c r="J94" s="526"/>
      <c r="K94" s="527"/>
      <c r="L94" s="527"/>
      <c r="M94" s="656"/>
    </row>
    <row r="95" spans="2:13">
      <c r="B95" s="718" t="s">
        <v>668</v>
      </c>
      <c r="C95" s="456">
        <v>490276</v>
      </c>
      <c r="D95" s="456">
        <v>0</v>
      </c>
      <c r="E95" s="456">
        <v>0</v>
      </c>
      <c r="F95" s="456">
        <v>0</v>
      </c>
      <c r="G95" s="456">
        <v>0</v>
      </c>
      <c r="H95" s="456">
        <v>490276</v>
      </c>
      <c r="I95" s="456">
        <v>4849.6931699999996</v>
      </c>
      <c r="J95" s="456">
        <v>25739.49</v>
      </c>
      <c r="K95" s="511">
        <v>3.8937979999999997E-2</v>
      </c>
      <c r="L95" s="511">
        <v>4.0964905862027397E-2</v>
      </c>
      <c r="M95" s="709">
        <v>4.2734887800000001</v>
      </c>
    </row>
    <row r="96" spans="2:13">
      <c r="B96" s="718" t="s">
        <v>669</v>
      </c>
      <c r="C96" s="456">
        <v>158577</v>
      </c>
      <c r="D96" s="456">
        <v>0</v>
      </c>
      <c r="E96" s="456">
        <v>0</v>
      </c>
      <c r="F96" s="456">
        <v>0</v>
      </c>
      <c r="G96" s="456">
        <v>0</v>
      </c>
      <c r="H96" s="456">
        <v>158577</v>
      </c>
      <c r="I96" s="456">
        <v>1030.7505000000001</v>
      </c>
      <c r="J96" s="456">
        <v>5604.1111799999999</v>
      </c>
      <c r="K96" s="511">
        <v>8.4777399999999992E-3</v>
      </c>
      <c r="L96" s="511">
        <v>8.9190534439118757E-3</v>
      </c>
      <c r="M96" s="709">
        <v>0.74433843</v>
      </c>
    </row>
    <row r="97" spans="2:13">
      <c r="B97" s="718" t="s">
        <v>670</v>
      </c>
      <c r="C97" s="456">
        <v>463752</v>
      </c>
      <c r="D97" s="456">
        <v>0</v>
      </c>
      <c r="E97" s="456">
        <v>0</v>
      </c>
      <c r="F97" s="456">
        <v>0</v>
      </c>
      <c r="G97" s="456">
        <v>0</v>
      </c>
      <c r="H97" s="456">
        <v>463752</v>
      </c>
      <c r="I97" s="456">
        <v>32485.827600000001</v>
      </c>
      <c r="J97" s="456">
        <v>394527.73895999999</v>
      </c>
      <c r="K97" s="511">
        <v>0.59683045999999995</v>
      </c>
      <c r="L97" s="511">
        <v>0.62789867578786207</v>
      </c>
      <c r="M97" s="709">
        <v>3.7397545299999999</v>
      </c>
    </row>
    <row r="98" spans="2:13">
      <c r="B98" s="718" t="s">
        <v>1118</v>
      </c>
      <c r="C98" s="456">
        <v>1424659</v>
      </c>
      <c r="D98" s="456">
        <v>0</v>
      </c>
      <c r="E98" s="456">
        <v>0</v>
      </c>
      <c r="F98" s="456">
        <v>0</v>
      </c>
      <c r="G98" s="456">
        <v>132500</v>
      </c>
      <c r="H98" s="456">
        <v>1292159</v>
      </c>
      <c r="I98" s="456">
        <v>27313.412905999998</v>
      </c>
      <c r="J98" s="456">
        <v>173084.69805000001</v>
      </c>
      <c r="K98" s="511">
        <v>0.26183766000000003</v>
      </c>
      <c r="L98" s="511">
        <v>0.2754677098021634</v>
      </c>
      <c r="M98" s="709">
        <v>9.7890833300000004</v>
      </c>
    </row>
    <row r="99" spans="2:13">
      <c r="B99" s="718" t="s">
        <v>671</v>
      </c>
      <c r="C99" s="456">
        <v>661180</v>
      </c>
      <c r="D99" s="456">
        <v>0</v>
      </c>
      <c r="E99" s="456">
        <v>0</v>
      </c>
      <c r="F99" s="456">
        <v>0</v>
      </c>
      <c r="G99" s="456">
        <v>49401</v>
      </c>
      <c r="H99" s="456">
        <v>611779</v>
      </c>
      <c r="I99" s="456">
        <v>100133.6861523</v>
      </c>
      <c r="J99" s="456">
        <v>328158.25560000003</v>
      </c>
      <c r="K99" s="511">
        <v>0.49642858000000001</v>
      </c>
      <c r="L99" s="511">
        <v>0.52227033435787296</v>
      </c>
      <c r="M99" s="709">
        <v>1.38122481</v>
      </c>
    </row>
    <row r="100" spans="2:13">
      <c r="B100" s="719"/>
      <c r="C100" s="524">
        <v>3198444</v>
      </c>
      <c r="D100" s="524">
        <v>0</v>
      </c>
      <c r="E100" s="524">
        <v>0</v>
      </c>
      <c r="F100" s="524">
        <v>0</v>
      </c>
      <c r="G100" s="524">
        <v>181901</v>
      </c>
      <c r="H100" s="524">
        <v>3016543</v>
      </c>
      <c r="I100" s="524">
        <v>165813.37032829999</v>
      </c>
      <c r="J100" s="524">
        <v>927114.29379000003</v>
      </c>
      <c r="K100" s="525">
        <v>1.4025124199999999</v>
      </c>
      <c r="L100" s="525">
        <v>1.4755206792538376</v>
      </c>
      <c r="M100" s="656"/>
    </row>
    <row r="101" spans="2:13">
      <c r="B101" s="720" t="s">
        <v>673</v>
      </c>
      <c r="C101" s="526"/>
      <c r="D101" s="526"/>
      <c r="E101" s="526"/>
      <c r="F101" s="526"/>
      <c r="G101" s="526"/>
      <c r="H101" s="526"/>
      <c r="I101" s="526"/>
      <c r="J101" s="526"/>
      <c r="K101" s="527"/>
      <c r="L101" s="527"/>
      <c r="M101" s="656"/>
    </row>
    <row r="102" spans="2:13" ht="30">
      <c r="B102" s="718" t="s">
        <v>674</v>
      </c>
      <c r="C102" s="456">
        <v>436564</v>
      </c>
      <c r="D102" s="456">
        <v>0</v>
      </c>
      <c r="E102" s="456">
        <v>0</v>
      </c>
      <c r="F102" s="456">
        <v>0</v>
      </c>
      <c r="G102" s="456">
        <v>0</v>
      </c>
      <c r="H102" s="456">
        <v>436564</v>
      </c>
      <c r="I102" s="456">
        <v>4482.9208799999997</v>
      </c>
      <c r="J102" s="456">
        <v>65541.353319999995</v>
      </c>
      <c r="K102" s="511">
        <v>9.9149119999999993E-2</v>
      </c>
      <c r="L102" s="511">
        <v>0.10431035614239741</v>
      </c>
      <c r="M102" s="709">
        <v>0.33057163000000001</v>
      </c>
    </row>
    <row r="103" spans="2:13">
      <c r="B103" s="718" t="s">
        <v>1123</v>
      </c>
      <c r="C103" s="456">
        <v>1136</v>
      </c>
      <c r="D103" s="456">
        <v>0</v>
      </c>
      <c r="E103" s="456">
        <v>0</v>
      </c>
      <c r="F103" s="456">
        <v>0</v>
      </c>
      <c r="G103" s="456">
        <v>0</v>
      </c>
      <c r="H103" s="456">
        <v>1136</v>
      </c>
      <c r="I103" s="456">
        <v>0</v>
      </c>
      <c r="J103" s="456">
        <v>0</v>
      </c>
      <c r="K103" s="511">
        <v>0</v>
      </c>
      <c r="L103" s="511">
        <v>0</v>
      </c>
      <c r="M103" s="709">
        <v>2.2720000000000001E-2</v>
      </c>
    </row>
    <row r="104" spans="2:13">
      <c r="B104" s="719"/>
      <c r="C104" s="524">
        <v>437700</v>
      </c>
      <c r="D104" s="524">
        <v>0</v>
      </c>
      <c r="E104" s="524">
        <v>0</v>
      </c>
      <c r="F104" s="524">
        <v>0</v>
      </c>
      <c r="G104" s="524">
        <v>0</v>
      </c>
      <c r="H104" s="524">
        <v>437700</v>
      </c>
      <c r="I104" s="524">
        <v>4482.9208799999997</v>
      </c>
      <c r="J104" s="524">
        <v>65541.353319999995</v>
      </c>
      <c r="K104" s="525">
        <v>9.9149119999999993E-2</v>
      </c>
      <c r="L104" s="525">
        <v>0.10431035614239741</v>
      </c>
      <c r="M104" s="656"/>
    </row>
    <row r="105" spans="2:13">
      <c r="B105" s="720" t="s">
        <v>928</v>
      </c>
      <c r="C105" s="526"/>
      <c r="D105" s="526"/>
      <c r="E105" s="526"/>
      <c r="F105" s="526"/>
      <c r="G105" s="526"/>
      <c r="H105" s="526"/>
      <c r="I105" s="526"/>
      <c r="J105" s="526"/>
      <c r="K105" s="527"/>
      <c r="L105" s="527"/>
      <c r="M105" s="656"/>
    </row>
    <row r="106" spans="2:13">
      <c r="B106" s="718" t="s">
        <v>1126</v>
      </c>
      <c r="C106" s="456">
        <v>1308720</v>
      </c>
      <c r="D106" s="456">
        <v>0</v>
      </c>
      <c r="E106" s="456">
        <v>0</v>
      </c>
      <c r="F106" s="456">
        <v>0</v>
      </c>
      <c r="G106" s="456">
        <v>74500</v>
      </c>
      <c r="H106" s="456">
        <v>1234220</v>
      </c>
      <c r="I106" s="456">
        <v>9198.5254920000007</v>
      </c>
      <c r="J106" s="456">
        <v>197475.20000000001</v>
      </c>
      <c r="K106" s="511">
        <v>0.29873493000000001</v>
      </c>
      <c r="L106" s="511">
        <v>0.31428567458349149</v>
      </c>
      <c r="M106" s="709">
        <v>4.2854861099999999</v>
      </c>
    </row>
    <row r="107" spans="2:13">
      <c r="B107" s="718" t="s">
        <v>675</v>
      </c>
      <c r="C107" s="456">
        <v>277566</v>
      </c>
      <c r="D107" s="456">
        <v>0</v>
      </c>
      <c r="E107" s="456">
        <v>0</v>
      </c>
      <c r="F107" s="456">
        <v>0</v>
      </c>
      <c r="G107" s="456">
        <v>0</v>
      </c>
      <c r="H107" s="456">
        <v>277566</v>
      </c>
      <c r="I107" s="456">
        <v>644.64656000000002</v>
      </c>
      <c r="J107" s="456">
        <v>92984.61</v>
      </c>
      <c r="K107" s="511">
        <v>0.1406645</v>
      </c>
      <c r="L107" s="511">
        <v>0.14798684027023579</v>
      </c>
      <c r="M107" s="709">
        <v>0.2684222</v>
      </c>
    </row>
    <row r="108" spans="2:13">
      <c r="B108" s="718" t="s">
        <v>676</v>
      </c>
      <c r="C108" s="456">
        <v>1467160</v>
      </c>
      <c r="D108" s="456">
        <v>0</v>
      </c>
      <c r="E108" s="456">
        <v>0</v>
      </c>
      <c r="F108" s="456">
        <v>0</v>
      </c>
      <c r="G108" s="456">
        <v>12000</v>
      </c>
      <c r="H108" s="456">
        <v>1455160</v>
      </c>
      <c r="I108" s="456">
        <v>38008.779017300003</v>
      </c>
      <c r="J108" s="456">
        <v>69120.100000000006</v>
      </c>
      <c r="K108" s="511">
        <v>0.10456293999999999</v>
      </c>
      <c r="L108" s="511">
        <v>0.11000600204875544</v>
      </c>
      <c r="M108" s="709">
        <v>10.912949729999999</v>
      </c>
    </row>
    <row r="109" spans="2:13">
      <c r="B109" s="718" t="s">
        <v>678</v>
      </c>
      <c r="C109" s="456">
        <v>531894</v>
      </c>
      <c r="D109" s="456">
        <v>0</v>
      </c>
      <c r="E109" s="456">
        <v>0</v>
      </c>
      <c r="F109" s="456">
        <v>0</v>
      </c>
      <c r="G109" s="456">
        <v>30900</v>
      </c>
      <c r="H109" s="456">
        <v>500994</v>
      </c>
      <c r="I109" s="456">
        <v>14451.781396600001</v>
      </c>
      <c r="J109" s="456">
        <v>513834.47622000001</v>
      </c>
      <c r="K109" s="511">
        <v>0.77731433999999999</v>
      </c>
      <c r="L109" s="511">
        <v>0.81777770060776089</v>
      </c>
      <c r="M109" s="709">
        <v>6.4489612000000003</v>
      </c>
    </row>
    <row r="110" spans="2:13" ht="30">
      <c r="B110" s="718" t="s">
        <v>1132</v>
      </c>
      <c r="C110" s="456">
        <v>3454476</v>
      </c>
      <c r="D110" s="456">
        <v>0</v>
      </c>
      <c r="E110" s="456">
        <v>0</v>
      </c>
      <c r="F110" s="456">
        <v>0</v>
      </c>
      <c r="G110" s="456">
        <v>520000</v>
      </c>
      <c r="H110" s="456">
        <v>2934476</v>
      </c>
      <c r="I110" s="456">
        <v>29784.931555799998</v>
      </c>
      <c r="J110" s="456">
        <v>343656.48436</v>
      </c>
      <c r="K110" s="511">
        <v>0.51987386000000002</v>
      </c>
      <c r="L110" s="511">
        <v>0.54693607102093678</v>
      </c>
      <c r="M110" s="709">
        <v>4.9095067400000003</v>
      </c>
    </row>
    <row r="111" spans="2:13">
      <c r="B111" s="718" t="s">
        <v>679</v>
      </c>
      <c r="C111" s="456">
        <v>1434711</v>
      </c>
      <c r="D111" s="456">
        <v>0</v>
      </c>
      <c r="E111" s="456">
        <v>0</v>
      </c>
      <c r="F111" s="456">
        <v>0</v>
      </c>
      <c r="G111" s="456">
        <v>75000</v>
      </c>
      <c r="H111" s="456">
        <v>1359711</v>
      </c>
      <c r="I111" s="456">
        <v>3290.5008626999997</v>
      </c>
      <c r="J111" s="456">
        <v>63525.697919999999</v>
      </c>
      <c r="K111" s="511">
        <v>9.6099889999999993E-2</v>
      </c>
      <c r="L111" s="511">
        <v>0.10110240082893598</v>
      </c>
      <c r="M111" s="709">
        <v>3.0214121399999998</v>
      </c>
    </row>
    <row r="112" spans="2:13">
      <c r="B112" s="718" t="s">
        <v>680</v>
      </c>
      <c r="C112" s="456">
        <v>2785489</v>
      </c>
      <c r="D112" s="456">
        <v>0</v>
      </c>
      <c r="E112" s="456">
        <v>0</v>
      </c>
      <c r="F112" s="456">
        <v>0</v>
      </c>
      <c r="G112" s="456">
        <v>167500</v>
      </c>
      <c r="H112" s="456">
        <v>2617989</v>
      </c>
      <c r="I112" s="456">
        <v>22619.424974399997</v>
      </c>
      <c r="J112" s="456">
        <v>480217.72226999997</v>
      </c>
      <c r="K112" s="511">
        <v>0.72645985999999996</v>
      </c>
      <c r="L112" s="511">
        <v>0.76427597384671442</v>
      </c>
      <c r="M112" s="709">
        <v>1.83332563</v>
      </c>
    </row>
    <row r="113" spans="2:13">
      <c r="B113" s="718" t="s">
        <v>681</v>
      </c>
      <c r="C113" s="456">
        <v>642906</v>
      </c>
      <c r="D113" s="456">
        <v>0</v>
      </c>
      <c r="E113" s="456">
        <v>0</v>
      </c>
      <c r="F113" s="456">
        <v>0</v>
      </c>
      <c r="G113" s="456">
        <v>44100</v>
      </c>
      <c r="H113" s="456">
        <v>598806</v>
      </c>
      <c r="I113" s="456">
        <v>67959.248175500004</v>
      </c>
      <c r="J113" s="456">
        <v>607812.04223999998</v>
      </c>
      <c r="K113" s="511">
        <v>0.91948096000000001</v>
      </c>
      <c r="L113" s="511">
        <v>0.96734484996277004</v>
      </c>
      <c r="M113" s="709">
        <v>0.76183968999999996</v>
      </c>
    </row>
    <row r="114" spans="2:13">
      <c r="B114" s="718" t="s">
        <v>932</v>
      </c>
      <c r="C114" s="456">
        <v>2452790</v>
      </c>
      <c r="D114" s="456">
        <v>0</v>
      </c>
      <c r="E114" s="456">
        <v>0</v>
      </c>
      <c r="F114" s="456">
        <v>0</v>
      </c>
      <c r="G114" s="456">
        <v>522500</v>
      </c>
      <c r="H114" s="456">
        <v>1930290</v>
      </c>
      <c r="I114" s="456">
        <v>118932.1811916</v>
      </c>
      <c r="J114" s="456">
        <v>668845.48499999999</v>
      </c>
      <c r="K114" s="511">
        <v>1.01181063</v>
      </c>
      <c r="L114" s="511">
        <v>1.064480777562689</v>
      </c>
      <c r="M114" s="709">
        <v>2.3454356000000001</v>
      </c>
    </row>
    <row r="115" spans="2:13">
      <c r="B115" s="719"/>
      <c r="C115" s="524">
        <v>14355712</v>
      </c>
      <c r="D115" s="524">
        <v>0</v>
      </c>
      <c r="E115" s="524">
        <v>0</v>
      </c>
      <c r="F115" s="524">
        <v>0</v>
      </c>
      <c r="G115" s="524">
        <v>1446500</v>
      </c>
      <c r="H115" s="524">
        <v>12909212</v>
      </c>
      <c r="I115" s="524">
        <v>304890.0192259</v>
      </c>
      <c r="J115" s="524">
        <v>3037471.8180099996</v>
      </c>
      <c r="K115" s="525">
        <v>4.5950019099999997</v>
      </c>
      <c r="L115" s="525">
        <v>4.8341962907322902</v>
      </c>
      <c r="M115" s="656"/>
    </row>
    <row r="116" spans="2:13">
      <c r="B116" s="720" t="s">
        <v>685</v>
      </c>
      <c r="C116" s="526"/>
      <c r="D116" s="526"/>
      <c r="E116" s="526"/>
      <c r="F116" s="526"/>
      <c r="G116" s="526"/>
      <c r="H116" s="526"/>
      <c r="I116" s="526"/>
      <c r="J116" s="526"/>
      <c r="K116" s="527"/>
      <c r="L116" s="527"/>
      <c r="M116" s="656"/>
    </row>
    <row r="117" spans="2:13">
      <c r="B117" s="718" t="s">
        <v>686</v>
      </c>
      <c r="C117" s="456">
        <v>1380823</v>
      </c>
      <c r="D117" s="456">
        <v>0</v>
      </c>
      <c r="E117" s="456">
        <v>138082</v>
      </c>
      <c r="F117" s="456">
        <v>0</v>
      </c>
      <c r="G117" s="456">
        <v>22700</v>
      </c>
      <c r="H117" s="456">
        <v>1496205</v>
      </c>
      <c r="I117" s="456">
        <v>75774.0961713</v>
      </c>
      <c r="J117" s="456">
        <v>1403814.3412500001</v>
      </c>
      <c r="K117" s="511">
        <v>2.1236508399999998</v>
      </c>
      <c r="L117" s="511">
        <v>2.2341982042795041</v>
      </c>
      <c r="M117" s="709">
        <v>18.735349360000001</v>
      </c>
    </row>
    <row r="118" spans="2:13">
      <c r="B118" s="719"/>
      <c r="C118" s="524">
        <v>1380823</v>
      </c>
      <c r="D118" s="524">
        <v>0</v>
      </c>
      <c r="E118" s="524">
        <v>138082</v>
      </c>
      <c r="F118" s="524">
        <v>0</v>
      </c>
      <c r="G118" s="524">
        <v>22700</v>
      </c>
      <c r="H118" s="524">
        <v>1496205</v>
      </c>
      <c r="I118" s="524">
        <v>75774.0961713</v>
      </c>
      <c r="J118" s="524">
        <v>1403814.3412500001</v>
      </c>
      <c r="K118" s="525">
        <v>2.1236508399999998</v>
      </c>
      <c r="L118" s="525">
        <v>2.2341982042795041</v>
      </c>
      <c r="M118" s="656"/>
    </row>
    <row r="119" spans="2:13">
      <c r="B119" s="720" t="s">
        <v>687</v>
      </c>
      <c r="C119" s="526"/>
      <c r="D119" s="526"/>
      <c r="E119" s="526"/>
      <c r="F119" s="526"/>
      <c r="G119" s="526"/>
      <c r="H119" s="526"/>
      <c r="I119" s="526"/>
      <c r="J119" s="526"/>
      <c r="K119" s="527"/>
      <c r="L119" s="527"/>
      <c r="M119" s="656"/>
    </row>
    <row r="120" spans="2:13">
      <c r="B120" s="718" t="s">
        <v>1141</v>
      </c>
      <c r="C120" s="456">
        <v>829583</v>
      </c>
      <c r="D120" s="456">
        <v>0</v>
      </c>
      <c r="E120" s="456">
        <v>0</v>
      </c>
      <c r="F120" s="456">
        <v>0</v>
      </c>
      <c r="G120" s="456">
        <v>0</v>
      </c>
      <c r="H120" s="456">
        <v>829583</v>
      </c>
      <c r="I120" s="456">
        <v>7869.1689335000001</v>
      </c>
      <c r="J120" s="456">
        <v>141501.97231000001</v>
      </c>
      <c r="K120" s="511">
        <v>0.21406020000000001</v>
      </c>
      <c r="L120" s="511">
        <v>0.22520317904396545</v>
      </c>
      <c r="M120" s="709">
        <v>4.7780708799999996</v>
      </c>
    </row>
    <row r="121" spans="2:13">
      <c r="B121" s="718" t="s">
        <v>688</v>
      </c>
      <c r="C121" s="456">
        <v>2330387</v>
      </c>
      <c r="D121" s="456">
        <v>0</v>
      </c>
      <c r="E121" s="456">
        <v>0</v>
      </c>
      <c r="F121" s="456">
        <v>0</v>
      </c>
      <c r="G121" s="456">
        <v>130500</v>
      </c>
      <c r="H121" s="456">
        <v>2199887</v>
      </c>
      <c r="I121" s="456">
        <v>0</v>
      </c>
      <c r="J121" s="456">
        <v>62696.779499999997</v>
      </c>
      <c r="K121" s="511">
        <v>9.484592E-2</v>
      </c>
      <c r="L121" s="511">
        <v>9.9783160819029007E-2</v>
      </c>
      <c r="M121" s="709">
        <v>10.744941069999999</v>
      </c>
    </row>
    <row r="122" spans="2:13">
      <c r="B122" s="718" t="s">
        <v>1143</v>
      </c>
      <c r="C122" s="456">
        <v>942227</v>
      </c>
      <c r="D122" s="456">
        <v>0</v>
      </c>
      <c r="E122" s="456">
        <v>0</v>
      </c>
      <c r="F122" s="456">
        <v>0</v>
      </c>
      <c r="G122" s="456">
        <v>90000</v>
      </c>
      <c r="H122" s="456">
        <v>852227</v>
      </c>
      <c r="I122" s="456">
        <v>2769.7377499999998</v>
      </c>
      <c r="J122" s="456">
        <v>17896.767</v>
      </c>
      <c r="K122" s="511">
        <v>2.7073730000000001E-2</v>
      </c>
      <c r="L122" s="511">
        <v>2.8483057566006106E-2</v>
      </c>
      <c r="M122" s="709">
        <v>2.9702600000000001</v>
      </c>
    </row>
    <row r="123" spans="2:13">
      <c r="B123" s="718" t="s">
        <v>689</v>
      </c>
      <c r="C123" s="456">
        <v>1939932</v>
      </c>
      <c r="D123" s="456">
        <v>0</v>
      </c>
      <c r="E123" s="456">
        <v>0</v>
      </c>
      <c r="F123" s="456">
        <v>0</v>
      </c>
      <c r="G123" s="456">
        <v>7500</v>
      </c>
      <c r="H123" s="456">
        <v>1932432</v>
      </c>
      <c r="I123" s="456">
        <v>3246.4857599999996</v>
      </c>
      <c r="J123" s="456">
        <v>6299.7283200000002</v>
      </c>
      <c r="K123" s="511">
        <v>9.53005E-3</v>
      </c>
      <c r="L123" s="511">
        <v>1.0026141838286151E-2</v>
      </c>
      <c r="M123" s="709">
        <v>5.2925942199999998</v>
      </c>
    </row>
    <row r="124" spans="2:13">
      <c r="B124" s="718" t="s">
        <v>690</v>
      </c>
      <c r="C124" s="456">
        <v>2416774</v>
      </c>
      <c r="D124" s="456">
        <v>0</v>
      </c>
      <c r="E124" s="456">
        <v>0</v>
      </c>
      <c r="F124" s="456">
        <v>0</v>
      </c>
      <c r="G124" s="456">
        <v>131000</v>
      </c>
      <c r="H124" s="456">
        <v>2285774</v>
      </c>
      <c r="I124" s="456">
        <v>27284.123791700003</v>
      </c>
      <c r="J124" s="456">
        <v>100482.62504000001</v>
      </c>
      <c r="K124" s="511">
        <v>0.15200728999999999</v>
      </c>
      <c r="L124" s="511">
        <v>0.15992007905102229</v>
      </c>
      <c r="M124" s="709">
        <v>9.1405001000000006</v>
      </c>
    </row>
    <row r="125" spans="2:13">
      <c r="B125" s="718" t="s">
        <v>1147</v>
      </c>
      <c r="C125" s="456">
        <v>12076751</v>
      </c>
      <c r="D125" s="456">
        <v>0</v>
      </c>
      <c r="E125" s="456">
        <v>0</v>
      </c>
      <c r="F125" s="456">
        <v>0</v>
      </c>
      <c r="G125" s="456">
        <v>6000</v>
      </c>
      <c r="H125" s="456">
        <v>12070751</v>
      </c>
      <c r="I125" s="456">
        <v>38172.599848399994</v>
      </c>
      <c r="J125" s="456">
        <v>382763.51420999999</v>
      </c>
      <c r="K125" s="511">
        <v>0.57903388</v>
      </c>
      <c r="L125" s="511">
        <v>0.60917568013318968</v>
      </c>
      <c r="M125" s="709">
        <v>8.0471673300000006</v>
      </c>
    </row>
    <row r="126" spans="2:13">
      <c r="B126" s="718" t="s">
        <v>2063</v>
      </c>
      <c r="C126" s="456">
        <v>719955</v>
      </c>
      <c r="D126" s="456">
        <v>0</v>
      </c>
      <c r="E126" s="456">
        <v>0</v>
      </c>
      <c r="F126" s="456">
        <v>0</v>
      </c>
      <c r="G126" s="456">
        <v>0</v>
      </c>
      <c r="H126" s="456">
        <v>719955</v>
      </c>
      <c r="I126" s="456">
        <v>2145.4659999999999</v>
      </c>
      <c r="J126" s="456">
        <v>4859.69625</v>
      </c>
      <c r="K126" s="511">
        <v>7.3516099999999997E-3</v>
      </c>
      <c r="L126" s="511">
        <v>7.7343024045658073E-3</v>
      </c>
      <c r="M126" s="709">
        <v>6.5991603699999999</v>
      </c>
    </row>
    <row r="127" spans="2:13">
      <c r="B127" s="718" t="s">
        <v>693</v>
      </c>
      <c r="C127" s="456">
        <v>1173889</v>
      </c>
      <c r="D127" s="456">
        <v>0</v>
      </c>
      <c r="E127" s="456">
        <v>0</v>
      </c>
      <c r="F127" s="456">
        <v>0</v>
      </c>
      <c r="G127" s="456">
        <v>0</v>
      </c>
      <c r="H127" s="456">
        <v>1173889</v>
      </c>
      <c r="I127" s="456">
        <v>0</v>
      </c>
      <c r="J127" s="456">
        <v>61640.911390000001</v>
      </c>
      <c r="K127" s="511">
        <v>9.3248639999999994E-2</v>
      </c>
      <c r="L127" s="511">
        <v>9.8102725902530413E-2</v>
      </c>
      <c r="M127" s="709">
        <v>9.5685512100000008</v>
      </c>
    </row>
    <row r="128" spans="2:13">
      <c r="B128" s="718" t="s">
        <v>2064</v>
      </c>
      <c r="C128" s="456">
        <v>800716</v>
      </c>
      <c r="D128" s="456">
        <v>0</v>
      </c>
      <c r="E128" s="456">
        <v>0</v>
      </c>
      <c r="F128" s="456">
        <v>0</v>
      </c>
      <c r="G128" s="456">
        <v>27950</v>
      </c>
      <c r="H128" s="456">
        <v>772766</v>
      </c>
      <c r="I128" s="456">
        <v>27597.617844799999</v>
      </c>
      <c r="J128" s="456">
        <v>359336.19</v>
      </c>
      <c r="K128" s="511">
        <v>0.54359367999999997</v>
      </c>
      <c r="L128" s="511">
        <v>0.57189063171685184</v>
      </c>
      <c r="M128" s="709">
        <v>9.8129015899999992</v>
      </c>
    </row>
    <row r="129" spans="2:13">
      <c r="B129" s="718" t="s">
        <v>694</v>
      </c>
      <c r="C129" s="456">
        <v>57409</v>
      </c>
      <c r="D129" s="456">
        <v>0</v>
      </c>
      <c r="E129" s="456">
        <v>0</v>
      </c>
      <c r="F129" s="456">
        <v>0</v>
      </c>
      <c r="G129" s="456">
        <v>0</v>
      </c>
      <c r="H129" s="456">
        <v>57409</v>
      </c>
      <c r="I129" s="456">
        <v>0</v>
      </c>
      <c r="J129" s="456">
        <v>0</v>
      </c>
      <c r="K129" s="511">
        <v>0</v>
      </c>
      <c r="L129" s="511">
        <v>0</v>
      </c>
      <c r="M129" s="709">
        <v>10.101882809999999</v>
      </c>
    </row>
    <row r="130" spans="2:13">
      <c r="B130" s="718" t="s">
        <v>695</v>
      </c>
      <c r="C130" s="456">
        <v>98000</v>
      </c>
      <c r="D130" s="456">
        <v>0</v>
      </c>
      <c r="E130" s="456">
        <v>0</v>
      </c>
      <c r="F130" s="456">
        <v>0</v>
      </c>
      <c r="G130" s="456">
        <v>0</v>
      </c>
      <c r="H130" s="456">
        <v>98000</v>
      </c>
      <c r="I130" s="456">
        <v>107014.04</v>
      </c>
      <c r="J130" s="456">
        <v>977550</v>
      </c>
      <c r="K130" s="511">
        <v>1.47881014</v>
      </c>
      <c r="L130" s="511">
        <v>1.5557901001700065</v>
      </c>
      <c r="M130" s="709">
        <v>0.21609916000000001</v>
      </c>
    </row>
    <row r="131" spans="2:13">
      <c r="B131" s="718" t="s">
        <v>697</v>
      </c>
      <c r="C131" s="456">
        <v>779820</v>
      </c>
      <c r="D131" s="456">
        <v>0</v>
      </c>
      <c r="E131" s="456">
        <v>0</v>
      </c>
      <c r="F131" s="456">
        <v>0</v>
      </c>
      <c r="G131" s="456">
        <v>19000</v>
      </c>
      <c r="H131" s="456">
        <v>760820</v>
      </c>
      <c r="I131" s="456">
        <v>0</v>
      </c>
      <c r="J131" s="456">
        <v>1521.64</v>
      </c>
      <c r="K131" s="511">
        <v>2.30189E-3</v>
      </c>
      <c r="L131" s="511">
        <v>2.4217200634470758E-3</v>
      </c>
      <c r="M131" s="709">
        <v>7.0121659000000003</v>
      </c>
    </row>
    <row r="132" spans="2:13" ht="30">
      <c r="B132" s="718" t="s">
        <v>1156</v>
      </c>
      <c r="C132" s="456">
        <v>58825</v>
      </c>
      <c r="D132" s="456">
        <v>0</v>
      </c>
      <c r="E132" s="456">
        <v>0</v>
      </c>
      <c r="F132" s="456">
        <v>0</v>
      </c>
      <c r="G132" s="456">
        <v>0</v>
      </c>
      <c r="H132" s="456">
        <v>58825</v>
      </c>
      <c r="I132" s="456">
        <v>2439.5977940000002</v>
      </c>
      <c r="J132" s="456">
        <v>5667.2004999999999</v>
      </c>
      <c r="K132" s="511">
        <v>8.5731799999999997E-3</v>
      </c>
      <c r="L132" s="511">
        <v>9.0194613406767033E-3</v>
      </c>
      <c r="M132" s="709">
        <v>1.56866667</v>
      </c>
    </row>
    <row r="133" spans="2:13">
      <c r="B133" s="718" t="s">
        <v>698</v>
      </c>
      <c r="C133" s="456">
        <v>527151</v>
      </c>
      <c r="D133" s="456">
        <v>0</v>
      </c>
      <c r="E133" s="456">
        <v>0</v>
      </c>
      <c r="F133" s="456">
        <v>0</v>
      </c>
      <c r="G133" s="456">
        <v>0</v>
      </c>
      <c r="H133" s="456">
        <v>527151</v>
      </c>
      <c r="I133" s="456">
        <v>6579.2297500000004</v>
      </c>
      <c r="J133" s="456">
        <v>73642.99470000001</v>
      </c>
      <c r="K133" s="511">
        <v>0.11140505000000001</v>
      </c>
      <c r="L133" s="511">
        <v>0.11720427814549872</v>
      </c>
      <c r="M133" s="709">
        <v>9.7790783999999995</v>
      </c>
    </row>
    <row r="134" spans="2:13">
      <c r="B134" s="718" t="s">
        <v>699</v>
      </c>
      <c r="C134" s="456">
        <v>340700</v>
      </c>
      <c r="D134" s="456">
        <v>0</v>
      </c>
      <c r="E134" s="456">
        <v>0</v>
      </c>
      <c r="F134" s="456">
        <v>0</v>
      </c>
      <c r="G134" s="456">
        <v>0</v>
      </c>
      <c r="H134" s="456">
        <v>340700</v>
      </c>
      <c r="I134" s="456">
        <v>0</v>
      </c>
      <c r="J134" s="456">
        <v>766.57500000000005</v>
      </c>
      <c r="K134" s="511">
        <v>1.1596499999999999E-3</v>
      </c>
      <c r="L134" s="511">
        <v>1.2200192276996806E-3</v>
      </c>
      <c r="M134" s="709">
        <v>1.5272547999999999</v>
      </c>
    </row>
    <row r="135" spans="2:13">
      <c r="B135" s="718" t="s">
        <v>1160</v>
      </c>
      <c r="C135" s="456">
        <v>8761</v>
      </c>
      <c r="D135" s="456">
        <v>0</v>
      </c>
      <c r="E135" s="456">
        <v>0</v>
      </c>
      <c r="F135" s="456">
        <v>0</v>
      </c>
      <c r="G135" s="456">
        <v>0</v>
      </c>
      <c r="H135" s="456">
        <v>8761</v>
      </c>
      <c r="I135" s="456">
        <v>0</v>
      </c>
      <c r="J135" s="456">
        <v>0</v>
      </c>
      <c r="K135" s="511">
        <v>0</v>
      </c>
      <c r="L135" s="511">
        <v>0</v>
      </c>
      <c r="M135" s="709">
        <v>0.78111626000000001</v>
      </c>
    </row>
    <row r="136" spans="2:13">
      <c r="B136" s="718" t="s">
        <v>1162</v>
      </c>
      <c r="C136" s="456">
        <v>198</v>
      </c>
      <c r="D136" s="456">
        <v>0</v>
      </c>
      <c r="E136" s="456">
        <v>0</v>
      </c>
      <c r="F136" s="456">
        <v>0</v>
      </c>
      <c r="G136" s="456">
        <v>0</v>
      </c>
      <c r="H136" s="456">
        <v>198</v>
      </c>
      <c r="I136" s="456">
        <v>0</v>
      </c>
      <c r="J136" s="456">
        <v>0</v>
      </c>
      <c r="K136" s="511">
        <v>0</v>
      </c>
      <c r="L136" s="511">
        <v>0</v>
      </c>
      <c r="M136" s="709">
        <v>0.39600000000000002</v>
      </c>
    </row>
    <row r="137" spans="2:13">
      <c r="B137" s="718" t="s">
        <v>700</v>
      </c>
      <c r="C137" s="456">
        <v>1063616</v>
      </c>
      <c r="D137" s="456">
        <v>0</v>
      </c>
      <c r="E137" s="456">
        <v>0</v>
      </c>
      <c r="F137" s="456">
        <v>0</v>
      </c>
      <c r="G137" s="456">
        <v>0</v>
      </c>
      <c r="H137" s="456">
        <v>1063616</v>
      </c>
      <c r="I137" s="456">
        <v>0</v>
      </c>
      <c r="J137" s="456">
        <v>26271.315200000001</v>
      </c>
      <c r="K137" s="511">
        <v>3.9742510000000002E-2</v>
      </c>
      <c r="L137" s="511">
        <v>4.1811316154269161E-2</v>
      </c>
      <c r="M137" s="709">
        <v>8.9035325600000004</v>
      </c>
    </row>
    <row r="138" spans="2:13">
      <c r="B138" s="718" t="s">
        <v>701</v>
      </c>
      <c r="C138" s="456">
        <v>2079410</v>
      </c>
      <c r="D138" s="456">
        <v>0</v>
      </c>
      <c r="E138" s="456">
        <v>0</v>
      </c>
      <c r="F138" s="456">
        <v>0</v>
      </c>
      <c r="G138" s="456">
        <v>289500</v>
      </c>
      <c r="H138" s="456">
        <v>1789910</v>
      </c>
      <c r="I138" s="456">
        <v>0</v>
      </c>
      <c r="J138" s="456">
        <v>51961.087299999999</v>
      </c>
      <c r="K138" s="511">
        <v>7.8605270000000005E-2</v>
      </c>
      <c r="L138" s="511">
        <v>8.2697094998117185E-2</v>
      </c>
      <c r="M138" s="709">
        <v>8.4754342099999995</v>
      </c>
    </row>
    <row r="139" spans="2:13">
      <c r="B139" s="718" t="s">
        <v>702</v>
      </c>
      <c r="C139" s="456">
        <v>801695</v>
      </c>
      <c r="D139" s="456">
        <v>0</v>
      </c>
      <c r="E139" s="456">
        <v>0</v>
      </c>
      <c r="F139" s="456">
        <v>0</v>
      </c>
      <c r="G139" s="456">
        <v>0</v>
      </c>
      <c r="H139" s="456">
        <v>801695</v>
      </c>
      <c r="I139" s="456">
        <v>13393.354310000001</v>
      </c>
      <c r="J139" s="456">
        <v>54397.651343500002</v>
      </c>
      <c r="K139" s="511">
        <v>8.2291240000000002E-2</v>
      </c>
      <c r="L139" s="511">
        <v>8.657493471711622E-2</v>
      </c>
      <c r="M139" s="709">
        <v>6.6745620800000003</v>
      </c>
    </row>
    <row r="140" spans="2:13">
      <c r="B140" s="718" t="s">
        <v>2065</v>
      </c>
      <c r="C140" s="456">
        <v>7194553</v>
      </c>
      <c r="D140" s="456">
        <v>0</v>
      </c>
      <c r="E140" s="456">
        <v>0</v>
      </c>
      <c r="F140" s="456">
        <v>0</v>
      </c>
      <c r="G140" s="456">
        <v>80000</v>
      </c>
      <c r="H140" s="456">
        <v>7114553</v>
      </c>
      <c r="I140" s="456">
        <v>27035.3014</v>
      </c>
      <c r="J140" s="456">
        <v>93983.245129999996</v>
      </c>
      <c r="K140" s="511">
        <v>0.14217521</v>
      </c>
      <c r="L140" s="511">
        <v>0.1495761877705539</v>
      </c>
      <c r="M140" s="709">
        <v>10.233263150000001</v>
      </c>
    </row>
    <row r="141" spans="2:13">
      <c r="B141" s="719"/>
      <c r="C141" s="524">
        <v>36240352</v>
      </c>
      <c r="D141" s="524">
        <v>0</v>
      </c>
      <c r="E141" s="524">
        <v>0</v>
      </c>
      <c r="F141" s="524">
        <v>0</v>
      </c>
      <c r="G141" s="524">
        <v>781450</v>
      </c>
      <c r="H141" s="524">
        <v>35458902</v>
      </c>
      <c r="I141" s="524">
        <v>265546.72318239999</v>
      </c>
      <c r="J141" s="524">
        <v>2423239.8931935001</v>
      </c>
      <c r="K141" s="525">
        <v>3.6658091400000004</v>
      </c>
      <c r="L141" s="525">
        <v>3.8566340710628322</v>
      </c>
      <c r="M141" s="656"/>
    </row>
    <row r="142" spans="2:13">
      <c r="B142" s="720" t="s">
        <v>705</v>
      </c>
      <c r="C142" s="526"/>
      <c r="D142" s="526"/>
      <c r="E142" s="526"/>
      <c r="F142" s="526"/>
      <c r="G142" s="526"/>
      <c r="H142" s="526"/>
      <c r="I142" s="526"/>
      <c r="J142" s="526"/>
      <c r="K142" s="527"/>
      <c r="L142" s="527"/>
      <c r="M142" s="656"/>
    </row>
    <row r="143" spans="2:13">
      <c r="B143" s="718" t="s">
        <v>1168</v>
      </c>
      <c r="C143" s="456">
        <v>1145187</v>
      </c>
      <c r="D143" s="456">
        <v>0</v>
      </c>
      <c r="E143" s="456">
        <v>0</v>
      </c>
      <c r="F143" s="456">
        <v>0</v>
      </c>
      <c r="G143" s="456">
        <v>0</v>
      </c>
      <c r="H143" s="456">
        <v>1145187</v>
      </c>
      <c r="I143" s="456">
        <v>13627.725</v>
      </c>
      <c r="J143" s="456">
        <v>13627.7253</v>
      </c>
      <c r="K143" s="511">
        <v>2.0615640000000001E-2</v>
      </c>
      <c r="L143" s="511">
        <v>2.1688793524194498E-2</v>
      </c>
      <c r="M143" s="709">
        <v>8.5400533900000006</v>
      </c>
    </row>
    <row r="144" spans="2:13">
      <c r="B144" s="718" t="s">
        <v>706</v>
      </c>
      <c r="C144" s="456">
        <v>54184</v>
      </c>
      <c r="D144" s="456">
        <v>0</v>
      </c>
      <c r="E144" s="456">
        <v>0</v>
      </c>
      <c r="F144" s="456">
        <v>0</v>
      </c>
      <c r="G144" s="456">
        <v>0</v>
      </c>
      <c r="H144" s="456">
        <v>54184</v>
      </c>
      <c r="I144" s="456">
        <v>0</v>
      </c>
      <c r="J144" s="456">
        <v>0</v>
      </c>
      <c r="K144" s="511">
        <v>0</v>
      </c>
      <c r="L144" s="511">
        <v>0</v>
      </c>
      <c r="M144" s="709">
        <v>2.4629090900000001</v>
      </c>
    </row>
    <row r="145" spans="2:13">
      <c r="B145" s="718" t="s">
        <v>707</v>
      </c>
      <c r="C145" s="456">
        <v>17740383</v>
      </c>
      <c r="D145" s="456">
        <v>0</v>
      </c>
      <c r="E145" s="456">
        <v>0</v>
      </c>
      <c r="F145" s="456">
        <v>5136734</v>
      </c>
      <c r="G145" s="456">
        <v>12779500</v>
      </c>
      <c r="H145" s="456">
        <v>10097617</v>
      </c>
      <c r="I145" s="456">
        <v>127114.50507320001</v>
      </c>
      <c r="J145" s="456">
        <v>448738.09948000003</v>
      </c>
      <c r="K145" s="511">
        <v>0.67883837000000002</v>
      </c>
      <c r="L145" s="511">
        <v>0.7141755334664085</v>
      </c>
      <c r="M145" s="709">
        <v>3.4238228199999998</v>
      </c>
    </row>
    <row r="146" spans="2:13">
      <c r="B146" s="719"/>
      <c r="C146" s="524">
        <v>18939754</v>
      </c>
      <c r="D146" s="524">
        <v>0</v>
      </c>
      <c r="E146" s="524">
        <v>0</v>
      </c>
      <c r="F146" s="524">
        <v>5136734</v>
      </c>
      <c r="G146" s="524">
        <v>12779500</v>
      </c>
      <c r="H146" s="524">
        <v>11296988</v>
      </c>
      <c r="I146" s="524">
        <v>140742.23007320001</v>
      </c>
      <c r="J146" s="524">
        <v>462365.82478000002</v>
      </c>
      <c r="K146" s="525">
        <v>0.69945401000000007</v>
      </c>
      <c r="L146" s="525">
        <v>0.735864326990603</v>
      </c>
      <c r="M146" s="656"/>
    </row>
    <row r="147" spans="2:13">
      <c r="B147" s="720" t="s">
        <v>708</v>
      </c>
      <c r="C147" s="526"/>
      <c r="D147" s="526"/>
      <c r="E147" s="526"/>
      <c r="F147" s="526"/>
      <c r="G147" s="526"/>
      <c r="H147" s="526"/>
      <c r="I147" s="526"/>
      <c r="J147" s="526"/>
      <c r="K147" s="527"/>
      <c r="L147" s="527"/>
      <c r="M147" s="656"/>
    </row>
    <row r="148" spans="2:13" ht="30">
      <c r="B148" s="718" t="s">
        <v>709</v>
      </c>
      <c r="C148" s="456">
        <v>315909</v>
      </c>
      <c r="D148" s="456">
        <v>0</v>
      </c>
      <c r="E148" s="456">
        <v>0</v>
      </c>
      <c r="F148" s="456">
        <v>0</v>
      </c>
      <c r="G148" s="456">
        <v>0</v>
      </c>
      <c r="H148" s="456">
        <v>315909</v>
      </c>
      <c r="I148" s="456">
        <v>4071.7158599999998</v>
      </c>
      <c r="J148" s="456">
        <v>24519.245444100001</v>
      </c>
      <c r="K148" s="511">
        <v>3.7092020000000003E-2</v>
      </c>
      <c r="L148" s="511">
        <v>3.9022862590731233E-2</v>
      </c>
      <c r="M148" s="709">
        <v>4.2984910100000002</v>
      </c>
    </row>
    <row r="149" spans="2:13">
      <c r="B149" s="719"/>
      <c r="C149" s="524">
        <v>315909</v>
      </c>
      <c r="D149" s="524">
        <v>0</v>
      </c>
      <c r="E149" s="524">
        <v>0</v>
      </c>
      <c r="F149" s="524">
        <v>0</v>
      </c>
      <c r="G149" s="524">
        <v>0</v>
      </c>
      <c r="H149" s="524">
        <v>315909</v>
      </c>
      <c r="I149" s="524">
        <v>4071.7158599999998</v>
      </c>
      <c r="J149" s="524">
        <v>24519.245444100001</v>
      </c>
      <c r="K149" s="525">
        <v>3.7092020000000003E-2</v>
      </c>
      <c r="L149" s="525">
        <v>3.9022862590731233E-2</v>
      </c>
      <c r="M149" s="656"/>
    </row>
    <row r="150" spans="2:13" hidden="1">
      <c r="B150" s="720" t="s">
        <v>710</v>
      </c>
      <c r="C150" s="526"/>
      <c r="D150" s="526"/>
      <c r="E150" s="526"/>
      <c r="F150" s="526"/>
      <c r="G150" s="526"/>
      <c r="H150" s="526"/>
      <c r="I150" s="526"/>
      <c r="J150" s="526"/>
      <c r="K150" s="527"/>
      <c r="L150" s="527"/>
      <c r="M150" s="656"/>
    </row>
    <row r="151" spans="2:13" ht="30" hidden="1">
      <c r="B151" s="718" t="s">
        <v>1174</v>
      </c>
      <c r="C151" s="456">
        <v>328879</v>
      </c>
      <c r="D151" s="456">
        <v>0</v>
      </c>
      <c r="E151" s="456">
        <v>0</v>
      </c>
      <c r="F151" s="456">
        <v>0</v>
      </c>
      <c r="G151" s="456">
        <v>0</v>
      </c>
      <c r="H151" s="456">
        <v>328879</v>
      </c>
      <c r="I151" s="456">
        <v>0</v>
      </c>
      <c r="J151" s="456">
        <v>164.43950000000001</v>
      </c>
      <c r="K151" s="511">
        <v>2.4876E-4</v>
      </c>
      <c r="L151" s="511">
        <v>2.6170870664099619E-4</v>
      </c>
      <c r="M151" s="709">
        <v>8.2219750000000005</v>
      </c>
    </row>
    <row r="152" spans="2:13" hidden="1">
      <c r="B152" s="718" t="s">
        <v>712</v>
      </c>
      <c r="C152" s="456">
        <v>93592</v>
      </c>
      <c r="D152" s="456">
        <v>0</v>
      </c>
      <c r="E152" s="456">
        <v>0</v>
      </c>
      <c r="F152" s="456">
        <v>0</v>
      </c>
      <c r="G152" s="456">
        <v>0</v>
      </c>
      <c r="H152" s="456">
        <v>93592</v>
      </c>
      <c r="I152" s="456">
        <v>0</v>
      </c>
      <c r="J152" s="456">
        <v>832.9688000000001</v>
      </c>
      <c r="K152" s="511">
        <v>1.26009E-3</v>
      </c>
      <c r="L152" s="511">
        <v>1.3256862695417014E-3</v>
      </c>
      <c r="M152" s="709">
        <v>1.2114214699999999</v>
      </c>
    </row>
    <row r="153" spans="2:13" hidden="1">
      <c r="B153" s="718" t="s">
        <v>713</v>
      </c>
      <c r="C153" s="456">
        <v>913009</v>
      </c>
      <c r="D153" s="456">
        <v>0</v>
      </c>
      <c r="E153" s="456">
        <v>0</v>
      </c>
      <c r="F153" s="456">
        <v>0</v>
      </c>
      <c r="G153" s="456">
        <v>0</v>
      </c>
      <c r="H153" s="456">
        <v>913009</v>
      </c>
      <c r="I153" s="456">
        <v>10965.845289999999</v>
      </c>
      <c r="J153" s="456">
        <v>28303.278999999999</v>
      </c>
      <c r="K153" s="511">
        <v>4.2816399999999998E-2</v>
      </c>
      <c r="L153" s="511">
        <v>4.5045226607896928E-2</v>
      </c>
      <c r="M153" s="709">
        <v>6.3366878800000004</v>
      </c>
    </row>
    <row r="154" spans="2:13" hidden="1">
      <c r="B154" s="718" t="s">
        <v>1184</v>
      </c>
      <c r="C154" s="456">
        <v>358753</v>
      </c>
      <c r="D154" s="456">
        <v>0</v>
      </c>
      <c r="E154" s="456">
        <v>0</v>
      </c>
      <c r="F154" s="456">
        <v>0</v>
      </c>
      <c r="G154" s="456">
        <v>0</v>
      </c>
      <c r="H154" s="456">
        <v>358753</v>
      </c>
      <c r="I154" s="456">
        <v>0</v>
      </c>
      <c r="J154" s="456">
        <v>0</v>
      </c>
      <c r="K154" s="511">
        <v>0</v>
      </c>
      <c r="L154" s="511">
        <v>0</v>
      </c>
      <c r="M154" s="709">
        <v>4.8135381700000002</v>
      </c>
    </row>
    <row r="155" spans="2:13" hidden="1">
      <c r="B155" s="718" t="s">
        <v>717</v>
      </c>
      <c r="C155" s="456">
        <v>2290523</v>
      </c>
      <c r="D155" s="456">
        <v>0</v>
      </c>
      <c r="E155" s="456">
        <v>0</v>
      </c>
      <c r="F155" s="456">
        <v>0</v>
      </c>
      <c r="G155" s="456">
        <v>1372000</v>
      </c>
      <c r="H155" s="456">
        <v>918523</v>
      </c>
      <c r="I155" s="456">
        <v>1102.2274402</v>
      </c>
      <c r="J155" s="456">
        <v>1984.0096799999999</v>
      </c>
      <c r="K155" s="511">
        <v>3.0013499999999999E-3</v>
      </c>
      <c r="L155" s="511">
        <v>3.157590526096325E-3</v>
      </c>
      <c r="M155" s="709">
        <v>0.35405414000000002</v>
      </c>
    </row>
    <row r="156" spans="2:13" hidden="1">
      <c r="B156" s="718" t="s">
        <v>720</v>
      </c>
      <c r="C156" s="456">
        <v>1142800</v>
      </c>
      <c r="D156" s="456">
        <v>0</v>
      </c>
      <c r="E156" s="456">
        <v>0</v>
      </c>
      <c r="F156" s="456">
        <v>0</v>
      </c>
      <c r="G156" s="456">
        <v>0</v>
      </c>
      <c r="H156" s="456">
        <v>1142800</v>
      </c>
      <c r="I156" s="456">
        <v>0</v>
      </c>
      <c r="J156" s="456">
        <v>10570.9</v>
      </c>
      <c r="K156" s="511">
        <v>1.599136E-2</v>
      </c>
      <c r="L156" s="511">
        <v>1.6823795785266351E-2</v>
      </c>
      <c r="M156" s="709">
        <v>7.5298148500000002</v>
      </c>
    </row>
    <row r="157" spans="2:13" hidden="1">
      <c r="B157" s="718" t="s">
        <v>1194</v>
      </c>
      <c r="C157" s="456">
        <v>210188</v>
      </c>
      <c r="D157" s="456">
        <v>0</v>
      </c>
      <c r="E157" s="456">
        <v>0</v>
      </c>
      <c r="F157" s="456">
        <v>0</v>
      </c>
      <c r="G157" s="456">
        <v>0</v>
      </c>
      <c r="H157" s="456">
        <v>210188</v>
      </c>
      <c r="I157" s="456">
        <v>0</v>
      </c>
      <c r="J157" s="456">
        <v>0</v>
      </c>
      <c r="K157" s="511">
        <v>0</v>
      </c>
      <c r="L157" s="511">
        <v>0</v>
      </c>
      <c r="M157" s="709">
        <v>2.4628904899999999</v>
      </c>
    </row>
    <row r="158" spans="2:13" hidden="1">
      <c r="B158" s="718" t="s">
        <v>723</v>
      </c>
      <c r="C158" s="456">
        <v>558357</v>
      </c>
      <c r="D158" s="456">
        <v>0</v>
      </c>
      <c r="E158" s="456">
        <v>0</v>
      </c>
      <c r="F158" s="456">
        <v>0</v>
      </c>
      <c r="G158" s="456">
        <v>375000</v>
      </c>
      <c r="H158" s="456">
        <v>183357</v>
      </c>
      <c r="I158" s="456">
        <v>522.56742410000004</v>
      </c>
      <c r="J158" s="456">
        <v>779.26724999999999</v>
      </c>
      <c r="K158" s="511">
        <v>1.1788499999999999E-3</v>
      </c>
      <c r="L158" s="511">
        <v>1.2402191938383771E-3</v>
      </c>
      <c r="M158" s="709">
        <v>4.0804989999999999E-2</v>
      </c>
    </row>
    <row r="159" spans="2:13" hidden="1">
      <c r="B159" s="718" t="s">
        <v>724</v>
      </c>
      <c r="C159" s="456">
        <v>80578</v>
      </c>
      <c r="D159" s="456">
        <v>0</v>
      </c>
      <c r="E159" s="456">
        <v>0</v>
      </c>
      <c r="F159" s="456">
        <v>0</v>
      </c>
      <c r="G159" s="456">
        <v>0</v>
      </c>
      <c r="H159" s="456">
        <v>80578</v>
      </c>
      <c r="I159" s="456">
        <v>392.03325000000001</v>
      </c>
      <c r="J159" s="456">
        <v>3222.8540926000001</v>
      </c>
      <c r="K159" s="511">
        <v>4.87544E-3</v>
      </c>
      <c r="L159" s="511">
        <v>5.1292358360794533E-3</v>
      </c>
      <c r="M159" s="709">
        <v>2.2062866200000002</v>
      </c>
    </row>
    <row r="160" spans="2:13" hidden="1">
      <c r="B160" s="718" t="s">
        <v>726</v>
      </c>
      <c r="C160" s="456">
        <v>1090234</v>
      </c>
      <c r="D160" s="456">
        <v>0</v>
      </c>
      <c r="E160" s="456">
        <v>0</v>
      </c>
      <c r="F160" s="456">
        <v>0</v>
      </c>
      <c r="G160" s="456">
        <v>0</v>
      </c>
      <c r="H160" s="456">
        <v>1090234</v>
      </c>
      <c r="I160" s="456">
        <v>58346.699380000005</v>
      </c>
      <c r="J160" s="456">
        <v>3434237.1</v>
      </c>
      <c r="K160" s="511">
        <v>5.1952172799999996</v>
      </c>
      <c r="L160" s="511">
        <v>5.4656560603719022</v>
      </c>
      <c r="M160" s="709">
        <v>14.42108466</v>
      </c>
    </row>
    <row r="161" spans="2:13" hidden="1">
      <c r="B161" s="718" t="s">
        <v>727</v>
      </c>
      <c r="C161" s="456">
        <v>617961</v>
      </c>
      <c r="D161" s="456">
        <v>0</v>
      </c>
      <c r="E161" s="456">
        <v>0</v>
      </c>
      <c r="F161" s="456">
        <v>0</v>
      </c>
      <c r="G161" s="456">
        <v>15500</v>
      </c>
      <c r="H161" s="456">
        <v>602461</v>
      </c>
      <c r="I161" s="456">
        <v>0</v>
      </c>
      <c r="J161" s="456">
        <v>3940.09494</v>
      </c>
      <c r="K161" s="511">
        <v>5.9604599999999999E-3</v>
      </c>
      <c r="L161" s="511">
        <v>6.270738787153533E-3</v>
      </c>
      <c r="M161" s="709">
        <v>6.14693399</v>
      </c>
    </row>
    <row r="162" spans="2:13" hidden="1">
      <c r="B162" s="718" t="s">
        <v>728</v>
      </c>
      <c r="C162" s="456">
        <v>754008</v>
      </c>
      <c r="D162" s="456">
        <v>0</v>
      </c>
      <c r="E162" s="456">
        <v>0</v>
      </c>
      <c r="F162" s="456">
        <v>0</v>
      </c>
      <c r="G162" s="456">
        <v>0</v>
      </c>
      <c r="H162" s="456">
        <v>754008</v>
      </c>
      <c r="I162" s="456">
        <v>0</v>
      </c>
      <c r="J162" s="456">
        <v>5956.6632</v>
      </c>
      <c r="K162" s="511">
        <v>9.0110699999999995E-3</v>
      </c>
      <c r="L162" s="511">
        <v>9.4801469353045786E-3</v>
      </c>
      <c r="M162" s="709">
        <v>1.8850199999999999</v>
      </c>
    </row>
    <row r="163" spans="2:13" hidden="1">
      <c r="B163" s="718" t="s">
        <v>1759</v>
      </c>
      <c r="C163" s="456">
        <v>1204498</v>
      </c>
      <c r="D163" s="456">
        <v>0</v>
      </c>
      <c r="E163" s="456">
        <v>0</v>
      </c>
      <c r="F163" s="456">
        <v>0</v>
      </c>
      <c r="G163" s="456">
        <v>0</v>
      </c>
      <c r="H163" s="456">
        <v>1204498</v>
      </c>
      <c r="I163" s="456">
        <v>1521.5985900000001</v>
      </c>
      <c r="J163" s="456">
        <v>3155.7847599999996</v>
      </c>
      <c r="K163" s="511">
        <v>4.7739799999999997E-3</v>
      </c>
      <c r="L163" s="511">
        <v>5.0224936707844916E-3</v>
      </c>
      <c r="M163" s="709">
        <v>1.5246810099999999</v>
      </c>
    </row>
    <row r="164" spans="2:13" hidden="1">
      <c r="B164" s="718" t="s">
        <v>1465</v>
      </c>
      <c r="C164" s="456">
        <v>1048579</v>
      </c>
      <c r="D164" s="456">
        <v>0</v>
      </c>
      <c r="E164" s="456">
        <v>0</v>
      </c>
      <c r="F164" s="456">
        <v>0</v>
      </c>
      <c r="G164" s="456">
        <v>0</v>
      </c>
      <c r="H164" s="456">
        <v>1048579</v>
      </c>
      <c r="I164" s="456">
        <v>5505.0394500000002</v>
      </c>
      <c r="J164" s="456">
        <v>42467.449500000002</v>
      </c>
      <c r="K164" s="511">
        <v>6.4243560000000005E-2</v>
      </c>
      <c r="L164" s="511">
        <v>6.7587783245429592E-2</v>
      </c>
      <c r="M164" s="709">
        <v>4.90506479</v>
      </c>
    </row>
    <row r="165" spans="2:13" hidden="1">
      <c r="B165" s="718" t="s">
        <v>729</v>
      </c>
      <c r="C165" s="456">
        <v>852681</v>
      </c>
      <c r="D165" s="456">
        <v>0</v>
      </c>
      <c r="E165" s="456">
        <v>0</v>
      </c>
      <c r="F165" s="456">
        <v>0</v>
      </c>
      <c r="G165" s="456">
        <v>0</v>
      </c>
      <c r="H165" s="456">
        <v>852681</v>
      </c>
      <c r="I165" s="456">
        <v>0</v>
      </c>
      <c r="J165" s="456">
        <v>34320.410250000001</v>
      </c>
      <c r="K165" s="511">
        <v>5.1918949999999998E-2</v>
      </c>
      <c r="L165" s="511">
        <v>5.4621609637075567E-2</v>
      </c>
      <c r="M165" s="709">
        <v>6.86660278</v>
      </c>
    </row>
    <row r="166" spans="2:13" hidden="1">
      <c r="B166" s="718" t="s">
        <v>1206</v>
      </c>
      <c r="C166" s="456">
        <v>1488718</v>
      </c>
      <c r="D166" s="456">
        <v>0</v>
      </c>
      <c r="E166" s="456">
        <v>0</v>
      </c>
      <c r="F166" s="456">
        <v>0</v>
      </c>
      <c r="G166" s="456">
        <v>0</v>
      </c>
      <c r="H166" s="456">
        <v>1488718</v>
      </c>
      <c r="I166" s="456">
        <v>0</v>
      </c>
      <c r="J166" s="456">
        <v>4734.4094400000004</v>
      </c>
      <c r="K166" s="511">
        <v>7.1620800000000004E-3</v>
      </c>
      <c r="L166" s="511">
        <v>7.5349059760661096E-3</v>
      </c>
      <c r="M166" s="709">
        <v>6.2651040499999997</v>
      </c>
    </row>
    <row r="167" spans="2:13" hidden="1">
      <c r="B167" s="718" t="s">
        <v>731</v>
      </c>
      <c r="C167" s="456">
        <v>1870010</v>
      </c>
      <c r="D167" s="456">
        <v>0</v>
      </c>
      <c r="E167" s="456">
        <v>0</v>
      </c>
      <c r="F167" s="456">
        <v>467503</v>
      </c>
      <c r="G167" s="456">
        <v>0</v>
      </c>
      <c r="H167" s="456">
        <v>2337513</v>
      </c>
      <c r="I167" s="456">
        <v>21785.6237</v>
      </c>
      <c r="J167" s="456">
        <v>40298.724119999999</v>
      </c>
      <c r="K167" s="511">
        <v>6.0962780000000001E-2</v>
      </c>
      <c r="L167" s="511">
        <v>6.4136214040589487E-2</v>
      </c>
      <c r="M167" s="709">
        <v>4.7500868699999996</v>
      </c>
    </row>
    <row r="168" spans="2:13" hidden="1">
      <c r="B168" s="718" t="s">
        <v>1213</v>
      </c>
      <c r="C168" s="456">
        <v>336614</v>
      </c>
      <c r="D168" s="456">
        <v>0</v>
      </c>
      <c r="E168" s="456">
        <v>0</v>
      </c>
      <c r="F168" s="456">
        <v>0</v>
      </c>
      <c r="G168" s="456">
        <v>5000</v>
      </c>
      <c r="H168" s="456">
        <v>331614</v>
      </c>
      <c r="I168" s="456">
        <v>596.90519999999992</v>
      </c>
      <c r="J168" s="456">
        <v>14081.656896</v>
      </c>
      <c r="K168" s="511">
        <v>2.1302330000000001E-2</v>
      </c>
      <c r="L168" s="511">
        <v>2.2411234609776998E-2</v>
      </c>
      <c r="M168" s="709">
        <v>10.86404141</v>
      </c>
    </row>
    <row r="169" spans="2:13" hidden="1">
      <c r="B169" s="718" t="s">
        <v>945</v>
      </c>
      <c r="C169" s="456">
        <v>44780</v>
      </c>
      <c r="D169" s="456">
        <v>0</v>
      </c>
      <c r="E169" s="456">
        <v>0</v>
      </c>
      <c r="F169" s="456">
        <v>0</v>
      </c>
      <c r="G169" s="456">
        <v>0</v>
      </c>
      <c r="H169" s="456">
        <v>44780</v>
      </c>
      <c r="I169" s="456">
        <v>34.481000000000002</v>
      </c>
      <c r="J169" s="456">
        <v>147.774</v>
      </c>
      <c r="K169" s="511">
        <v>2.2355000000000001E-4</v>
      </c>
      <c r="L169" s="511">
        <v>2.3518523478341011E-4</v>
      </c>
      <c r="M169" s="709">
        <v>7.4633329999999998E-2</v>
      </c>
    </row>
    <row r="170" spans="2:13" hidden="1">
      <c r="B170" s="718" t="s">
        <v>1214</v>
      </c>
      <c r="C170" s="456">
        <v>266787</v>
      </c>
      <c r="D170" s="456">
        <v>0</v>
      </c>
      <c r="E170" s="456">
        <v>0</v>
      </c>
      <c r="F170" s="456">
        <v>0</v>
      </c>
      <c r="G170" s="456">
        <v>0</v>
      </c>
      <c r="H170" s="456">
        <v>266787</v>
      </c>
      <c r="I170" s="456">
        <v>586.93140000000005</v>
      </c>
      <c r="J170" s="456">
        <v>1640.7400500000001</v>
      </c>
      <c r="K170" s="511">
        <v>2.4820699999999998E-3</v>
      </c>
      <c r="L170" s="511">
        <v>2.6112701414172592E-3</v>
      </c>
      <c r="M170" s="709">
        <v>3.3348374999999999</v>
      </c>
    </row>
    <row r="171" spans="2:13" hidden="1">
      <c r="B171" s="718" t="s">
        <v>732</v>
      </c>
      <c r="C171" s="456">
        <v>618595</v>
      </c>
      <c r="D171" s="456">
        <v>0</v>
      </c>
      <c r="E171" s="456">
        <v>0</v>
      </c>
      <c r="F171" s="456">
        <v>0</v>
      </c>
      <c r="G171" s="456">
        <v>0</v>
      </c>
      <c r="H171" s="456">
        <v>618595</v>
      </c>
      <c r="I171" s="456">
        <v>0</v>
      </c>
      <c r="J171" s="456">
        <v>0</v>
      </c>
      <c r="K171" s="511">
        <v>0</v>
      </c>
      <c r="L171" s="511">
        <v>0</v>
      </c>
      <c r="M171" s="709">
        <v>6.2423811300000001</v>
      </c>
    </row>
    <row r="172" spans="2:13" hidden="1">
      <c r="B172" s="718" t="s">
        <v>733</v>
      </c>
      <c r="C172" s="456">
        <v>275595</v>
      </c>
      <c r="D172" s="456">
        <v>0</v>
      </c>
      <c r="E172" s="456">
        <v>0</v>
      </c>
      <c r="F172" s="456">
        <v>0</v>
      </c>
      <c r="G172" s="456">
        <v>0</v>
      </c>
      <c r="H172" s="456">
        <v>275595</v>
      </c>
      <c r="I172" s="456">
        <v>6003.7842295</v>
      </c>
      <c r="J172" s="456">
        <v>29692.605299999999</v>
      </c>
      <c r="K172" s="511">
        <v>4.4918140000000002E-2</v>
      </c>
      <c r="L172" s="511">
        <v>4.7256366808854242E-2</v>
      </c>
      <c r="M172" s="709">
        <v>0.46665222000000001</v>
      </c>
    </row>
    <row r="173" spans="2:13" hidden="1">
      <c r="B173" s="718" t="s">
        <v>734</v>
      </c>
      <c r="C173" s="456">
        <v>279486</v>
      </c>
      <c r="D173" s="456">
        <v>0</v>
      </c>
      <c r="E173" s="456">
        <v>0</v>
      </c>
      <c r="F173" s="456">
        <v>0</v>
      </c>
      <c r="G173" s="456">
        <v>0</v>
      </c>
      <c r="H173" s="456">
        <v>279486</v>
      </c>
      <c r="I173" s="456">
        <v>279.48559999999998</v>
      </c>
      <c r="J173" s="456">
        <v>2152.0422000000003</v>
      </c>
      <c r="K173" s="511">
        <v>3.2555499999999999E-3</v>
      </c>
      <c r="L173" s="511">
        <v>3.4250175949138988E-3</v>
      </c>
      <c r="M173" s="709">
        <v>4.9183633999999996</v>
      </c>
    </row>
    <row r="174" spans="2:13" ht="30" hidden="1">
      <c r="B174" s="718" t="s">
        <v>2066</v>
      </c>
      <c r="C174" s="456">
        <v>240424</v>
      </c>
      <c r="D174" s="456">
        <v>0</v>
      </c>
      <c r="E174" s="456">
        <v>0</v>
      </c>
      <c r="F174" s="456">
        <v>0</v>
      </c>
      <c r="G174" s="456">
        <v>0</v>
      </c>
      <c r="H174" s="456">
        <v>240424</v>
      </c>
      <c r="I174" s="456">
        <v>480.84800000000001</v>
      </c>
      <c r="J174" s="456">
        <v>1622.8620000000001</v>
      </c>
      <c r="K174" s="511">
        <v>2.45502E-3</v>
      </c>
      <c r="L174" s="511">
        <v>2.5828168723258118E-3</v>
      </c>
      <c r="M174" s="709">
        <v>7.0012242200000001</v>
      </c>
    </row>
    <row r="175" spans="2:13" hidden="1">
      <c r="B175" s="718" t="s">
        <v>735</v>
      </c>
      <c r="C175" s="456">
        <v>340301</v>
      </c>
      <c r="D175" s="456">
        <v>0</v>
      </c>
      <c r="E175" s="456">
        <v>0</v>
      </c>
      <c r="F175" s="456">
        <v>0</v>
      </c>
      <c r="G175" s="456">
        <v>0</v>
      </c>
      <c r="H175" s="456">
        <v>340301</v>
      </c>
      <c r="I175" s="456">
        <v>3846.9830000000002</v>
      </c>
      <c r="J175" s="456">
        <v>42704.247000000003</v>
      </c>
      <c r="K175" s="511">
        <v>6.4601779999999998E-2</v>
      </c>
      <c r="L175" s="511">
        <v>6.7964651135813722E-2</v>
      </c>
      <c r="M175" s="709">
        <v>1.5177308700000001</v>
      </c>
    </row>
    <row r="176" spans="2:13" hidden="1">
      <c r="B176" s="718" t="s">
        <v>736</v>
      </c>
      <c r="C176" s="456">
        <v>706880</v>
      </c>
      <c r="D176" s="456">
        <v>0</v>
      </c>
      <c r="E176" s="456">
        <v>0</v>
      </c>
      <c r="F176" s="456">
        <v>0</v>
      </c>
      <c r="G176" s="456">
        <v>2500</v>
      </c>
      <c r="H176" s="456">
        <v>704380</v>
      </c>
      <c r="I176" s="456">
        <v>7482.3853638000001</v>
      </c>
      <c r="J176" s="456">
        <v>44164.625999999997</v>
      </c>
      <c r="K176" s="511">
        <v>6.6810999999999995E-2</v>
      </c>
      <c r="L176" s="511">
        <v>7.0288873109826469E-2</v>
      </c>
      <c r="M176" s="709">
        <v>6.4326940600000002</v>
      </c>
    </row>
    <row r="177" spans="2:13" hidden="1">
      <c r="B177" s="718" t="s">
        <v>1222</v>
      </c>
      <c r="C177" s="456">
        <v>23118</v>
      </c>
      <c r="D177" s="456">
        <v>0</v>
      </c>
      <c r="E177" s="456">
        <v>0</v>
      </c>
      <c r="F177" s="456">
        <v>0</v>
      </c>
      <c r="G177" s="456">
        <v>0</v>
      </c>
      <c r="H177" s="456">
        <v>23118</v>
      </c>
      <c r="I177" s="456">
        <v>0</v>
      </c>
      <c r="J177" s="456">
        <v>4082.40762</v>
      </c>
      <c r="K177" s="511">
        <v>6.1757499999999998E-3</v>
      </c>
      <c r="L177" s="511">
        <v>6.4972322234715342E-3</v>
      </c>
      <c r="M177" s="709">
        <v>1.1558999999999999</v>
      </c>
    </row>
    <row r="178" spans="2:13" hidden="1">
      <c r="B178" s="718" t="s">
        <v>737</v>
      </c>
      <c r="C178" s="456">
        <v>45300</v>
      </c>
      <c r="D178" s="456">
        <v>0</v>
      </c>
      <c r="E178" s="456">
        <v>0</v>
      </c>
      <c r="F178" s="456">
        <v>0</v>
      </c>
      <c r="G178" s="456">
        <v>0</v>
      </c>
      <c r="H178" s="456">
        <v>45300</v>
      </c>
      <c r="I178" s="456">
        <v>0</v>
      </c>
      <c r="J178" s="456">
        <v>3571.9050000000002</v>
      </c>
      <c r="K178" s="511">
        <v>5.4034799999999996E-3</v>
      </c>
      <c r="L178" s="511">
        <v>5.6847572377348964E-3</v>
      </c>
      <c r="M178" s="709">
        <v>2.2650000000000001</v>
      </c>
    </row>
    <row r="179" spans="2:13" hidden="1">
      <c r="B179" s="718" t="s">
        <v>948</v>
      </c>
      <c r="C179" s="456">
        <v>35925</v>
      </c>
      <c r="D179" s="456">
        <v>0</v>
      </c>
      <c r="E179" s="456">
        <v>0</v>
      </c>
      <c r="F179" s="456">
        <v>0</v>
      </c>
      <c r="G179" s="456">
        <v>0</v>
      </c>
      <c r="H179" s="456">
        <v>35925</v>
      </c>
      <c r="I179" s="456">
        <v>0</v>
      </c>
      <c r="J179" s="456">
        <v>0</v>
      </c>
      <c r="K179" s="511">
        <v>0</v>
      </c>
      <c r="L179" s="511">
        <v>0</v>
      </c>
      <c r="M179" s="709">
        <v>2.8740000000000001</v>
      </c>
    </row>
    <row r="180" spans="2:13" hidden="1">
      <c r="B180" s="718" t="s">
        <v>738</v>
      </c>
      <c r="C180" s="456">
        <v>628671</v>
      </c>
      <c r="D180" s="456">
        <v>0</v>
      </c>
      <c r="E180" s="456">
        <v>0</v>
      </c>
      <c r="F180" s="456">
        <v>0</v>
      </c>
      <c r="G180" s="456">
        <v>0</v>
      </c>
      <c r="H180" s="456">
        <v>628671</v>
      </c>
      <c r="I180" s="456">
        <v>0</v>
      </c>
      <c r="J180" s="456">
        <v>0</v>
      </c>
      <c r="K180" s="511">
        <v>0</v>
      </c>
      <c r="L180" s="511">
        <v>0</v>
      </c>
      <c r="M180" s="709">
        <v>4.4176164699999996</v>
      </c>
    </row>
    <row r="181" spans="2:13" hidden="1">
      <c r="B181" s="718" t="s">
        <v>1226</v>
      </c>
      <c r="C181" s="456">
        <v>1768488</v>
      </c>
      <c r="D181" s="456">
        <v>0</v>
      </c>
      <c r="E181" s="456">
        <v>0</v>
      </c>
      <c r="F181" s="456">
        <v>0</v>
      </c>
      <c r="G181" s="456">
        <v>0</v>
      </c>
      <c r="H181" s="456">
        <v>1768488</v>
      </c>
      <c r="I181" s="456">
        <v>13414.715179999999</v>
      </c>
      <c r="J181" s="456">
        <v>195718.56696</v>
      </c>
      <c r="K181" s="511">
        <v>0.29607753999999997</v>
      </c>
      <c r="L181" s="511">
        <v>0.31148995846333027</v>
      </c>
      <c r="M181" s="709">
        <v>5.8949796499999998</v>
      </c>
    </row>
    <row r="182" spans="2:13" hidden="1">
      <c r="B182" s="718" t="s">
        <v>739</v>
      </c>
      <c r="C182" s="456">
        <v>67755</v>
      </c>
      <c r="D182" s="456">
        <v>0</v>
      </c>
      <c r="E182" s="456">
        <v>0</v>
      </c>
      <c r="F182" s="456">
        <v>0</v>
      </c>
      <c r="G182" s="456">
        <v>0</v>
      </c>
      <c r="H182" s="456">
        <v>67755</v>
      </c>
      <c r="I182" s="456">
        <v>1231.47703</v>
      </c>
      <c r="J182" s="456">
        <v>22571.900699999998</v>
      </c>
      <c r="K182" s="511">
        <v>3.4146139999999998E-2</v>
      </c>
      <c r="L182" s="511">
        <v>3.5923625033072927E-2</v>
      </c>
      <c r="M182" s="709">
        <v>1.0950302999999999</v>
      </c>
    </row>
    <row r="183" spans="2:13" hidden="1">
      <c r="B183" s="718" t="s">
        <v>741</v>
      </c>
      <c r="C183" s="456">
        <v>2472</v>
      </c>
      <c r="D183" s="456">
        <v>0</v>
      </c>
      <c r="E183" s="456">
        <v>0</v>
      </c>
      <c r="F183" s="456">
        <v>0</v>
      </c>
      <c r="G183" s="456">
        <v>0</v>
      </c>
      <c r="H183" s="456">
        <v>2472</v>
      </c>
      <c r="I183" s="456">
        <v>0</v>
      </c>
      <c r="J183" s="456">
        <v>0</v>
      </c>
      <c r="K183" s="511">
        <v>0</v>
      </c>
      <c r="L183" s="511">
        <v>0</v>
      </c>
      <c r="M183" s="709">
        <v>1.5103210000000001E-2</v>
      </c>
    </row>
    <row r="184" spans="2:13" hidden="1">
      <c r="B184" s="718" t="s">
        <v>742</v>
      </c>
      <c r="C184" s="456">
        <v>1519721</v>
      </c>
      <c r="D184" s="456">
        <v>0</v>
      </c>
      <c r="E184" s="456">
        <v>379930</v>
      </c>
      <c r="F184" s="456">
        <v>0</v>
      </c>
      <c r="G184" s="456">
        <v>0</v>
      </c>
      <c r="H184" s="456">
        <v>1899651</v>
      </c>
      <c r="I184" s="456">
        <v>12869.628839999999</v>
      </c>
      <c r="J184" s="456">
        <v>92228.056049999999</v>
      </c>
      <c r="K184" s="511">
        <v>0.13952001</v>
      </c>
      <c r="L184" s="511">
        <v>0.14678276974120452</v>
      </c>
      <c r="M184" s="709">
        <v>0.83127234999999999</v>
      </c>
    </row>
    <row r="185" spans="2:13" hidden="1">
      <c r="B185" s="718" t="s">
        <v>743</v>
      </c>
      <c r="C185" s="456">
        <v>734617</v>
      </c>
      <c r="D185" s="456">
        <v>0</v>
      </c>
      <c r="E185" s="456">
        <v>0</v>
      </c>
      <c r="F185" s="456">
        <v>0</v>
      </c>
      <c r="G185" s="456">
        <v>0</v>
      </c>
      <c r="H185" s="456">
        <v>734617</v>
      </c>
      <c r="I185" s="456">
        <v>5876.9359999999997</v>
      </c>
      <c r="J185" s="456">
        <v>11019.254999999999</v>
      </c>
      <c r="K185" s="511">
        <v>1.666962E-2</v>
      </c>
      <c r="L185" s="511">
        <v>1.7537361608356446E-2</v>
      </c>
      <c r="M185" s="709">
        <v>3.8697047000000002</v>
      </c>
    </row>
    <row r="186" spans="2:13" hidden="1">
      <c r="B186" s="718" t="s">
        <v>744</v>
      </c>
      <c r="C186" s="456">
        <v>1203474</v>
      </c>
      <c r="D186" s="456">
        <v>0</v>
      </c>
      <c r="E186" s="456">
        <v>0</v>
      </c>
      <c r="F186" s="456">
        <v>0</v>
      </c>
      <c r="G186" s="456">
        <v>25000</v>
      </c>
      <c r="H186" s="456">
        <v>1178474</v>
      </c>
      <c r="I186" s="456">
        <v>2356.9477000000002</v>
      </c>
      <c r="J186" s="456">
        <v>2356.9479999999999</v>
      </c>
      <c r="K186" s="511">
        <v>3.56552E-3</v>
      </c>
      <c r="L186" s="511">
        <v>3.7511292159127375E-3</v>
      </c>
      <c r="M186" s="709">
        <v>5.3024701900000002</v>
      </c>
    </row>
    <row r="187" spans="2:13" hidden="1">
      <c r="B187" s="718" t="s">
        <v>745</v>
      </c>
      <c r="C187" s="456">
        <v>518063</v>
      </c>
      <c r="D187" s="456">
        <v>0</v>
      </c>
      <c r="E187" s="456">
        <v>0</v>
      </c>
      <c r="F187" s="456">
        <v>0</v>
      </c>
      <c r="G187" s="456">
        <v>0</v>
      </c>
      <c r="H187" s="456">
        <v>518063</v>
      </c>
      <c r="I187" s="456">
        <v>0</v>
      </c>
      <c r="J187" s="456">
        <v>0</v>
      </c>
      <c r="K187" s="511">
        <v>0</v>
      </c>
      <c r="L187" s="511">
        <v>0</v>
      </c>
      <c r="M187" s="709">
        <v>3.76773091</v>
      </c>
    </row>
    <row r="188" spans="2:13" hidden="1">
      <c r="B188" s="718" t="s">
        <v>746</v>
      </c>
      <c r="C188" s="456">
        <v>257368</v>
      </c>
      <c r="D188" s="456">
        <v>0</v>
      </c>
      <c r="E188" s="456">
        <v>0</v>
      </c>
      <c r="F188" s="456">
        <v>0</v>
      </c>
      <c r="G188" s="456">
        <v>0</v>
      </c>
      <c r="H188" s="456">
        <v>257368</v>
      </c>
      <c r="I188" s="456">
        <v>0</v>
      </c>
      <c r="J188" s="456">
        <v>0</v>
      </c>
      <c r="K188" s="511">
        <v>0</v>
      </c>
      <c r="L188" s="511">
        <v>0</v>
      </c>
      <c r="M188" s="709">
        <v>4.7706680500000003</v>
      </c>
    </row>
    <row r="189" spans="2:13" hidden="1">
      <c r="B189" s="718" t="s">
        <v>747</v>
      </c>
      <c r="C189" s="456">
        <v>1724030</v>
      </c>
      <c r="D189" s="456">
        <v>0</v>
      </c>
      <c r="E189" s="456">
        <v>0</v>
      </c>
      <c r="F189" s="456">
        <v>0</v>
      </c>
      <c r="G189" s="456">
        <v>126500</v>
      </c>
      <c r="H189" s="456">
        <v>1597530</v>
      </c>
      <c r="I189" s="456">
        <v>43197.211200000005</v>
      </c>
      <c r="J189" s="456">
        <v>120278.0337</v>
      </c>
      <c r="K189" s="511">
        <v>0.18195322999999999</v>
      </c>
      <c r="L189" s="511">
        <v>0.19142486225602212</v>
      </c>
      <c r="M189" s="709">
        <v>0.51449082000000002</v>
      </c>
    </row>
    <row r="190" spans="2:13" hidden="1">
      <c r="B190" s="718" t="s">
        <v>1244</v>
      </c>
      <c r="C190" s="456">
        <v>658396</v>
      </c>
      <c r="D190" s="456">
        <v>0</v>
      </c>
      <c r="E190" s="456">
        <v>0</v>
      </c>
      <c r="F190" s="456">
        <v>0</v>
      </c>
      <c r="G190" s="456">
        <v>0</v>
      </c>
      <c r="H190" s="456">
        <v>658396</v>
      </c>
      <c r="I190" s="456">
        <v>921.75440000000003</v>
      </c>
      <c r="J190" s="456">
        <v>8065.3509999999997</v>
      </c>
      <c r="K190" s="511">
        <v>1.220104E-2</v>
      </c>
      <c r="L190" s="511">
        <v>1.2836165147763553E-2</v>
      </c>
      <c r="M190" s="709">
        <v>6.6370564500000002</v>
      </c>
    </row>
    <row r="191" spans="2:13" ht="30" hidden="1">
      <c r="B191" s="718" t="s">
        <v>1246</v>
      </c>
      <c r="C191" s="456">
        <v>525295</v>
      </c>
      <c r="D191" s="456">
        <v>0</v>
      </c>
      <c r="E191" s="456">
        <v>0</v>
      </c>
      <c r="F191" s="456">
        <v>0</v>
      </c>
      <c r="G191" s="456">
        <v>0</v>
      </c>
      <c r="H191" s="456">
        <v>525295</v>
      </c>
      <c r="I191" s="456">
        <v>5508.5060899999999</v>
      </c>
      <c r="J191" s="456">
        <v>351070.40735000005</v>
      </c>
      <c r="K191" s="511">
        <v>0.53108944000000002</v>
      </c>
      <c r="L191" s="511">
        <v>0.5587354756460351</v>
      </c>
      <c r="M191" s="709">
        <v>2.9064054399999999</v>
      </c>
    </row>
    <row r="192" spans="2:13" hidden="1">
      <c r="B192" s="718" t="s">
        <v>748</v>
      </c>
      <c r="C192" s="456">
        <v>443946</v>
      </c>
      <c r="D192" s="456">
        <v>0</v>
      </c>
      <c r="E192" s="456">
        <v>0</v>
      </c>
      <c r="F192" s="456">
        <v>0</v>
      </c>
      <c r="G192" s="456">
        <v>0</v>
      </c>
      <c r="H192" s="456">
        <v>443946</v>
      </c>
      <c r="I192" s="456">
        <v>918.96821999999997</v>
      </c>
      <c r="J192" s="456">
        <v>4039.9086000000002</v>
      </c>
      <c r="K192" s="511">
        <v>6.11146E-3</v>
      </c>
      <c r="L192" s="511">
        <v>6.4295941951528525E-3</v>
      </c>
      <c r="M192" s="709">
        <v>4.5957142900000001</v>
      </c>
    </row>
    <row r="193" spans="2:13" hidden="1">
      <c r="B193" s="718" t="s">
        <v>1252</v>
      </c>
      <c r="C193" s="456">
        <v>354361</v>
      </c>
      <c r="D193" s="456">
        <v>0</v>
      </c>
      <c r="E193" s="456">
        <v>0</v>
      </c>
      <c r="F193" s="456">
        <v>0</v>
      </c>
      <c r="G193" s="456">
        <v>36000</v>
      </c>
      <c r="H193" s="456">
        <v>318361</v>
      </c>
      <c r="I193" s="456">
        <v>0</v>
      </c>
      <c r="J193" s="456">
        <v>1353.0342499999999</v>
      </c>
      <c r="K193" s="511">
        <v>2.0468299999999999E-3</v>
      </c>
      <c r="L193" s="511">
        <v>2.1533806877816475E-3</v>
      </c>
      <c r="M193" s="709">
        <v>2.5264339900000001</v>
      </c>
    </row>
    <row r="194" spans="2:13" hidden="1">
      <c r="B194" s="718" t="s">
        <v>1255</v>
      </c>
      <c r="C194" s="456">
        <v>36944</v>
      </c>
      <c r="D194" s="456">
        <v>0</v>
      </c>
      <c r="E194" s="456">
        <v>0</v>
      </c>
      <c r="F194" s="456">
        <v>0</v>
      </c>
      <c r="G194" s="456">
        <v>0</v>
      </c>
      <c r="H194" s="456">
        <v>36944</v>
      </c>
      <c r="I194" s="456">
        <v>0</v>
      </c>
      <c r="J194" s="456">
        <v>0</v>
      </c>
      <c r="K194" s="511">
        <v>0</v>
      </c>
      <c r="L194" s="511">
        <v>0</v>
      </c>
      <c r="M194" s="709">
        <v>0.43209356999999998</v>
      </c>
    </row>
    <row r="195" spans="2:13" hidden="1">
      <c r="B195" s="718" t="s">
        <v>751</v>
      </c>
      <c r="C195" s="456">
        <v>110562</v>
      </c>
      <c r="D195" s="456">
        <v>0</v>
      </c>
      <c r="E195" s="456">
        <v>0</v>
      </c>
      <c r="F195" s="456">
        <v>0</v>
      </c>
      <c r="G195" s="456">
        <v>0</v>
      </c>
      <c r="H195" s="456">
        <v>110562</v>
      </c>
      <c r="I195" s="456">
        <v>0</v>
      </c>
      <c r="J195" s="456">
        <v>0</v>
      </c>
      <c r="K195" s="511">
        <v>0</v>
      </c>
      <c r="L195" s="511">
        <v>0</v>
      </c>
      <c r="M195" s="709">
        <v>9.3443204899999994</v>
      </c>
    </row>
    <row r="196" spans="2:13" hidden="1">
      <c r="B196" s="718" t="s">
        <v>753</v>
      </c>
      <c r="C196" s="456">
        <v>700498</v>
      </c>
      <c r="D196" s="456">
        <v>0</v>
      </c>
      <c r="E196" s="456">
        <v>0</v>
      </c>
      <c r="F196" s="456">
        <v>0</v>
      </c>
      <c r="G196" s="456">
        <v>0</v>
      </c>
      <c r="H196" s="456">
        <v>700498</v>
      </c>
      <c r="I196" s="456">
        <v>0</v>
      </c>
      <c r="J196" s="456">
        <v>2101.4940000000001</v>
      </c>
      <c r="K196" s="511">
        <v>3.1790799999999999E-3</v>
      </c>
      <c r="L196" s="511">
        <v>3.3445691379128104E-3</v>
      </c>
      <c r="M196" s="709">
        <v>6.5467102800000001</v>
      </c>
    </row>
    <row r="197" spans="2:13" hidden="1">
      <c r="B197" s="718" t="s">
        <v>952</v>
      </c>
      <c r="C197" s="456">
        <v>2859830</v>
      </c>
      <c r="D197" s="456">
        <v>0</v>
      </c>
      <c r="E197" s="456">
        <v>0</v>
      </c>
      <c r="F197" s="456">
        <v>0</v>
      </c>
      <c r="G197" s="456">
        <v>0</v>
      </c>
      <c r="H197" s="456">
        <v>2859830</v>
      </c>
      <c r="I197" s="456">
        <v>3002.8215</v>
      </c>
      <c r="J197" s="456">
        <v>44327.364999999998</v>
      </c>
      <c r="K197" s="511">
        <v>6.7057190000000003E-2</v>
      </c>
      <c r="L197" s="511">
        <v>7.0547875437187296E-2</v>
      </c>
      <c r="M197" s="709">
        <v>5.6173125700000002</v>
      </c>
    </row>
    <row r="198" spans="2:13" hidden="1">
      <c r="B198" s="718" t="s">
        <v>755</v>
      </c>
      <c r="C198" s="456">
        <v>602327</v>
      </c>
      <c r="D198" s="456">
        <v>0</v>
      </c>
      <c r="E198" s="456">
        <v>0</v>
      </c>
      <c r="F198" s="456">
        <v>0</v>
      </c>
      <c r="G198" s="456">
        <v>61500</v>
      </c>
      <c r="H198" s="456">
        <v>540827</v>
      </c>
      <c r="I198" s="456">
        <v>0</v>
      </c>
      <c r="J198" s="456">
        <v>6430.4330300000001</v>
      </c>
      <c r="K198" s="511">
        <v>9.7277800000000001E-3</v>
      </c>
      <c r="L198" s="511">
        <v>1.0234160961465111E-2</v>
      </c>
      <c r="M198" s="709">
        <v>0.41602076999999998</v>
      </c>
    </row>
    <row r="199" spans="2:13" hidden="1">
      <c r="B199" s="718" t="s">
        <v>756</v>
      </c>
      <c r="C199" s="456">
        <v>3161234</v>
      </c>
      <c r="D199" s="456">
        <v>0</v>
      </c>
      <c r="E199" s="456">
        <v>0</v>
      </c>
      <c r="F199" s="456">
        <v>0</v>
      </c>
      <c r="G199" s="456">
        <v>414000</v>
      </c>
      <c r="H199" s="456">
        <v>2747234</v>
      </c>
      <c r="I199" s="456">
        <v>8406.5362660999999</v>
      </c>
      <c r="J199" s="456">
        <v>115795.91309999999</v>
      </c>
      <c r="K199" s="511">
        <v>0.17517279999999999</v>
      </c>
      <c r="L199" s="511">
        <v>0.18429147894340581</v>
      </c>
      <c r="M199" s="709">
        <v>1.11891684</v>
      </c>
    </row>
    <row r="200" spans="2:13" ht="30" hidden="1">
      <c r="B200" s="718" t="s">
        <v>758</v>
      </c>
      <c r="C200" s="456">
        <v>447937</v>
      </c>
      <c r="D200" s="456">
        <v>0</v>
      </c>
      <c r="E200" s="456">
        <v>0</v>
      </c>
      <c r="F200" s="456">
        <v>0</v>
      </c>
      <c r="G200" s="456">
        <v>52500</v>
      </c>
      <c r="H200" s="456">
        <v>395437</v>
      </c>
      <c r="I200" s="456">
        <v>0</v>
      </c>
      <c r="J200" s="456">
        <v>4401.2138099999993</v>
      </c>
      <c r="K200" s="511">
        <v>6.6580299999999997E-3</v>
      </c>
      <c r="L200" s="511">
        <v>7.0046185610245157E-3</v>
      </c>
      <c r="M200" s="709">
        <v>3.26168579</v>
      </c>
    </row>
    <row r="201" spans="2:13" hidden="1">
      <c r="B201" s="718" t="s">
        <v>1265</v>
      </c>
      <c r="C201" s="456">
        <v>1420216</v>
      </c>
      <c r="D201" s="456">
        <v>0</v>
      </c>
      <c r="E201" s="456">
        <v>0</v>
      </c>
      <c r="F201" s="456">
        <v>0</v>
      </c>
      <c r="G201" s="456">
        <v>0</v>
      </c>
      <c r="H201" s="456">
        <v>1420216</v>
      </c>
      <c r="I201" s="456">
        <v>11361.7284</v>
      </c>
      <c r="J201" s="456">
        <v>29512.088480000002</v>
      </c>
      <c r="K201" s="511">
        <v>4.464506E-2</v>
      </c>
      <c r="L201" s="511">
        <v>4.69690707304233E-2</v>
      </c>
      <c r="M201" s="709">
        <v>8.4536666700000005</v>
      </c>
    </row>
    <row r="202" spans="2:13" hidden="1">
      <c r="B202" s="718" t="s">
        <v>760</v>
      </c>
      <c r="C202" s="456">
        <v>2025828</v>
      </c>
      <c r="D202" s="456">
        <v>0</v>
      </c>
      <c r="E202" s="456">
        <v>0</v>
      </c>
      <c r="F202" s="456">
        <v>0</v>
      </c>
      <c r="G202" s="456">
        <v>0</v>
      </c>
      <c r="H202" s="456">
        <v>2025828</v>
      </c>
      <c r="I202" s="456">
        <v>37287.846740000001</v>
      </c>
      <c r="J202" s="456">
        <v>267368.77944000001</v>
      </c>
      <c r="K202" s="511">
        <v>0.40446797000000001</v>
      </c>
      <c r="L202" s="511">
        <v>0.4255226844123472</v>
      </c>
      <c r="M202" s="709">
        <v>3.3763800000000002</v>
      </c>
    </row>
    <row r="203" spans="2:13" hidden="1">
      <c r="B203" s="718" t="s">
        <v>761</v>
      </c>
      <c r="C203" s="456">
        <v>259</v>
      </c>
      <c r="D203" s="456">
        <v>0</v>
      </c>
      <c r="E203" s="456">
        <v>0</v>
      </c>
      <c r="F203" s="456">
        <v>0</v>
      </c>
      <c r="G203" s="456">
        <v>0</v>
      </c>
      <c r="H203" s="456">
        <v>259</v>
      </c>
      <c r="I203" s="456">
        <v>0</v>
      </c>
      <c r="J203" s="456">
        <v>0</v>
      </c>
      <c r="K203" s="511">
        <v>0</v>
      </c>
      <c r="L203" s="511">
        <v>0</v>
      </c>
      <c r="M203" s="709">
        <v>2.8152199999999998E-3</v>
      </c>
    </row>
    <row r="204" spans="2:13" hidden="1">
      <c r="B204" s="718" t="s">
        <v>763</v>
      </c>
      <c r="C204" s="456">
        <v>736078</v>
      </c>
      <c r="D204" s="456">
        <v>0</v>
      </c>
      <c r="E204" s="456">
        <v>0</v>
      </c>
      <c r="F204" s="456">
        <v>0</v>
      </c>
      <c r="G204" s="456">
        <v>50500</v>
      </c>
      <c r="H204" s="456">
        <v>685578</v>
      </c>
      <c r="I204" s="456">
        <v>205.67339999999999</v>
      </c>
      <c r="J204" s="456">
        <v>1576.8293999999999</v>
      </c>
      <c r="K204" s="511">
        <v>2.3853799999999999E-3</v>
      </c>
      <c r="L204" s="511">
        <v>2.5095550817625812E-3</v>
      </c>
      <c r="M204" s="709">
        <v>3.1014331500000001</v>
      </c>
    </row>
    <row r="205" spans="2:13" hidden="1">
      <c r="B205" s="718" t="s">
        <v>765</v>
      </c>
      <c r="C205" s="456">
        <v>115477</v>
      </c>
      <c r="D205" s="456">
        <v>0</v>
      </c>
      <c r="E205" s="456">
        <v>0</v>
      </c>
      <c r="F205" s="456">
        <v>0</v>
      </c>
      <c r="G205" s="456">
        <v>0</v>
      </c>
      <c r="H205" s="456">
        <v>115477</v>
      </c>
      <c r="I205" s="456">
        <v>635.12350000000004</v>
      </c>
      <c r="J205" s="456">
        <v>2540.4940000000001</v>
      </c>
      <c r="K205" s="511">
        <v>3.8431899999999998E-3</v>
      </c>
      <c r="L205" s="511">
        <v>4.0432462940425563E-3</v>
      </c>
      <c r="M205" s="709">
        <v>5.3471476200000003</v>
      </c>
    </row>
    <row r="206" spans="2:13" ht="30" hidden="1">
      <c r="B206" s="718" t="s">
        <v>767</v>
      </c>
      <c r="C206" s="456">
        <v>1328277</v>
      </c>
      <c r="D206" s="456">
        <v>0</v>
      </c>
      <c r="E206" s="456">
        <v>0</v>
      </c>
      <c r="F206" s="456">
        <v>0</v>
      </c>
      <c r="G206" s="456">
        <v>678500</v>
      </c>
      <c r="H206" s="456">
        <v>649777</v>
      </c>
      <c r="I206" s="456">
        <v>311.89284480000003</v>
      </c>
      <c r="J206" s="456">
        <v>2209.2417999999998</v>
      </c>
      <c r="K206" s="511">
        <v>3.3420799999999999E-3</v>
      </c>
      <c r="L206" s="511">
        <v>3.5160518861661965E-3</v>
      </c>
      <c r="M206" s="709">
        <v>3.4399392199999999</v>
      </c>
    </row>
    <row r="207" spans="2:13" hidden="1">
      <c r="B207" s="718" t="s">
        <v>1281</v>
      </c>
      <c r="C207" s="456">
        <v>7091557</v>
      </c>
      <c r="D207" s="456">
        <v>0</v>
      </c>
      <c r="E207" s="456">
        <v>0</v>
      </c>
      <c r="F207" s="456">
        <v>0</v>
      </c>
      <c r="G207" s="456">
        <v>50000</v>
      </c>
      <c r="H207" s="456">
        <v>7041557</v>
      </c>
      <c r="I207" s="456">
        <v>74435.650218199997</v>
      </c>
      <c r="J207" s="456">
        <v>267227.08815000003</v>
      </c>
      <c r="K207" s="511">
        <v>0.40425361999999998</v>
      </c>
      <c r="L207" s="511">
        <v>0.42529717993046667</v>
      </c>
      <c r="M207" s="709">
        <v>3.5175318199999999</v>
      </c>
    </row>
    <row r="208" spans="2:13" hidden="1">
      <c r="B208" s="718" t="s">
        <v>768</v>
      </c>
      <c r="C208" s="456">
        <v>6815099</v>
      </c>
      <c r="D208" s="456">
        <v>215800</v>
      </c>
      <c r="E208" s="456">
        <v>0</v>
      </c>
      <c r="F208" s="456">
        <v>0</v>
      </c>
      <c r="G208" s="456">
        <v>900500</v>
      </c>
      <c r="H208" s="456">
        <v>6130399</v>
      </c>
      <c r="I208" s="456">
        <v>254541.40496389999</v>
      </c>
      <c r="J208" s="456">
        <v>626404.16982000007</v>
      </c>
      <c r="K208" s="511">
        <v>0.94760661000000002</v>
      </c>
      <c r="L208" s="511">
        <v>0.9969345876028517</v>
      </c>
      <c r="M208" s="709">
        <v>1.7435729499999999</v>
      </c>
    </row>
    <row r="209" spans="2:13" hidden="1">
      <c r="B209" s="718" t="s">
        <v>1286</v>
      </c>
      <c r="C209" s="637">
        <v>358359</v>
      </c>
      <c r="D209" s="637">
        <v>0</v>
      </c>
      <c r="E209" s="637">
        <v>0</v>
      </c>
      <c r="F209" s="637">
        <v>0</v>
      </c>
      <c r="G209" s="637">
        <v>0</v>
      </c>
      <c r="H209" s="637">
        <v>358359</v>
      </c>
      <c r="I209" s="637">
        <v>0</v>
      </c>
      <c r="J209" s="637">
        <v>3350.6566499999999</v>
      </c>
      <c r="K209" s="710">
        <v>5.0687800000000002E-3</v>
      </c>
      <c r="L209" s="710">
        <v>5.332636126171345E-3</v>
      </c>
      <c r="M209" s="711">
        <v>3.3169103999999998</v>
      </c>
    </row>
    <row r="210" spans="2:13" hidden="1">
      <c r="B210" s="718" t="s">
        <v>1288</v>
      </c>
      <c r="C210" s="456">
        <v>1951186</v>
      </c>
      <c r="D210" s="456">
        <v>0</v>
      </c>
      <c r="E210" s="456">
        <v>0</v>
      </c>
      <c r="F210" s="456">
        <v>0</v>
      </c>
      <c r="G210" s="456">
        <v>38000</v>
      </c>
      <c r="H210" s="456">
        <v>1913186</v>
      </c>
      <c r="I210" s="456">
        <v>7652.7442000000001</v>
      </c>
      <c r="J210" s="456">
        <v>7652.7439999999997</v>
      </c>
      <c r="K210" s="511">
        <v>1.157686E-2</v>
      </c>
      <c r="L210" s="511">
        <v>1.2179492971546638E-2</v>
      </c>
      <c r="M210" s="709">
        <v>11.02554705</v>
      </c>
    </row>
    <row r="211" spans="2:13" hidden="1">
      <c r="B211" s="718" t="s">
        <v>770</v>
      </c>
      <c r="C211" s="456">
        <v>807307</v>
      </c>
      <c r="D211" s="456">
        <v>0</v>
      </c>
      <c r="E211" s="456">
        <v>0</v>
      </c>
      <c r="F211" s="456">
        <v>0</v>
      </c>
      <c r="G211" s="456">
        <v>0</v>
      </c>
      <c r="H211" s="456">
        <v>807307</v>
      </c>
      <c r="I211" s="456">
        <v>8803.2371600000006</v>
      </c>
      <c r="J211" s="456">
        <v>70453.681890000007</v>
      </c>
      <c r="K211" s="511">
        <v>0.10658035</v>
      </c>
      <c r="L211" s="511">
        <v>0.11212842392203866</v>
      </c>
      <c r="M211" s="709">
        <v>13.09925361</v>
      </c>
    </row>
    <row r="212" spans="2:13" ht="30" hidden="1">
      <c r="B212" s="718" t="s">
        <v>772</v>
      </c>
      <c r="C212" s="456">
        <v>465638</v>
      </c>
      <c r="D212" s="456">
        <v>0</v>
      </c>
      <c r="E212" s="456">
        <v>0</v>
      </c>
      <c r="F212" s="456">
        <v>0</v>
      </c>
      <c r="G212" s="456">
        <v>0</v>
      </c>
      <c r="H212" s="456">
        <v>465638</v>
      </c>
      <c r="I212" s="456">
        <v>3823.5726199999999</v>
      </c>
      <c r="J212" s="456">
        <v>32641.2238</v>
      </c>
      <c r="K212" s="511">
        <v>4.9378730000000003E-2</v>
      </c>
      <c r="L212" s="511">
        <v>5.1949151291978517E-2</v>
      </c>
      <c r="M212" s="709">
        <v>4.5242712799999998</v>
      </c>
    </row>
    <row r="213" spans="2:13" hidden="1">
      <c r="B213" s="718" t="s">
        <v>773</v>
      </c>
      <c r="C213" s="456">
        <v>592645</v>
      </c>
      <c r="D213" s="456">
        <v>0</v>
      </c>
      <c r="E213" s="456">
        <v>0</v>
      </c>
      <c r="F213" s="456">
        <v>0</v>
      </c>
      <c r="G213" s="456">
        <v>0</v>
      </c>
      <c r="H213" s="456">
        <v>592645</v>
      </c>
      <c r="I213" s="456">
        <v>2074.2578899999999</v>
      </c>
      <c r="J213" s="456">
        <v>17174.8521</v>
      </c>
      <c r="K213" s="511">
        <v>2.5981629999999999E-2</v>
      </c>
      <c r="L213" s="511">
        <v>2.7334115768056926E-2</v>
      </c>
      <c r="M213" s="709">
        <v>1.9234913600000001</v>
      </c>
    </row>
    <row r="214" spans="2:13" hidden="1">
      <c r="B214" s="718" t="s">
        <v>774</v>
      </c>
      <c r="C214" s="456">
        <v>482164</v>
      </c>
      <c r="D214" s="456">
        <v>0</v>
      </c>
      <c r="E214" s="456">
        <v>0</v>
      </c>
      <c r="F214" s="456">
        <v>0</v>
      </c>
      <c r="G214" s="456">
        <v>0</v>
      </c>
      <c r="H214" s="456">
        <v>482164</v>
      </c>
      <c r="I214" s="456">
        <v>0</v>
      </c>
      <c r="J214" s="456">
        <v>1861.1530400000001</v>
      </c>
      <c r="K214" s="511">
        <v>2.8154999999999999E-3</v>
      </c>
      <c r="L214" s="511">
        <v>2.9620617610693185E-3</v>
      </c>
      <c r="M214" s="709">
        <v>0.92343107999999996</v>
      </c>
    </row>
    <row r="215" spans="2:13" hidden="1">
      <c r="B215" s="718" t="s">
        <v>775</v>
      </c>
      <c r="C215" s="456">
        <v>1260500</v>
      </c>
      <c r="D215" s="456">
        <v>0</v>
      </c>
      <c r="E215" s="456">
        <v>0</v>
      </c>
      <c r="F215" s="456">
        <v>0</v>
      </c>
      <c r="G215" s="456">
        <v>303500</v>
      </c>
      <c r="H215" s="456">
        <v>957000</v>
      </c>
      <c r="I215" s="456">
        <v>10718.3997975</v>
      </c>
      <c r="J215" s="456">
        <v>10718.4</v>
      </c>
      <c r="K215" s="511">
        <v>1.6214490000000002E-2</v>
      </c>
      <c r="L215" s="511">
        <v>1.7058544943647076E-2</v>
      </c>
      <c r="M215" s="709">
        <v>2.8090464800000001</v>
      </c>
    </row>
    <row r="216" spans="2:13" hidden="1">
      <c r="B216" s="718" t="s">
        <v>776</v>
      </c>
      <c r="C216" s="456">
        <v>985</v>
      </c>
      <c r="D216" s="456">
        <v>0</v>
      </c>
      <c r="E216" s="456">
        <v>0</v>
      </c>
      <c r="F216" s="456">
        <v>0</v>
      </c>
      <c r="G216" s="456">
        <v>0</v>
      </c>
      <c r="H216" s="456">
        <v>985</v>
      </c>
      <c r="I216" s="456">
        <v>0</v>
      </c>
      <c r="J216" s="456">
        <v>0</v>
      </c>
      <c r="K216" s="511">
        <v>0</v>
      </c>
      <c r="L216" s="511">
        <v>0</v>
      </c>
      <c r="M216" s="709">
        <v>3.2833330000000001E-2</v>
      </c>
    </row>
    <row r="217" spans="2:13" hidden="1">
      <c r="B217" s="718" t="s">
        <v>777</v>
      </c>
      <c r="C217" s="456">
        <v>1965871</v>
      </c>
      <c r="D217" s="456">
        <v>0</v>
      </c>
      <c r="E217" s="456">
        <v>0</v>
      </c>
      <c r="F217" s="456">
        <v>0</v>
      </c>
      <c r="G217" s="456">
        <v>10000</v>
      </c>
      <c r="H217" s="456">
        <v>1955871</v>
      </c>
      <c r="I217" s="456">
        <v>4831.00137</v>
      </c>
      <c r="J217" s="456">
        <v>42051.226499999997</v>
      </c>
      <c r="K217" s="511">
        <v>6.3613909999999996E-2</v>
      </c>
      <c r="L217" s="511">
        <v>6.6925356133912969E-2</v>
      </c>
      <c r="M217" s="709">
        <v>7.4049839300000002</v>
      </c>
    </row>
    <row r="218" spans="2:13" hidden="1">
      <c r="B218" s="718" t="s">
        <v>779</v>
      </c>
      <c r="C218" s="456">
        <v>316932</v>
      </c>
      <c r="D218" s="456">
        <v>0</v>
      </c>
      <c r="E218" s="456">
        <v>0</v>
      </c>
      <c r="F218" s="456">
        <v>0</v>
      </c>
      <c r="G218" s="456">
        <v>0</v>
      </c>
      <c r="H218" s="456">
        <v>316932</v>
      </c>
      <c r="I218" s="456">
        <v>0</v>
      </c>
      <c r="J218" s="456">
        <v>4437.0479999999998</v>
      </c>
      <c r="K218" s="511">
        <v>6.7122400000000004E-3</v>
      </c>
      <c r="L218" s="511">
        <v>7.0616493809821769E-3</v>
      </c>
      <c r="M218" s="709">
        <v>1.49019645</v>
      </c>
    </row>
    <row r="219" spans="2:13" hidden="1">
      <c r="B219" s="718" t="s">
        <v>780</v>
      </c>
      <c r="C219" s="456">
        <v>104645</v>
      </c>
      <c r="D219" s="456">
        <v>0</v>
      </c>
      <c r="E219" s="456">
        <v>0</v>
      </c>
      <c r="F219" s="456">
        <v>0</v>
      </c>
      <c r="G219" s="456">
        <v>0</v>
      </c>
      <c r="H219" s="456">
        <v>104645</v>
      </c>
      <c r="I219" s="456">
        <v>956.18083000000001</v>
      </c>
      <c r="J219" s="456">
        <v>14911.9125</v>
      </c>
      <c r="K219" s="511">
        <v>2.255832E-2</v>
      </c>
      <c r="L219" s="511">
        <v>2.3732602774386345E-2</v>
      </c>
      <c r="M219" s="709">
        <v>3.1306468000000001</v>
      </c>
    </row>
    <row r="220" spans="2:13" hidden="1">
      <c r="B220" s="718" t="s">
        <v>781</v>
      </c>
      <c r="C220" s="456">
        <v>348279</v>
      </c>
      <c r="D220" s="456">
        <v>0</v>
      </c>
      <c r="E220" s="456">
        <v>0</v>
      </c>
      <c r="F220" s="456">
        <v>0</v>
      </c>
      <c r="G220" s="456">
        <v>0</v>
      </c>
      <c r="H220" s="456">
        <v>348279</v>
      </c>
      <c r="I220" s="456">
        <v>0</v>
      </c>
      <c r="J220" s="456">
        <v>5394.8417099999997</v>
      </c>
      <c r="K220" s="511">
        <v>8.1611600000000006E-3</v>
      </c>
      <c r="L220" s="511">
        <v>8.585996956065909E-3</v>
      </c>
      <c r="M220" s="709">
        <v>3.9689914499999999</v>
      </c>
    </row>
    <row r="221" spans="2:13" hidden="1">
      <c r="B221" s="718" t="s">
        <v>1305</v>
      </c>
      <c r="C221" s="456">
        <v>328899</v>
      </c>
      <c r="D221" s="456">
        <v>0</v>
      </c>
      <c r="E221" s="456">
        <v>0</v>
      </c>
      <c r="F221" s="456">
        <v>0</v>
      </c>
      <c r="G221" s="456">
        <v>0</v>
      </c>
      <c r="H221" s="456">
        <v>328899</v>
      </c>
      <c r="I221" s="456">
        <v>0</v>
      </c>
      <c r="J221" s="456">
        <v>1558.98126</v>
      </c>
      <c r="K221" s="511">
        <v>2.3583800000000002E-3</v>
      </c>
      <c r="L221" s="511">
        <v>2.4811494150258945E-3</v>
      </c>
      <c r="M221" s="709">
        <v>7.3628609799999998</v>
      </c>
    </row>
    <row r="222" spans="2:13" hidden="1">
      <c r="B222" s="718" t="s">
        <v>782</v>
      </c>
      <c r="C222" s="456">
        <v>423001</v>
      </c>
      <c r="D222" s="456">
        <v>0</v>
      </c>
      <c r="E222" s="456">
        <v>0</v>
      </c>
      <c r="F222" s="456">
        <v>0</v>
      </c>
      <c r="G222" s="456">
        <v>0</v>
      </c>
      <c r="H222" s="456">
        <v>423001</v>
      </c>
      <c r="I222" s="456">
        <v>3925.4544999999998</v>
      </c>
      <c r="J222" s="456">
        <v>27918.065999999999</v>
      </c>
      <c r="K222" s="511">
        <v>4.2233659999999999E-2</v>
      </c>
      <c r="L222" s="511">
        <v>4.4432152522830393E-2</v>
      </c>
      <c r="M222" s="709">
        <v>4.92222209</v>
      </c>
    </row>
    <row r="223" spans="2:13" hidden="1">
      <c r="B223" s="718" t="s">
        <v>783</v>
      </c>
      <c r="C223" s="456">
        <v>224435</v>
      </c>
      <c r="D223" s="456">
        <v>0</v>
      </c>
      <c r="E223" s="456">
        <v>0</v>
      </c>
      <c r="F223" s="456">
        <v>0</v>
      </c>
      <c r="G223" s="456">
        <v>0</v>
      </c>
      <c r="H223" s="456">
        <v>224435</v>
      </c>
      <c r="I223" s="456">
        <v>16945.09</v>
      </c>
      <c r="J223" s="456">
        <v>121531.55250000001</v>
      </c>
      <c r="K223" s="511">
        <v>0.18384950999999999</v>
      </c>
      <c r="L223" s="511">
        <v>0.19341986214289952</v>
      </c>
      <c r="M223" s="709">
        <v>1.1399873</v>
      </c>
    </row>
    <row r="224" spans="2:13" hidden="1">
      <c r="B224" s="718" t="s">
        <v>785</v>
      </c>
      <c r="C224" s="456">
        <v>352976</v>
      </c>
      <c r="D224" s="456">
        <v>0</v>
      </c>
      <c r="E224" s="456">
        <v>0</v>
      </c>
      <c r="F224" s="456">
        <v>0</v>
      </c>
      <c r="G224" s="456">
        <v>0</v>
      </c>
      <c r="H224" s="456">
        <v>352976</v>
      </c>
      <c r="I224" s="456">
        <v>24355.344000000001</v>
      </c>
      <c r="J224" s="456">
        <v>168016.576</v>
      </c>
      <c r="K224" s="511">
        <v>0.25417075</v>
      </c>
      <c r="L224" s="511">
        <v>0.26740169362719196</v>
      </c>
      <c r="M224" s="709">
        <v>1.7575772700000001</v>
      </c>
    </row>
    <row r="225" spans="2:13" hidden="1">
      <c r="B225" s="718" t="s">
        <v>2067</v>
      </c>
      <c r="C225" s="456">
        <v>588202</v>
      </c>
      <c r="D225" s="456">
        <v>0</v>
      </c>
      <c r="E225" s="456">
        <v>0</v>
      </c>
      <c r="F225" s="456">
        <v>0</v>
      </c>
      <c r="G225" s="456">
        <v>0</v>
      </c>
      <c r="H225" s="456">
        <v>588202</v>
      </c>
      <c r="I225" s="456">
        <v>0</v>
      </c>
      <c r="J225" s="456">
        <v>6381.9917000000005</v>
      </c>
      <c r="K225" s="511">
        <v>9.6544999999999999E-3</v>
      </c>
      <c r="L225" s="511">
        <v>1.0157065629611939E-2</v>
      </c>
      <c r="M225" s="709">
        <v>1.8852628199999999</v>
      </c>
    </row>
    <row r="226" spans="2:13" hidden="1">
      <c r="B226" s="718" t="s">
        <v>787</v>
      </c>
      <c r="C226" s="456">
        <v>1423435</v>
      </c>
      <c r="D226" s="456">
        <v>0</v>
      </c>
      <c r="E226" s="456">
        <v>0</v>
      </c>
      <c r="F226" s="456">
        <v>0</v>
      </c>
      <c r="G226" s="456">
        <v>0</v>
      </c>
      <c r="H226" s="456">
        <v>1423435</v>
      </c>
      <c r="I226" s="456">
        <v>0</v>
      </c>
      <c r="J226" s="456">
        <v>11600.99525</v>
      </c>
      <c r="K226" s="511">
        <v>1.7549660000000002E-2</v>
      </c>
      <c r="L226" s="511">
        <v>1.8463212686889951E-2</v>
      </c>
      <c r="M226" s="709">
        <v>4.7701275000000001</v>
      </c>
    </row>
    <row r="227" spans="2:13" hidden="1">
      <c r="B227" s="718" t="s">
        <v>788</v>
      </c>
      <c r="C227" s="456">
        <v>258610</v>
      </c>
      <c r="D227" s="456">
        <v>0</v>
      </c>
      <c r="E227" s="456">
        <v>0</v>
      </c>
      <c r="F227" s="456">
        <v>0</v>
      </c>
      <c r="G227" s="456">
        <v>0</v>
      </c>
      <c r="H227" s="456">
        <v>258610</v>
      </c>
      <c r="I227" s="456">
        <v>0</v>
      </c>
      <c r="J227" s="456">
        <v>0</v>
      </c>
      <c r="K227" s="511">
        <v>0</v>
      </c>
      <c r="L227" s="511">
        <v>0</v>
      </c>
      <c r="M227" s="709">
        <v>2.1604845400000001</v>
      </c>
    </row>
    <row r="228" spans="2:13" hidden="1">
      <c r="B228" s="718" t="s">
        <v>789</v>
      </c>
      <c r="C228" s="456">
        <v>162908</v>
      </c>
      <c r="D228" s="456">
        <v>0</v>
      </c>
      <c r="E228" s="456">
        <v>0</v>
      </c>
      <c r="F228" s="456">
        <v>0</v>
      </c>
      <c r="G228" s="456">
        <v>0</v>
      </c>
      <c r="H228" s="456">
        <v>162908</v>
      </c>
      <c r="I228" s="456">
        <v>0</v>
      </c>
      <c r="J228" s="456">
        <v>2461.5398799999998</v>
      </c>
      <c r="K228" s="511">
        <v>3.7237500000000001E-3</v>
      </c>
      <c r="L228" s="511">
        <v>3.9175892552582121E-3</v>
      </c>
      <c r="M228" s="709">
        <v>3.6615121799999999</v>
      </c>
    </row>
    <row r="229" spans="2:13" hidden="1">
      <c r="B229" s="718" t="s">
        <v>1312</v>
      </c>
      <c r="C229" s="456">
        <v>1349180</v>
      </c>
      <c r="D229" s="456">
        <v>0</v>
      </c>
      <c r="E229" s="456">
        <v>0</v>
      </c>
      <c r="F229" s="456">
        <v>0</v>
      </c>
      <c r="G229" s="456">
        <v>0</v>
      </c>
      <c r="H229" s="456">
        <v>1349180</v>
      </c>
      <c r="I229" s="456">
        <v>0</v>
      </c>
      <c r="J229" s="456">
        <v>0</v>
      </c>
      <c r="K229" s="511">
        <v>0</v>
      </c>
      <c r="L229" s="511">
        <v>0</v>
      </c>
      <c r="M229" s="709">
        <v>8.5636123600000005</v>
      </c>
    </row>
    <row r="230" spans="2:13" hidden="1">
      <c r="B230" s="718" t="s">
        <v>790</v>
      </c>
      <c r="C230" s="456">
        <v>94207</v>
      </c>
      <c r="D230" s="456">
        <v>0</v>
      </c>
      <c r="E230" s="456">
        <v>0</v>
      </c>
      <c r="F230" s="456">
        <v>0</v>
      </c>
      <c r="G230" s="456">
        <v>0</v>
      </c>
      <c r="H230" s="456">
        <v>94207</v>
      </c>
      <c r="I230" s="456">
        <v>0</v>
      </c>
      <c r="J230" s="456">
        <v>3570.4452999999999</v>
      </c>
      <c r="K230" s="511">
        <v>5.4012699999999997E-3</v>
      </c>
      <c r="L230" s="511">
        <v>5.6824340964027713E-3</v>
      </c>
      <c r="M230" s="709">
        <v>3.14023333</v>
      </c>
    </row>
    <row r="231" spans="2:13" hidden="1">
      <c r="B231" s="718" t="s">
        <v>791</v>
      </c>
      <c r="C231" s="456">
        <v>475726</v>
      </c>
      <c r="D231" s="456">
        <v>0</v>
      </c>
      <c r="E231" s="456">
        <v>0</v>
      </c>
      <c r="F231" s="456">
        <v>0</v>
      </c>
      <c r="G231" s="456">
        <v>0</v>
      </c>
      <c r="H231" s="456">
        <v>475726</v>
      </c>
      <c r="I231" s="456">
        <v>4370.4482099999996</v>
      </c>
      <c r="J231" s="456">
        <v>33300.82</v>
      </c>
      <c r="K231" s="511">
        <v>5.0376539999999997E-2</v>
      </c>
      <c r="L231" s="511">
        <v>5.2998911650087827E-2</v>
      </c>
      <c r="M231" s="709">
        <v>4.92469979</v>
      </c>
    </row>
    <row r="232" spans="2:13" hidden="1">
      <c r="B232" s="718" t="s">
        <v>792</v>
      </c>
      <c r="C232" s="456">
        <v>1211998</v>
      </c>
      <c r="D232" s="456">
        <v>0</v>
      </c>
      <c r="E232" s="456">
        <v>0</v>
      </c>
      <c r="F232" s="456">
        <v>0</v>
      </c>
      <c r="G232" s="456">
        <v>0</v>
      </c>
      <c r="H232" s="456">
        <v>1211998</v>
      </c>
      <c r="I232" s="456">
        <v>6908.3885399999999</v>
      </c>
      <c r="J232" s="456">
        <v>39086.9355</v>
      </c>
      <c r="K232" s="511">
        <v>5.9129620000000001E-2</v>
      </c>
      <c r="L232" s="511">
        <v>6.220762855801093E-2</v>
      </c>
      <c r="M232" s="709">
        <v>14.02775463</v>
      </c>
    </row>
    <row r="233" spans="2:13" hidden="1">
      <c r="B233" s="718" t="s">
        <v>2068</v>
      </c>
      <c r="C233" s="456">
        <v>318842</v>
      </c>
      <c r="D233" s="456">
        <v>0</v>
      </c>
      <c r="E233" s="456">
        <v>0</v>
      </c>
      <c r="F233" s="456">
        <v>0</v>
      </c>
      <c r="G233" s="456">
        <v>0</v>
      </c>
      <c r="H233" s="456">
        <v>318842</v>
      </c>
      <c r="I233" s="456">
        <v>2741.1452000000004</v>
      </c>
      <c r="J233" s="456">
        <v>68713.639420000007</v>
      </c>
      <c r="K233" s="511">
        <v>0.10394805999999999</v>
      </c>
      <c r="L233" s="511">
        <v>0.10935911202116262</v>
      </c>
      <c r="M233" s="709">
        <v>4.6208985499999997</v>
      </c>
    </row>
    <row r="234" spans="2:13" hidden="1">
      <c r="B234" s="718" t="s">
        <v>796</v>
      </c>
      <c r="C234" s="456">
        <v>426521</v>
      </c>
      <c r="D234" s="456">
        <v>0</v>
      </c>
      <c r="E234" s="456">
        <v>0</v>
      </c>
      <c r="F234" s="456">
        <v>0</v>
      </c>
      <c r="G234" s="456">
        <v>0</v>
      </c>
      <c r="H234" s="456">
        <v>426521</v>
      </c>
      <c r="I234" s="456">
        <v>0</v>
      </c>
      <c r="J234" s="456">
        <v>0</v>
      </c>
      <c r="K234" s="511">
        <v>0</v>
      </c>
      <c r="L234" s="511">
        <v>0</v>
      </c>
      <c r="M234" s="709">
        <v>5.4326272800000002</v>
      </c>
    </row>
    <row r="235" spans="2:13" hidden="1">
      <c r="B235" s="718" t="s">
        <v>797</v>
      </c>
      <c r="C235" s="456">
        <v>471424</v>
      </c>
      <c r="D235" s="456">
        <v>0</v>
      </c>
      <c r="E235" s="456">
        <v>47142</v>
      </c>
      <c r="F235" s="456">
        <v>0</v>
      </c>
      <c r="G235" s="456">
        <v>0</v>
      </c>
      <c r="H235" s="456">
        <v>518566</v>
      </c>
      <c r="I235" s="456">
        <v>4947.3489900000004</v>
      </c>
      <c r="J235" s="456">
        <v>59790.659799999994</v>
      </c>
      <c r="K235" s="511">
        <v>9.0449630000000003E-2</v>
      </c>
      <c r="L235" s="511">
        <v>9.5158014014089076E-2</v>
      </c>
      <c r="M235" s="709">
        <v>2.1644795100000001</v>
      </c>
    </row>
    <row r="236" spans="2:13" hidden="1">
      <c r="B236" s="718" t="s">
        <v>798</v>
      </c>
      <c r="C236" s="456">
        <v>54324</v>
      </c>
      <c r="D236" s="456">
        <v>0</v>
      </c>
      <c r="E236" s="456">
        <v>0</v>
      </c>
      <c r="F236" s="456">
        <v>0</v>
      </c>
      <c r="G236" s="456">
        <v>0</v>
      </c>
      <c r="H236" s="456">
        <v>54324</v>
      </c>
      <c r="I236" s="456">
        <v>0</v>
      </c>
      <c r="J236" s="456">
        <v>0</v>
      </c>
      <c r="K236" s="511">
        <v>0</v>
      </c>
      <c r="L236" s="511">
        <v>0</v>
      </c>
      <c r="M236" s="709">
        <v>5.6699718199999998</v>
      </c>
    </row>
    <row r="237" spans="2:13" hidden="1">
      <c r="B237" s="724" t="s">
        <v>2071</v>
      </c>
      <c r="C237" s="456">
        <v>0</v>
      </c>
      <c r="D237" s="456">
        <v>255000</v>
      </c>
      <c r="E237" s="456">
        <v>0</v>
      </c>
      <c r="F237" s="456">
        <v>0</v>
      </c>
      <c r="G237" s="456">
        <v>0</v>
      </c>
      <c r="H237" s="456">
        <v>255000</v>
      </c>
      <c r="I237" s="456">
        <v>7650</v>
      </c>
      <c r="J237" s="456">
        <v>12525.6</v>
      </c>
      <c r="K237" s="511">
        <v>1.8948380000000001E-2</v>
      </c>
      <c r="L237" s="511">
        <v>1.9934739377719231E-2</v>
      </c>
      <c r="M237" s="709">
        <v>1.3178748600000001</v>
      </c>
    </row>
    <row r="238" spans="2:13" hidden="1">
      <c r="B238" s="718" t="s">
        <v>799</v>
      </c>
      <c r="C238" s="456">
        <v>1409947</v>
      </c>
      <c r="D238" s="456">
        <v>0</v>
      </c>
      <c r="E238" s="456">
        <v>0</v>
      </c>
      <c r="F238" s="456">
        <v>0</v>
      </c>
      <c r="G238" s="456">
        <v>0</v>
      </c>
      <c r="H238" s="456">
        <v>1409947</v>
      </c>
      <c r="I238" s="456">
        <v>0</v>
      </c>
      <c r="J238" s="456">
        <v>578.07826999999997</v>
      </c>
      <c r="K238" s="511">
        <v>8.7449999999999995E-4</v>
      </c>
      <c r="L238" s="511">
        <v>9.2002296515718285E-4</v>
      </c>
      <c r="M238" s="709">
        <v>4.2160965299999997</v>
      </c>
    </row>
    <row r="239" spans="2:13" hidden="1">
      <c r="B239" s="718" t="s">
        <v>801</v>
      </c>
      <c r="C239" s="456">
        <v>2218498</v>
      </c>
      <c r="D239" s="456">
        <v>0</v>
      </c>
      <c r="E239" s="456">
        <v>0</v>
      </c>
      <c r="F239" s="456">
        <v>0</v>
      </c>
      <c r="G239" s="456">
        <v>0</v>
      </c>
      <c r="H239" s="456">
        <v>2218498</v>
      </c>
      <c r="I239" s="456">
        <v>18724.718010000001</v>
      </c>
      <c r="J239" s="456">
        <v>57791.872900000002</v>
      </c>
      <c r="K239" s="511">
        <v>8.7425920000000004E-2</v>
      </c>
      <c r="L239" s="511">
        <v>9.1976905250987964E-2</v>
      </c>
      <c r="M239" s="709">
        <v>12.805331089999999</v>
      </c>
    </row>
    <row r="240" spans="2:13" hidden="1">
      <c r="B240" s="718" t="s">
        <v>1466</v>
      </c>
      <c r="C240" s="456">
        <v>3550640</v>
      </c>
      <c r="D240" s="456">
        <v>0</v>
      </c>
      <c r="E240" s="456">
        <v>0</v>
      </c>
      <c r="F240" s="456">
        <v>0</v>
      </c>
      <c r="G240" s="456">
        <v>0</v>
      </c>
      <c r="H240" s="456">
        <v>3550640</v>
      </c>
      <c r="I240" s="456">
        <v>76054.708799999993</v>
      </c>
      <c r="J240" s="456">
        <v>199013.372</v>
      </c>
      <c r="K240" s="511">
        <v>0.30106182999999997</v>
      </c>
      <c r="L240" s="511">
        <v>0.3167337056509138</v>
      </c>
      <c r="M240" s="709">
        <v>8.4898406000000008</v>
      </c>
    </row>
    <row r="241" spans="2:13" hidden="1">
      <c r="B241" s="718" t="s">
        <v>804</v>
      </c>
      <c r="C241" s="456">
        <v>4078780</v>
      </c>
      <c r="D241" s="456">
        <v>0</v>
      </c>
      <c r="E241" s="456">
        <v>248543</v>
      </c>
      <c r="F241" s="456">
        <v>0</v>
      </c>
      <c r="G241" s="456">
        <v>120000</v>
      </c>
      <c r="H241" s="456">
        <v>4207323</v>
      </c>
      <c r="I241" s="456">
        <v>60743.0320698</v>
      </c>
      <c r="J241" s="456">
        <v>420606.18027999997</v>
      </c>
      <c r="K241" s="511">
        <v>0.63628119999999999</v>
      </c>
      <c r="L241" s="511">
        <v>0.66940302935905582</v>
      </c>
      <c r="M241" s="709">
        <v>8.2459199900000009</v>
      </c>
    </row>
    <row r="242" spans="2:13" hidden="1">
      <c r="B242" s="718" t="s">
        <v>806</v>
      </c>
      <c r="C242" s="456">
        <v>485694</v>
      </c>
      <c r="D242" s="456">
        <v>0</v>
      </c>
      <c r="E242" s="456">
        <v>0</v>
      </c>
      <c r="F242" s="456">
        <v>0</v>
      </c>
      <c r="G242" s="456">
        <v>0</v>
      </c>
      <c r="H242" s="456">
        <v>485694</v>
      </c>
      <c r="I242" s="456">
        <v>0</v>
      </c>
      <c r="J242" s="456">
        <v>0</v>
      </c>
      <c r="K242" s="511">
        <v>0</v>
      </c>
      <c r="L242" s="511">
        <v>0</v>
      </c>
      <c r="M242" s="709">
        <v>4.9259026400000003</v>
      </c>
    </row>
    <row r="243" spans="2:13" hidden="1">
      <c r="B243" s="718" t="s">
        <v>808</v>
      </c>
      <c r="C243" s="456">
        <v>391987</v>
      </c>
      <c r="D243" s="456">
        <v>0</v>
      </c>
      <c r="E243" s="456">
        <v>0</v>
      </c>
      <c r="F243" s="456">
        <v>0</v>
      </c>
      <c r="G243" s="456">
        <v>0</v>
      </c>
      <c r="H243" s="456">
        <v>391987</v>
      </c>
      <c r="I243" s="456">
        <v>4865.3544000000002</v>
      </c>
      <c r="J243" s="456">
        <v>20116.772840000001</v>
      </c>
      <c r="K243" s="511">
        <v>3.0432089999999998E-2</v>
      </c>
      <c r="L243" s="511">
        <v>3.201624063407587E-2</v>
      </c>
      <c r="M243" s="709">
        <v>6.4022964099999999</v>
      </c>
    </row>
    <row r="244" spans="2:13" hidden="1">
      <c r="B244" s="719"/>
      <c r="C244" s="524">
        <v>84930698</v>
      </c>
      <c r="D244" s="524">
        <v>470800</v>
      </c>
      <c r="E244" s="524">
        <v>675615</v>
      </c>
      <c r="F244" s="524">
        <v>467503</v>
      </c>
      <c r="G244" s="524">
        <v>4636500</v>
      </c>
      <c r="H244" s="524">
        <v>81908116</v>
      </c>
      <c r="I244" s="524">
        <v>867028.68739789969</v>
      </c>
      <c r="J244" s="524">
        <v>7402637.611328599</v>
      </c>
      <c r="K244" s="525">
        <v>11.198501920000004</v>
      </c>
      <c r="L244" s="525">
        <v>11.781443722419498</v>
      </c>
      <c r="M244" s="656"/>
    </row>
    <row r="245" spans="2:13" hidden="1">
      <c r="B245" s="720" t="s">
        <v>809</v>
      </c>
      <c r="C245" s="526"/>
      <c r="D245" s="526"/>
      <c r="E245" s="526"/>
      <c r="F245" s="526"/>
      <c r="G245" s="526"/>
      <c r="H245" s="526"/>
      <c r="I245" s="526"/>
      <c r="J245" s="526"/>
      <c r="K245" s="527"/>
      <c r="L245" s="527"/>
      <c r="M245" s="656"/>
    </row>
    <row r="246" spans="2:13" hidden="1">
      <c r="B246" s="718" t="s">
        <v>966</v>
      </c>
      <c r="C246" s="456">
        <v>1807339</v>
      </c>
      <c r="D246" s="456">
        <v>0</v>
      </c>
      <c r="E246" s="456">
        <v>0</v>
      </c>
      <c r="F246" s="456">
        <v>0</v>
      </c>
      <c r="G246" s="456">
        <v>0</v>
      </c>
      <c r="H246" s="456">
        <v>1807339</v>
      </c>
      <c r="I246" s="456">
        <v>84438.877640000006</v>
      </c>
      <c r="J246" s="456">
        <v>1693476.6429999999</v>
      </c>
      <c r="K246" s="511">
        <v>2.5618438299999999</v>
      </c>
      <c r="L246" s="511">
        <v>2.6952014690282198</v>
      </c>
      <c r="M246" s="709">
        <v>0.70739054999999995</v>
      </c>
    </row>
    <row r="247" spans="2:13" hidden="1">
      <c r="B247" s="719"/>
      <c r="C247" s="524">
        <v>1807339</v>
      </c>
      <c r="D247" s="524">
        <v>0</v>
      </c>
      <c r="E247" s="524">
        <v>0</v>
      </c>
      <c r="F247" s="524">
        <v>0</v>
      </c>
      <c r="G247" s="524">
        <v>0</v>
      </c>
      <c r="H247" s="524">
        <v>1807339</v>
      </c>
      <c r="I247" s="524">
        <v>84438.877640000006</v>
      </c>
      <c r="J247" s="524">
        <v>1693476.6429999999</v>
      </c>
      <c r="K247" s="525">
        <v>2.5618438299999999</v>
      </c>
      <c r="L247" s="525">
        <v>2.6952014690282198</v>
      </c>
      <c r="M247" s="656"/>
    </row>
    <row r="248" spans="2:13" hidden="1">
      <c r="B248" s="725" t="s">
        <v>1343</v>
      </c>
      <c r="C248" s="674"/>
      <c r="D248" s="526"/>
      <c r="E248" s="526"/>
      <c r="F248" s="526"/>
      <c r="G248" s="526"/>
      <c r="H248" s="526"/>
      <c r="I248" s="526"/>
      <c r="J248" s="526"/>
      <c r="K248" s="527"/>
      <c r="L248" s="527"/>
      <c r="M248" s="656"/>
    </row>
    <row r="249" spans="2:13" hidden="1">
      <c r="B249" s="718" t="s">
        <v>810</v>
      </c>
      <c r="C249" s="456">
        <v>295554</v>
      </c>
      <c r="D249" s="456">
        <v>0</v>
      </c>
      <c r="E249" s="456">
        <v>0</v>
      </c>
      <c r="F249" s="456">
        <v>0</v>
      </c>
      <c r="G249" s="456">
        <v>0</v>
      </c>
      <c r="H249" s="456">
        <v>295554</v>
      </c>
      <c r="I249" s="456">
        <v>0</v>
      </c>
      <c r="J249" s="456">
        <v>0</v>
      </c>
      <c r="K249" s="511">
        <v>0</v>
      </c>
      <c r="L249" s="511">
        <v>0</v>
      </c>
      <c r="M249" s="709">
        <v>3.8920435100000002</v>
      </c>
    </row>
    <row r="250" spans="2:13" hidden="1">
      <c r="B250" s="719"/>
      <c r="C250" s="524">
        <v>295554</v>
      </c>
      <c r="D250" s="524">
        <v>0</v>
      </c>
      <c r="E250" s="524">
        <v>0</v>
      </c>
      <c r="F250" s="524">
        <v>0</v>
      </c>
      <c r="G250" s="524">
        <v>0</v>
      </c>
      <c r="H250" s="524">
        <v>295554</v>
      </c>
      <c r="I250" s="524">
        <v>0</v>
      </c>
      <c r="J250" s="524">
        <v>0</v>
      </c>
      <c r="K250" s="525">
        <v>0</v>
      </c>
      <c r="L250" s="525">
        <v>0</v>
      </c>
      <c r="M250" s="656"/>
    </row>
    <row r="251" spans="2:13" hidden="1">
      <c r="B251" s="720" t="s">
        <v>968</v>
      </c>
      <c r="C251" s="526"/>
      <c r="D251" s="526"/>
      <c r="E251" s="526"/>
      <c r="F251" s="526"/>
      <c r="G251" s="526"/>
      <c r="H251" s="526"/>
      <c r="I251" s="526"/>
      <c r="J251" s="526"/>
      <c r="K251" s="527"/>
      <c r="L251" s="527"/>
      <c r="M251" s="656"/>
    </row>
    <row r="252" spans="2:13" ht="30" hidden="1">
      <c r="B252" s="718" t="s">
        <v>971</v>
      </c>
      <c r="C252" s="456">
        <v>2593029</v>
      </c>
      <c r="D252" s="456">
        <v>0</v>
      </c>
      <c r="E252" s="456">
        <v>0</v>
      </c>
      <c r="F252" s="456">
        <v>0</v>
      </c>
      <c r="G252" s="456">
        <v>0</v>
      </c>
      <c r="H252" s="456">
        <v>2593029</v>
      </c>
      <c r="I252" s="456">
        <v>207960.92568000001</v>
      </c>
      <c r="J252" s="456">
        <v>1289617.0428599999</v>
      </c>
      <c r="K252" s="511">
        <v>1.9508963800000001</v>
      </c>
      <c r="L252" s="511">
        <v>2.052450952168285</v>
      </c>
      <c r="M252" s="709">
        <v>2.6486424899999998</v>
      </c>
    </row>
    <row r="253" spans="2:13" hidden="1">
      <c r="B253" s="718" t="s">
        <v>811</v>
      </c>
      <c r="C253" s="456">
        <v>1718825</v>
      </c>
      <c r="D253" s="456">
        <v>0</v>
      </c>
      <c r="E253" s="456">
        <v>0</v>
      </c>
      <c r="F253" s="456">
        <v>0</v>
      </c>
      <c r="G253" s="456">
        <v>0</v>
      </c>
      <c r="H253" s="456">
        <v>1718825</v>
      </c>
      <c r="I253" s="456">
        <v>1876.56449</v>
      </c>
      <c r="J253" s="456">
        <v>847741.67825</v>
      </c>
      <c r="K253" s="511">
        <v>1.2824397599999999</v>
      </c>
      <c r="L253" s="511">
        <v>1.3491975965657583</v>
      </c>
      <c r="M253" s="709">
        <v>5.6939622600000002</v>
      </c>
    </row>
    <row r="254" spans="2:13" hidden="1">
      <c r="B254" s="718" t="s">
        <v>973</v>
      </c>
      <c r="C254" s="456">
        <v>9697795</v>
      </c>
      <c r="D254" s="456">
        <v>0</v>
      </c>
      <c r="E254" s="456">
        <v>0</v>
      </c>
      <c r="F254" s="456">
        <v>0</v>
      </c>
      <c r="G254" s="456">
        <v>0</v>
      </c>
      <c r="H254" s="456">
        <v>9697795</v>
      </c>
      <c r="I254" s="456">
        <v>481135.33619999996</v>
      </c>
      <c r="J254" s="456">
        <v>1701187.1989000002</v>
      </c>
      <c r="K254" s="511">
        <v>2.5735081399999999</v>
      </c>
      <c r="L254" s="511">
        <v>2.7074729707785425</v>
      </c>
      <c r="M254" s="709">
        <v>3.0451465199999999</v>
      </c>
    </row>
    <row r="255" spans="2:13" hidden="1">
      <c r="B255" s="718" t="s">
        <v>812</v>
      </c>
      <c r="C255" s="456">
        <v>352688</v>
      </c>
      <c r="D255" s="456">
        <v>0</v>
      </c>
      <c r="E255" s="456">
        <v>0</v>
      </c>
      <c r="F255" s="456">
        <v>0</v>
      </c>
      <c r="G255" s="456">
        <v>0</v>
      </c>
      <c r="H255" s="456">
        <v>352688</v>
      </c>
      <c r="I255" s="456">
        <v>3639.3397799999998</v>
      </c>
      <c r="J255" s="456">
        <v>85484.517439999996</v>
      </c>
      <c r="K255" s="511">
        <v>0.12931856999999999</v>
      </c>
      <c r="L255" s="511">
        <v>0.13605029507540511</v>
      </c>
      <c r="M255" s="709">
        <v>1.9399246400000001</v>
      </c>
    </row>
    <row r="256" spans="2:13" hidden="1">
      <c r="B256" s="718" t="s">
        <v>813</v>
      </c>
      <c r="C256" s="456">
        <v>229461</v>
      </c>
      <c r="D256" s="456">
        <v>0</v>
      </c>
      <c r="E256" s="456">
        <v>0</v>
      </c>
      <c r="F256" s="456">
        <v>0</v>
      </c>
      <c r="G256" s="456">
        <v>0</v>
      </c>
      <c r="H256" s="456">
        <v>229461</v>
      </c>
      <c r="I256" s="456">
        <v>21056.386760000001</v>
      </c>
      <c r="J256" s="456">
        <v>149149.65</v>
      </c>
      <c r="K256" s="511">
        <v>0.22562939000000001</v>
      </c>
      <c r="L256" s="511">
        <v>0.23737460888325038</v>
      </c>
      <c r="M256" s="709">
        <v>2.3791162099999998</v>
      </c>
    </row>
    <row r="257" spans="2:13" hidden="1">
      <c r="B257" s="718" t="s">
        <v>814</v>
      </c>
      <c r="C257" s="456">
        <v>1811506</v>
      </c>
      <c r="D257" s="456">
        <v>0</v>
      </c>
      <c r="E257" s="456">
        <v>724602</v>
      </c>
      <c r="F257" s="456">
        <v>0</v>
      </c>
      <c r="G257" s="456">
        <v>5000</v>
      </c>
      <c r="H257" s="456">
        <v>2531108</v>
      </c>
      <c r="I257" s="456">
        <v>28017.949359999999</v>
      </c>
      <c r="J257" s="456">
        <v>533911.92151999997</v>
      </c>
      <c r="K257" s="511">
        <v>0.80768693999999996</v>
      </c>
      <c r="L257" s="511">
        <v>0.84973135068647276</v>
      </c>
      <c r="M257" s="709">
        <v>2.9486106200000002</v>
      </c>
    </row>
    <row r="258" spans="2:13" hidden="1">
      <c r="B258" s="718" t="s">
        <v>1349</v>
      </c>
      <c r="C258" s="456">
        <v>111574</v>
      </c>
      <c r="D258" s="456">
        <v>0</v>
      </c>
      <c r="E258" s="456">
        <v>0</v>
      </c>
      <c r="F258" s="456">
        <v>0</v>
      </c>
      <c r="G258" s="456">
        <v>0</v>
      </c>
      <c r="H258" s="456">
        <v>111574</v>
      </c>
      <c r="I258" s="456">
        <v>43913.235289999997</v>
      </c>
      <c r="J258" s="456">
        <v>269370.87672</v>
      </c>
      <c r="K258" s="511">
        <v>0.40749668</v>
      </c>
      <c r="L258" s="511">
        <v>0.42870906171049183</v>
      </c>
      <c r="M258" s="709">
        <v>7.8484253800000001</v>
      </c>
    </row>
    <row r="259" spans="2:13" hidden="1">
      <c r="B259" s="719"/>
      <c r="C259" s="524">
        <v>16514878</v>
      </c>
      <c r="D259" s="524">
        <v>0</v>
      </c>
      <c r="E259" s="524">
        <v>724602</v>
      </c>
      <c r="F259" s="524">
        <v>0</v>
      </c>
      <c r="G259" s="524">
        <v>5000</v>
      </c>
      <c r="H259" s="524">
        <v>17234480</v>
      </c>
      <c r="I259" s="524">
        <v>787599.73755999992</v>
      </c>
      <c r="J259" s="524">
        <v>4876462.8856899999</v>
      </c>
      <c r="K259" s="525">
        <v>7.3769758599999999</v>
      </c>
      <c r="L259" s="525">
        <v>7.7609868358682057</v>
      </c>
      <c r="M259" s="656"/>
    </row>
    <row r="260" spans="2:13" hidden="1">
      <c r="B260" s="720" t="s">
        <v>815</v>
      </c>
      <c r="C260" s="526"/>
      <c r="D260" s="526"/>
      <c r="E260" s="526"/>
      <c r="F260" s="526"/>
      <c r="G260" s="526"/>
      <c r="H260" s="526"/>
      <c r="I260" s="526"/>
      <c r="J260" s="526"/>
      <c r="K260" s="527"/>
      <c r="L260" s="527"/>
      <c r="M260" s="656"/>
    </row>
    <row r="261" spans="2:13" hidden="1">
      <c r="B261" s="718" t="s">
        <v>816</v>
      </c>
      <c r="C261" s="456">
        <v>893795</v>
      </c>
      <c r="D261" s="456">
        <v>0</v>
      </c>
      <c r="E261" s="456">
        <v>0</v>
      </c>
      <c r="F261" s="456">
        <v>0</v>
      </c>
      <c r="G261" s="456">
        <v>0</v>
      </c>
      <c r="H261" s="456">
        <v>893795</v>
      </c>
      <c r="I261" s="456">
        <v>101043.52499999999</v>
      </c>
      <c r="J261" s="456">
        <v>401734.03865</v>
      </c>
      <c r="K261" s="511">
        <v>0.60773195000000002</v>
      </c>
      <c r="L261" s="511">
        <v>0.6393676438371283</v>
      </c>
      <c r="M261" s="709">
        <v>2.7480879699999998</v>
      </c>
    </row>
    <row r="262" spans="2:13" hidden="1">
      <c r="B262" s="719"/>
      <c r="C262" s="524">
        <v>893795</v>
      </c>
      <c r="D262" s="524">
        <v>0</v>
      </c>
      <c r="E262" s="524">
        <v>0</v>
      </c>
      <c r="F262" s="524">
        <v>0</v>
      </c>
      <c r="G262" s="524">
        <v>0</v>
      </c>
      <c r="H262" s="524">
        <v>893795</v>
      </c>
      <c r="I262" s="524">
        <v>101043.52499999999</v>
      </c>
      <c r="J262" s="524">
        <v>401734.03865</v>
      </c>
      <c r="K262" s="525">
        <v>0.60773195000000002</v>
      </c>
      <c r="L262" s="525">
        <v>0.6393676438371283</v>
      </c>
      <c r="M262" s="656"/>
    </row>
    <row r="263" spans="2:13" hidden="1">
      <c r="B263" s="725" t="s">
        <v>817</v>
      </c>
      <c r="C263" s="526"/>
      <c r="D263" s="526"/>
      <c r="E263" s="526"/>
      <c r="F263" s="526"/>
      <c r="G263" s="526"/>
      <c r="H263" s="526"/>
      <c r="I263" s="526"/>
      <c r="J263" s="526"/>
      <c r="K263" s="527"/>
      <c r="L263" s="527"/>
      <c r="M263" s="656"/>
    </row>
    <row r="264" spans="2:13" hidden="1">
      <c r="B264" s="718" t="s">
        <v>818</v>
      </c>
      <c r="C264" s="456">
        <v>178898</v>
      </c>
      <c r="D264" s="456">
        <v>0</v>
      </c>
      <c r="E264" s="456">
        <v>0</v>
      </c>
      <c r="F264" s="456">
        <v>0</v>
      </c>
      <c r="G264" s="456">
        <v>0</v>
      </c>
      <c r="H264" s="456">
        <v>178898</v>
      </c>
      <c r="I264" s="456">
        <v>2537.5987999999998</v>
      </c>
      <c r="J264" s="456">
        <v>13023.7744</v>
      </c>
      <c r="K264" s="511">
        <v>1.9702000000000001E-2</v>
      </c>
      <c r="L264" s="511">
        <v>2.0727593758240057E-2</v>
      </c>
      <c r="M264" s="709">
        <v>1.8253035399999999</v>
      </c>
    </row>
    <row r="265" spans="2:13" ht="30" hidden="1">
      <c r="B265" s="718" t="s">
        <v>819</v>
      </c>
      <c r="C265" s="456">
        <v>4277884</v>
      </c>
      <c r="D265" s="456">
        <v>0</v>
      </c>
      <c r="E265" s="456">
        <v>0</v>
      </c>
      <c r="F265" s="456">
        <v>0</v>
      </c>
      <c r="G265" s="456">
        <v>869000</v>
      </c>
      <c r="H265" s="456">
        <v>3408884</v>
      </c>
      <c r="I265" s="456">
        <v>35418.304630699997</v>
      </c>
      <c r="J265" s="456">
        <v>71791.097040000008</v>
      </c>
      <c r="K265" s="511">
        <v>0.10860354999999999</v>
      </c>
      <c r="L265" s="511">
        <v>0.11425694650419546</v>
      </c>
      <c r="M265" s="709">
        <v>9.0325489999999994E-2</v>
      </c>
    </row>
    <row r="266" spans="2:13" hidden="1">
      <c r="B266" s="719"/>
      <c r="C266" s="524">
        <v>4456782</v>
      </c>
      <c r="D266" s="524">
        <v>0</v>
      </c>
      <c r="E266" s="524">
        <v>0</v>
      </c>
      <c r="F266" s="524">
        <v>0</v>
      </c>
      <c r="G266" s="524">
        <v>869000</v>
      </c>
      <c r="H266" s="524">
        <v>3587782</v>
      </c>
      <c r="I266" s="524">
        <v>37955.903430699997</v>
      </c>
      <c r="J266" s="524">
        <v>84814.871440000003</v>
      </c>
      <c r="K266" s="525">
        <v>0.12830554999999999</v>
      </c>
      <c r="L266" s="525">
        <v>0.1349845402624355</v>
      </c>
      <c r="M266" s="656"/>
    </row>
    <row r="267" spans="2:13" hidden="1">
      <c r="B267" s="720" t="s">
        <v>820</v>
      </c>
      <c r="C267" s="526"/>
      <c r="D267" s="526"/>
      <c r="E267" s="526"/>
      <c r="F267" s="526"/>
      <c r="G267" s="526"/>
      <c r="H267" s="526"/>
      <c r="I267" s="526"/>
      <c r="J267" s="526"/>
      <c r="K267" s="527"/>
      <c r="L267" s="527"/>
      <c r="M267" s="656"/>
    </row>
    <row r="268" spans="2:13" hidden="1">
      <c r="B268" s="718" t="s">
        <v>821</v>
      </c>
      <c r="C268" s="456">
        <v>6814797</v>
      </c>
      <c r="D268" s="456">
        <v>0</v>
      </c>
      <c r="E268" s="456">
        <v>0</v>
      </c>
      <c r="F268" s="456">
        <v>0</v>
      </c>
      <c r="G268" s="456">
        <v>525000</v>
      </c>
      <c r="H268" s="456">
        <v>6289797</v>
      </c>
      <c r="I268" s="456">
        <v>94063.465786300003</v>
      </c>
      <c r="J268" s="456">
        <v>537022.86786</v>
      </c>
      <c r="K268" s="511">
        <v>0.81239309000000004</v>
      </c>
      <c r="L268" s="511">
        <v>0.85468248312771067</v>
      </c>
      <c r="M268" s="709">
        <v>0.54355728000000003</v>
      </c>
    </row>
    <row r="269" spans="2:13" hidden="1">
      <c r="B269" s="718" t="s">
        <v>986</v>
      </c>
      <c r="C269" s="456">
        <v>5423775</v>
      </c>
      <c r="D269" s="456">
        <v>0</v>
      </c>
      <c r="E269" s="456">
        <v>0</v>
      </c>
      <c r="F269" s="456">
        <v>0</v>
      </c>
      <c r="G269" s="456">
        <v>350000</v>
      </c>
      <c r="H269" s="456">
        <v>5073775</v>
      </c>
      <c r="I269" s="456">
        <v>8118.039624</v>
      </c>
      <c r="J269" s="456">
        <v>36074.540249999998</v>
      </c>
      <c r="K269" s="511">
        <v>5.4572549999999997E-2</v>
      </c>
      <c r="L269" s="511">
        <v>5.7413342119722197E-2</v>
      </c>
      <c r="M269" s="709">
        <v>1.8373130000000001E-2</v>
      </c>
    </row>
    <row r="270" spans="2:13" hidden="1">
      <c r="B270" s="718" t="s">
        <v>822</v>
      </c>
      <c r="C270" s="456">
        <v>410390</v>
      </c>
      <c r="D270" s="456">
        <v>0</v>
      </c>
      <c r="E270" s="456">
        <v>0</v>
      </c>
      <c r="F270" s="456">
        <v>0</v>
      </c>
      <c r="G270" s="456">
        <v>0</v>
      </c>
      <c r="H270" s="456">
        <v>410390</v>
      </c>
      <c r="I270" s="456">
        <v>6471.85</v>
      </c>
      <c r="J270" s="456">
        <v>18385.472000000002</v>
      </c>
      <c r="K270" s="511">
        <v>2.7813020000000001E-2</v>
      </c>
      <c r="L270" s="511">
        <v>2.9260841209710862E-2</v>
      </c>
      <c r="M270" s="709">
        <v>0.24217715000000001</v>
      </c>
    </row>
    <row r="271" spans="2:13" hidden="1">
      <c r="B271" s="718" t="s">
        <v>989</v>
      </c>
      <c r="C271" s="456">
        <v>1015332</v>
      </c>
      <c r="D271" s="456">
        <v>0</v>
      </c>
      <c r="E271" s="456">
        <v>0</v>
      </c>
      <c r="F271" s="456">
        <v>0</v>
      </c>
      <c r="G271" s="456">
        <v>87500</v>
      </c>
      <c r="H271" s="456">
        <v>927832</v>
      </c>
      <c r="I271" s="456">
        <v>29282.377921300002</v>
      </c>
      <c r="J271" s="456">
        <v>72166.772959999988</v>
      </c>
      <c r="K271" s="511">
        <v>0.10917186</v>
      </c>
      <c r="L271" s="511">
        <v>0.11485484213839138</v>
      </c>
      <c r="M271" s="709">
        <v>0.10540512</v>
      </c>
    </row>
    <row r="272" spans="2:13" hidden="1">
      <c r="B272" s="718" t="s">
        <v>1847</v>
      </c>
      <c r="C272" s="456">
        <v>1325555</v>
      </c>
      <c r="D272" s="456">
        <v>0</v>
      </c>
      <c r="E272" s="456">
        <v>0</v>
      </c>
      <c r="F272" s="456">
        <v>0</v>
      </c>
      <c r="G272" s="456">
        <v>301500</v>
      </c>
      <c r="H272" s="456">
        <v>1024055</v>
      </c>
      <c r="I272" s="456">
        <v>17562.543581000002</v>
      </c>
      <c r="J272" s="456">
        <v>30588.522850000001</v>
      </c>
      <c r="K272" s="511">
        <v>4.6273460000000002E-2</v>
      </c>
      <c r="L272" s="511">
        <v>4.8682237255234038E-2</v>
      </c>
      <c r="M272" s="709">
        <v>0.26960260000000003</v>
      </c>
    </row>
    <row r="273" spans="2:13" hidden="1">
      <c r="B273" s="718" t="s">
        <v>823</v>
      </c>
      <c r="C273" s="456">
        <v>866000</v>
      </c>
      <c r="D273" s="456">
        <v>0</v>
      </c>
      <c r="E273" s="456">
        <v>0</v>
      </c>
      <c r="F273" s="456">
        <v>0</v>
      </c>
      <c r="G273" s="456">
        <v>0</v>
      </c>
      <c r="H273" s="456">
        <v>866000</v>
      </c>
      <c r="I273" s="456">
        <v>8660</v>
      </c>
      <c r="J273" s="456">
        <v>44590.34</v>
      </c>
      <c r="K273" s="511">
        <v>6.7455009999999996E-2</v>
      </c>
      <c r="L273" s="511">
        <v>7.0966405334985064E-2</v>
      </c>
      <c r="M273" s="709">
        <v>0.23574447000000001</v>
      </c>
    </row>
    <row r="274" spans="2:13" hidden="1">
      <c r="B274" s="718" t="s">
        <v>824</v>
      </c>
      <c r="C274" s="456">
        <v>256117</v>
      </c>
      <c r="D274" s="456">
        <v>0</v>
      </c>
      <c r="E274" s="456">
        <v>0</v>
      </c>
      <c r="F274" s="456">
        <v>0</v>
      </c>
      <c r="G274" s="456">
        <v>0</v>
      </c>
      <c r="H274" s="456">
        <v>256117</v>
      </c>
      <c r="I274" s="456">
        <v>4225.9305000000004</v>
      </c>
      <c r="J274" s="456">
        <v>9786.2305699999997</v>
      </c>
      <c r="K274" s="511">
        <v>1.4804329999999999E-2</v>
      </c>
      <c r="L274" s="511">
        <v>1.5574978915438678E-2</v>
      </c>
      <c r="M274" s="709">
        <v>1.34148858</v>
      </c>
    </row>
    <row r="275" spans="2:13" hidden="1">
      <c r="B275" s="719"/>
      <c r="C275" s="524">
        <v>16111966</v>
      </c>
      <c r="D275" s="524">
        <v>0</v>
      </c>
      <c r="E275" s="524">
        <v>0</v>
      </c>
      <c r="F275" s="524">
        <v>0</v>
      </c>
      <c r="G275" s="524">
        <v>1264000</v>
      </c>
      <c r="H275" s="524">
        <v>14847966</v>
      </c>
      <c r="I275" s="524">
        <v>168384.20741259999</v>
      </c>
      <c r="J275" s="524">
        <v>748614.74648999982</v>
      </c>
      <c r="K275" s="525">
        <v>1.1324833200000002</v>
      </c>
      <c r="L275" s="525">
        <v>1.1914351301011927</v>
      </c>
      <c r="M275" s="656"/>
    </row>
    <row r="276" spans="2:13" hidden="1">
      <c r="B276" s="720" t="s">
        <v>991</v>
      </c>
      <c r="C276" s="526"/>
      <c r="D276" s="526"/>
      <c r="E276" s="526"/>
      <c r="F276" s="526"/>
      <c r="G276" s="526"/>
      <c r="H276" s="526"/>
      <c r="I276" s="526"/>
      <c r="J276" s="526"/>
      <c r="K276" s="527"/>
      <c r="L276" s="527"/>
      <c r="M276" s="656"/>
    </row>
    <row r="277" spans="2:13" hidden="1">
      <c r="B277" s="718" t="s">
        <v>825</v>
      </c>
      <c r="C277" s="456">
        <v>19513012</v>
      </c>
      <c r="D277" s="456">
        <v>0</v>
      </c>
      <c r="E277" s="456">
        <v>0</v>
      </c>
      <c r="F277" s="456">
        <v>0</v>
      </c>
      <c r="G277" s="456">
        <v>0</v>
      </c>
      <c r="H277" s="456">
        <v>19513012</v>
      </c>
      <c r="I277" s="456">
        <v>109282.04531839999</v>
      </c>
      <c r="J277" s="456">
        <v>450945.70731999999</v>
      </c>
      <c r="K277" s="511">
        <v>0.68217797999999996</v>
      </c>
      <c r="L277" s="511">
        <v>0.71768898487301647</v>
      </c>
      <c r="M277" s="709">
        <v>3.0767110199999999</v>
      </c>
    </row>
    <row r="278" spans="2:13" hidden="1">
      <c r="B278" s="718" t="s">
        <v>826</v>
      </c>
      <c r="C278" s="456">
        <v>13218323</v>
      </c>
      <c r="D278" s="456">
        <v>0</v>
      </c>
      <c r="E278" s="456">
        <v>0</v>
      </c>
      <c r="F278" s="456">
        <v>0</v>
      </c>
      <c r="G278" s="456">
        <v>2488000</v>
      </c>
      <c r="H278" s="456">
        <v>10730323</v>
      </c>
      <c r="I278" s="456">
        <v>85913.407613100004</v>
      </c>
      <c r="J278" s="456">
        <v>397880.37683999998</v>
      </c>
      <c r="K278" s="511">
        <v>0.60190224000000003</v>
      </c>
      <c r="L278" s="511">
        <v>0.63323446508064396</v>
      </c>
      <c r="M278" s="709">
        <v>1.2180864199999999</v>
      </c>
    </row>
    <row r="279" spans="2:13" hidden="1">
      <c r="B279" s="719"/>
      <c r="C279" s="524">
        <v>32731335</v>
      </c>
      <c r="D279" s="524">
        <v>0</v>
      </c>
      <c r="E279" s="524">
        <v>0</v>
      </c>
      <c r="F279" s="524">
        <v>0</v>
      </c>
      <c r="G279" s="524">
        <v>2488000</v>
      </c>
      <c r="H279" s="524">
        <v>30243335</v>
      </c>
      <c r="I279" s="524">
        <v>195195.45293149998</v>
      </c>
      <c r="J279" s="524">
        <v>848826.08415999997</v>
      </c>
      <c r="K279" s="525">
        <v>1.2840802199999999</v>
      </c>
      <c r="L279" s="525">
        <v>1.3509234499536604</v>
      </c>
      <c r="M279" s="656"/>
    </row>
    <row r="280" spans="2:13" hidden="1">
      <c r="B280" s="720" t="s">
        <v>827</v>
      </c>
      <c r="C280" s="526"/>
      <c r="D280" s="526"/>
      <c r="E280" s="526"/>
      <c r="F280" s="526"/>
      <c r="G280" s="526"/>
      <c r="H280" s="526"/>
      <c r="I280" s="526"/>
      <c r="J280" s="526"/>
      <c r="K280" s="527"/>
      <c r="L280" s="527"/>
      <c r="M280" s="656"/>
    </row>
    <row r="281" spans="2:13" hidden="1">
      <c r="B281" s="718" t="s">
        <v>828</v>
      </c>
      <c r="C281" s="456">
        <v>1257314</v>
      </c>
      <c r="D281" s="456">
        <v>1156190</v>
      </c>
      <c r="E281" s="456">
        <v>0</v>
      </c>
      <c r="F281" s="456">
        <v>0</v>
      </c>
      <c r="G281" s="456">
        <v>549400</v>
      </c>
      <c r="H281" s="456">
        <v>1864104</v>
      </c>
      <c r="I281" s="456">
        <v>118189.47805580001</v>
      </c>
      <c r="J281" s="456">
        <v>176362.87943999999</v>
      </c>
      <c r="K281" s="511">
        <v>0.2667968</v>
      </c>
      <c r="L281" s="511">
        <v>0.28068500012298947</v>
      </c>
      <c r="M281" s="709">
        <v>0.16279335</v>
      </c>
    </row>
    <row r="282" spans="2:13" hidden="1">
      <c r="B282" s="718" t="s">
        <v>829</v>
      </c>
      <c r="C282" s="456">
        <v>44299356</v>
      </c>
      <c r="D282" s="456">
        <v>0</v>
      </c>
      <c r="E282" s="456">
        <v>0</v>
      </c>
      <c r="F282" s="456">
        <v>0</v>
      </c>
      <c r="G282" s="456">
        <v>14702500</v>
      </c>
      <c r="H282" s="456">
        <v>29596856</v>
      </c>
      <c r="I282" s="456">
        <v>265325.39783889998</v>
      </c>
      <c r="J282" s="456">
        <v>514689.32583999995</v>
      </c>
      <c r="K282" s="511">
        <v>0.77860753000000005</v>
      </c>
      <c r="L282" s="511">
        <v>0.8191382106337749</v>
      </c>
      <c r="M282" s="709">
        <v>2.3484720299999999</v>
      </c>
    </row>
    <row r="283" spans="2:13" hidden="1">
      <c r="B283" s="718" t="s">
        <v>1000</v>
      </c>
      <c r="C283" s="456">
        <v>87810329</v>
      </c>
      <c r="D283" s="456">
        <v>0</v>
      </c>
      <c r="E283" s="456">
        <v>0</v>
      </c>
      <c r="F283" s="456">
        <v>0</v>
      </c>
      <c r="G283" s="456">
        <v>3731500</v>
      </c>
      <c r="H283" s="456">
        <v>84078829</v>
      </c>
      <c r="I283" s="456">
        <v>900311.48014510004</v>
      </c>
      <c r="J283" s="456">
        <v>3622115.9533200003</v>
      </c>
      <c r="K283" s="511">
        <v>5.4794351199999998</v>
      </c>
      <c r="L283" s="511">
        <v>5.7646689599949896</v>
      </c>
      <c r="M283" s="709">
        <v>7.5649547899999998</v>
      </c>
    </row>
    <row r="284" spans="2:13" hidden="1">
      <c r="B284" s="718" t="s">
        <v>999</v>
      </c>
      <c r="C284" s="456">
        <v>2202409</v>
      </c>
      <c r="D284" s="456">
        <v>0</v>
      </c>
      <c r="E284" s="456">
        <v>0</v>
      </c>
      <c r="F284" s="456">
        <v>0</v>
      </c>
      <c r="G284" s="456">
        <v>764000</v>
      </c>
      <c r="H284" s="456">
        <v>1438409</v>
      </c>
      <c r="I284" s="456">
        <v>16356.9113554</v>
      </c>
      <c r="J284" s="456">
        <v>36866.42267</v>
      </c>
      <c r="K284" s="511">
        <v>5.5770489999999999E-2</v>
      </c>
      <c r="L284" s="511">
        <v>5.8673638605359422E-2</v>
      </c>
      <c r="M284" s="709">
        <v>0.10661545</v>
      </c>
    </row>
    <row r="285" spans="2:13" hidden="1">
      <c r="B285" s="718" t="s">
        <v>1354</v>
      </c>
      <c r="C285" s="456">
        <v>972689</v>
      </c>
      <c r="D285" s="456">
        <v>0</v>
      </c>
      <c r="E285" s="456">
        <v>0</v>
      </c>
      <c r="F285" s="456">
        <v>40127</v>
      </c>
      <c r="G285" s="456">
        <v>550000</v>
      </c>
      <c r="H285" s="456">
        <v>462816</v>
      </c>
      <c r="I285" s="456">
        <v>2861.5091364999998</v>
      </c>
      <c r="J285" s="456">
        <v>4174.6003199999996</v>
      </c>
      <c r="K285" s="511">
        <v>6.3152199999999999E-3</v>
      </c>
      <c r="L285" s="511">
        <v>6.643958723362018E-3</v>
      </c>
      <c r="M285" s="709">
        <v>8.7659860000000006E-2</v>
      </c>
    </row>
    <row r="286" spans="2:13" hidden="1">
      <c r="B286" s="718" t="s">
        <v>2069</v>
      </c>
      <c r="C286" s="456">
        <v>0</v>
      </c>
      <c r="D286" s="456">
        <v>0</v>
      </c>
      <c r="E286" s="456">
        <v>0</v>
      </c>
      <c r="F286" s="456">
        <v>367221</v>
      </c>
      <c r="G286" s="456">
        <v>367221</v>
      </c>
      <c r="H286" s="456">
        <v>0</v>
      </c>
      <c r="I286" s="456">
        <v>0</v>
      </c>
      <c r="J286" s="456">
        <v>0</v>
      </c>
      <c r="K286" s="511">
        <v>0</v>
      </c>
      <c r="L286" s="511">
        <v>0</v>
      </c>
      <c r="M286" s="709">
        <v>0</v>
      </c>
    </row>
    <row r="287" spans="2:13" hidden="1">
      <c r="B287" s="718" t="s">
        <v>830</v>
      </c>
      <c r="C287" s="456">
        <v>11431829</v>
      </c>
      <c r="D287" s="456">
        <v>0</v>
      </c>
      <c r="E287" s="456">
        <v>823024</v>
      </c>
      <c r="F287" s="456">
        <v>0</v>
      </c>
      <c r="G287" s="456">
        <v>5945000</v>
      </c>
      <c r="H287" s="456">
        <v>6309853</v>
      </c>
      <c r="I287" s="456">
        <v>32349.856838</v>
      </c>
      <c r="J287" s="456">
        <v>90735.686140000005</v>
      </c>
      <c r="K287" s="511">
        <v>0.13726239000000001</v>
      </c>
      <c r="L287" s="511">
        <v>0.14440763360313527</v>
      </c>
      <c r="M287" s="709">
        <v>0.60481518999999995</v>
      </c>
    </row>
    <row r="288" spans="2:13" hidden="1">
      <c r="B288" s="718" t="s">
        <v>831</v>
      </c>
      <c r="C288" s="456">
        <v>576847</v>
      </c>
      <c r="D288" s="456">
        <v>0</v>
      </c>
      <c r="E288" s="456">
        <v>0</v>
      </c>
      <c r="F288" s="456">
        <v>0</v>
      </c>
      <c r="G288" s="456">
        <v>25000</v>
      </c>
      <c r="H288" s="456">
        <v>551847</v>
      </c>
      <c r="I288" s="456">
        <v>34609.249032700005</v>
      </c>
      <c r="J288" s="456">
        <v>98157.025890000004</v>
      </c>
      <c r="K288" s="511">
        <v>0.14848918999999999</v>
      </c>
      <c r="L288" s="511">
        <v>0.15621884214801599</v>
      </c>
      <c r="M288" s="709">
        <v>3.7621170000000002E-2</v>
      </c>
    </row>
    <row r="289" spans="2:13" hidden="1">
      <c r="B289" s="718" t="s">
        <v>832</v>
      </c>
      <c r="C289" s="456">
        <v>61304107</v>
      </c>
      <c r="D289" s="456">
        <v>0</v>
      </c>
      <c r="E289" s="456">
        <v>0</v>
      </c>
      <c r="F289" s="456">
        <v>0</v>
      </c>
      <c r="G289" s="456">
        <v>3545500</v>
      </c>
      <c r="H289" s="456">
        <v>57758607</v>
      </c>
      <c r="I289" s="456">
        <v>873966.04139659996</v>
      </c>
      <c r="J289" s="456">
        <v>1677309.94728</v>
      </c>
      <c r="K289" s="511">
        <v>2.5373872999999998</v>
      </c>
      <c r="L289" s="511">
        <v>2.6694718540175946</v>
      </c>
      <c r="M289" s="709">
        <v>5.5122042499999999</v>
      </c>
    </row>
    <row r="290" spans="2:13" hidden="1">
      <c r="B290" s="718" t="s">
        <v>834</v>
      </c>
      <c r="C290" s="456">
        <v>27423161</v>
      </c>
      <c r="D290" s="456">
        <v>0</v>
      </c>
      <c r="E290" s="456">
        <v>0</v>
      </c>
      <c r="F290" s="456">
        <v>0</v>
      </c>
      <c r="G290" s="456">
        <v>13058500</v>
      </c>
      <c r="H290" s="456">
        <v>14364661</v>
      </c>
      <c r="I290" s="456">
        <v>27640.582684500001</v>
      </c>
      <c r="J290" s="456">
        <v>92221.123619999998</v>
      </c>
      <c r="K290" s="511">
        <v>0.13950952</v>
      </c>
      <c r="L290" s="511">
        <v>0.146771736642167</v>
      </c>
      <c r="M290" s="709">
        <v>1.3394069200000001</v>
      </c>
    </row>
    <row r="291" spans="2:13" hidden="1">
      <c r="B291" s="718" t="s">
        <v>835</v>
      </c>
      <c r="C291" s="456">
        <v>113842</v>
      </c>
      <c r="D291" s="456">
        <v>0</v>
      </c>
      <c r="E291" s="456">
        <v>0</v>
      </c>
      <c r="F291" s="456">
        <v>0</v>
      </c>
      <c r="G291" s="456">
        <v>0</v>
      </c>
      <c r="H291" s="456">
        <v>113842</v>
      </c>
      <c r="I291" s="456">
        <v>13407.560420199999</v>
      </c>
      <c r="J291" s="456">
        <v>28065.468260000001</v>
      </c>
      <c r="K291" s="511">
        <v>4.2456649999999999E-2</v>
      </c>
      <c r="L291" s="511">
        <v>4.4666746126073902E-2</v>
      </c>
      <c r="M291" s="709">
        <v>1.022811E-2</v>
      </c>
    </row>
    <row r="292" spans="2:13" hidden="1">
      <c r="B292" s="718" t="s">
        <v>837</v>
      </c>
      <c r="C292" s="456">
        <v>3015078</v>
      </c>
      <c r="D292" s="456">
        <v>200000</v>
      </c>
      <c r="E292" s="456">
        <v>0</v>
      </c>
      <c r="F292" s="456">
        <v>0</v>
      </c>
      <c r="G292" s="456">
        <v>1553000</v>
      </c>
      <c r="H292" s="456">
        <v>1662078</v>
      </c>
      <c r="I292" s="456">
        <v>49415.811956400001</v>
      </c>
      <c r="J292" s="456">
        <v>84067.905239999993</v>
      </c>
      <c r="K292" s="511">
        <v>0.12717555999999999</v>
      </c>
      <c r="L292" s="511">
        <v>0.13379572882657889</v>
      </c>
      <c r="M292" s="709">
        <v>7.8123059999999994E-2</v>
      </c>
    </row>
    <row r="293" spans="2:13" hidden="1">
      <c r="B293" s="718" t="s">
        <v>838</v>
      </c>
      <c r="C293" s="456">
        <v>8891532</v>
      </c>
      <c r="D293" s="456">
        <v>0</v>
      </c>
      <c r="E293" s="456">
        <v>0</v>
      </c>
      <c r="F293" s="456">
        <v>0</v>
      </c>
      <c r="G293" s="456">
        <v>4740000</v>
      </c>
      <c r="H293" s="456">
        <v>4151532</v>
      </c>
      <c r="I293" s="456">
        <v>6272.2246114</v>
      </c>
      <c r="J293" s="456">
        <v>8178.5180399999999</v>
      </c>
      <c r="K293" s="511">
        <v>1.237223E-2</v>
      </c>
      <c r="L293" s="511">
        <v>1.3016272723332624E-2</v>
      </c>
      <c r="M293" s="709">
        <v>4.0294980000000001E-2</v>
      </c>
    </row>
    <row r="294" spans="2:13" hidden="1">
      <c r="B294" s="718" t="s">
        <v>839</v>
      </c>
      <c r="C294" s="456">
        <v>4165804</v>
      </c>
      <c r="D294" s="456">
        <v>0</v>
      </c>
      <c r="E294" s="456">
        <v>0</v>
      </c>
      <c r="F294" s="456">
        <v>0</v>
      </c>
      <c r="G294" s="456">
        <v>342000</v>
      </c>
      <c r="H294" s="456">
        <v>3823804</v>
      </c>
      <c r="I294" s="456">
        <v>9833.6258987000001</v>
      </c>
      <c r="J294" s="456">
        <v>22369.253399999998</v>
      </c>
      <c r="K294" s="511">
        <v>3.3839580000000001E-2</v>
      </c>
      <c r="L294" s="511">
        <v>3.5601107859356815E-2</v>
      </c>
      <c r="M294" s="709">
        <v>0.37925586</v>
      </c>
    </row>
    <row r="295" spans="2:13" hidden="1">
      <c r="B295" s="718" t="s">
        <v>2070</v>
      </c>
      <c r="C295" s="456">
        <v>16817699</v>
      </c>
      <c r="D295" s="456">
        <v>0</v>
      </c>
      <c r="E295" s="456">
        <v>0</v>
      </c>
      <c r="F295" s="456">
        <v>0</v>
      </c>
      <c r="G295" s="456">
        <v>4124695</v>
      </c>
      <c r="H295" s="456">
        <v>12693004</v>
      </c>
      <c r="I295" s="456">
        <v>21958.896781700001</v>
      </c>
      <c r="J295" s="456">
        <v>21958.896920000003</v>
      </c>
      <c r="K295" s="511">
        <v>3.32188E-2</v>
      </c>
      <c r="L295" s="511">
        <v>3.4948017430095291E-2</v>
      </c>
      <c r="M295" s="709">
        <v>0.47510785</v>
      </c>
    </row>
    <row r="296" spans="2:13" hidden="1">
      <c r="B296" s="718" t="s">
        <v>840</v>
      </c>
      <c r="C296" s="456">
        <v>120343049</v>
      </c>
      <c r="D296" s="456">
        <v>0</v>
      </c>
      <c r="E296" s="456">
        <v>0</v>
      </c>
      <c r="F296" s="456">
        <v>0</v>
      </c>
      <c r="G296" s="456">
        <v>3070000</v>
      </c>
      <c r="H296" s="456">
        <v>117273049</v>
      </c>
      <c r="I296" s="456">
        <v>374590.72203920002</v>
      </c>
      <c r="J296" s="456">
        <v>1319321.80125</v>
      </c>
      <c r="K296" s="511">
        <v>1.9958329100000001</v>
      </c>
      <c r="L296" s="511">
        <v>2.0997266608595071</v>
      </c>
      <c r="M296" s="709">
        <v>10.637363410000001</v>
      </c>
    </row>
    <row r="297" spans="2:13" hidden="1">
      <c r="B297" s="718" t="s">
        <v>841</v>
      </c>
      <c r="C297" s="456">
        <v>8227978</v>
      </c>
      <c r="D297" s="456">
        <v>0</v>
      </c>
      <c r="E297" s="456">
        <v>0</v>
      </c>
      <c r="F297" s="456">
        <v>0</v>
      </c>
      <c r="G297" s="456">
        <v>4837500</v>
      </c>
      <c r="H297" s="456">
        <v>3390478</v>
      </c>
      <c r="I297" s="456">
        <v>7086.0990204</v>
      </c>
      <c r="J297" s="456">
        <v>12612.578160000001</v>
      </c>
      <c r="K297" s="511">
        <v>1.9079949999999998E-2</v>
      </c>
      <c r="L297" s="511">
        <v>2.0073166834380277E-2</v>
      </c>
      <c r="M297" s="709">
        <v>0.31452153999999999</v>
      </c>
    </row>
    <row r="298" spans="2:13" hidden="1">
      <c r="B298" s="718" t="s">
        <v>842</v>
      </c>
      <c r="C298" s="456">
        <v>399199</v>
      </c>
      <c r="D298" s="456">
        <v>340200</v>
      </c>
      <c r="E298" s="456">
        <v>0</v>
      </c>
      <c r="F298" s="456">
        <v>0</v>
      </c>
      <c r="G298" s="456">
        <v>0</v>
      </c>
      <c r="H298" s="456">
        <v>739399</v>
      </c>
      <c r="I298" s="456">
        <v>77665.758246800004</v>
      </c>
      <c r="J298" s="456">
        <v>113815.68806999999</v>
      </c>
      <c r="K298" s="511">
        <v>0.17217716999999999</v>
      </c>
      <c r="L298" s="511">
        <v>0.18113991176240959</v>
      </c>
      <c r="M298" s="709">
        <v>6.0399550000000003E-2</v>
      </c>
    </row>
    <row r="299" spans="2:13" hidden="1">
      <c r="B299" s="719"/>
      <c r="C299" s="524">
        <v>399252222</v>
      </c>
      <c r="D299" s="524">
        <v>1696390</v>
      </c>
      <c r="E299" s="524">
        <v>823024</v>
      </c>
      <c r="F299" s="524">
        <v>407348</v>
      </c>
      <c r="G299" s="524">
        <v>61905816</v>
      </c>
      <c r="H299" s="524">
        <v>340273168</v>
      </c>
      <c r="I299" s="524">
        <v>2831841.2054583007</v>
      </c>
      <c r="J299" s="524">
        <v>7923023.0738600027</v>
      </c>
      <c r="K299" s="525">
        <v>11.985726410000002</v>
      </c>
      <c r="L299" s="525">
        <v>12.609647446913122</v>
      </c>
      <c r="M299" s="656"/>
    </row>
    <row r="300" spans="2:13" hidden="1">
      <c r="B300" s="720"/>
      <c r="C300" s="526"/>
      <c r="D300" s="526"/>
      <c r="E300" s="526"/>
      <c r="F300" s="526"/>
      <c r="G300" s="526"/>
      <c r="H300" s="526"/>
      <c r="I300" s="526"/>
      <c r="J300" s="526"/>
      <c r="K300" s="527"/>
      <c r="L300" s="527"/>
      <c r="M300" s="656"/>
    </row>
    <row r="301" spans="2:13" hidden="1">
      <c r="B301" s="718"/>
      <c r="M301" s="709"/>
    </row>
    <row r="302" spans="2:13" hidden="1">
      <c r="B302" s="719"/>
      <c r="C302" s="524"/>
      <c r="D302" s="524"/>
      <c r="E302" s="524"/>
      <c r="F302" s="524"/>
      <c r="G302" s="524"/>
      <c r="H302" s="524"/>
      <c r="I302" s="524"/>
      <c r="J302" s="524"/>
      <c r="K302" s="525"/>
      <c r="L302" s="525"/>
      <c r="M302" s="656"/>
    </row>
    <row r="303" spans="2:13" hidden="1">
      <c r="B303" s="725" t="s">
        <v>1364</v>
      </c>
      <c r="C303" s="526"/>
      <c r="D303" s="526"/>
      <c r="E303" s="526"/>
      <c r="F303" s="526"/>
      <c r="G303" s="526"/>
      <c r="H303" s="526"/>
      <c r="I303" s="526"/>
      <c r="J303" s="526"/>
      <c r="K303" s="527"/>
      <c r="L303" s="527"/>
      <c r="M303" s="656"/>
    </row>
    <row r="304" spans="2:13" hidden="1">
      <c r="B304" s="718" t="s">
        <v>844</v>
      </c>
      <c r="C304" s="456">
        <v>525716</v>
      </c>
      <c r="D304" s="456">
        <v>0</v>
      </c>
      <c r="E304" s="456">
        <v>0</v>
      </c>
      <c r="F304" s="456">
        <v>0</v>
      </c>
      <c r="G304" s="456">
        <v>0</v>
      </c>
      <c r="H304" s="456">
        <v>525716</v>
      </c>
      <c r="I304" s="456">
        <v>683.43088</v>
      </c>
      <c r="J304" s="456">
        <v>1645.49108</v>
      </c>
      <c r="K304" s="511">
        <v>2.4892500000000001E-3</v>
      </c>
      <c r="L304" s="511">
        <v>2.6188314993422866E-3</v>
      </c>
      <c r="M304" s="709">
        <v>0.18851204999999999</v>
      </c>
    </row>
    <row r="305" spans="2:13" hidden="1">
      <c r="B305" s="719"/>
      <c r="C305" s="524">
        <v>525716</v>
      </c>
      <c r="D305" s="524">
        <v>0</v>
      </c>
      <c r="E305" s="524">
        <v>0</v>
      </c>
      <c r="F305" s="524">
        <v>0</v>
      </c>
      <c r="G305" s="524">
        <v>0</v>
      </c>
      <c r="H305" s="524">
        <v>525716</v>
      </c>
      <c r="I305" s="524">
        <v>683.43088</v>
      </c>
      <c r="J305" s="524">
        <v>1645.49108</v>
      </c>
      <c r="K305" s="525">
        <v>2.4892500000000001E-3</v>
      </c>
      <c r="L305" s="525">
        <v>2.6188314993422866E-3</v>
      </c>
      <c r="M305" s="656"/>
    </row>
    <row r="306" spans="2:13" hidden="1">
      <c r="B306" s="720" t="s">
        <v>845</v>
      </c>
      <c r="C306" s="526"/>
      <c r="D306" s="526"/>
      <c r="E306" s="526"/>
      <c r="F306" s="526"/>
      <c r="G306" s="526"/>
      <c r="H306" s="526"/>
      <c r="I306" s="526"/>
      <c r="J306" s="526"/>
      <c r="K306" s="527"/>
      <c r="L306" s="527"/>
      <c r="M306" s="656"/>
    </row>
    <row r="307" spans="2:13" hidden="1">
      <c r="B307" s="718" t="s">
        <v>847</v>
      </c>
      <c r="C307" s="456">
        <v>98518</v>
      </c>
      <c r="D307" s="456">
        <v>0</v>
      </c>
      <c r="E307" s="456">
        <v>0</v>
      </c>
      <c r="F307" s="456">
        <v>0</v>
      </c>
      <c r="G307" s="456">
        <v>0</v>
      </c>
      <c r="H307" s="456">
        <v>98518</v>
      </c>
      <c r="I307" s="456">
        <v>0</v>
      </c>
      <c r="J307" s="456">
        <v>0</v>
      </c>
      <c r="K307" s="511">
        <v>0</v>
      </c>
      <c r="L307" s="511">
        <v>0</v>
      </c>
      <c r="M307" s="709">
        <v>0.60317266000000003</v>
      </c>
    </row>
    <row r="308" spans="2:13" hidden="1">
      <c r="B308" s="718" t="s">
        <v>1371</v>
      </c>
      <c r="C308" s="456">
        <v>663832</v>
      </c>
      <c r="D308" s="456">
        <v>0</v>
      </c>
      <c r="E308" s="456">
        <v>0</v>
      </c>
      <c r="F308" s="456">
        <v>0</v>
      </c>
      <c r="G308" s="456">
        <v>0</v>
      </c>
      <c r="H308" s="456">
        <v>663832</v>
      </c>
      <c r="I308" s="456">
        <v>431.49108000000001</v>
      </c>
      <c r="J308" s="456">
        <v>1427.2388000000001</v>
      </c>
      <c r="K308" s="511">
        <v>2.1590899999999998E-3</v>
      </c>
      <c r="L308" s="511">
        <v>2.2714786922597516E-3</v>
      </c>
      <c r="M308" s="709">
        <v>4.4332901500000004</v>
      </c>
    </row>
    <row r="309" spans="2:13" hidden="1">
      <c r="B309" s="718" t="s">
        <v>1373</v>
      </c>
      <c r="C309" s="456">
        <v>3988559</v>
      </c>
      <c r="D309" s="456">
        <v>0</v>
      </c>
      <c r="E309" s="456">
        <v>0</v>
      </c>
      <c r="F309" s="456">
        <v>0</v>
      </c>
      <c r="G309" s="456">
        <v>0</v>
      </c>
      <c r="H309" s="456">
        <v>3988559</v>
      </c>
      <c r="I309" s="456">
        <v>7224.9314175000009</v>
      </c>
      <c r="J309" s="456">
        <v>6740.66471</v>
      </c>
      <c r="K309" s="511">
        <v>1.0197090000000001E-2</v>
      </c>
      <c r="L309" s="511">
        <v>1.0727900797282317E-2</v>
      </c>
      <c r="M309" s="709">
        <v>1.25976998</v>
      </c>
    </row>
    <row r="310" spans="2:13" hidden="1">
      <c r="B310" s="718" t="s">
        <v>1374</v>
      </c>
      <c r="C310" s="456">
        <v>2368064</v>
      </c>
      <c r="D310" s="456">
        <v>0</v>
      </c>
      <c r="E310" s="456">
        <v>0</v>
      </c>
      <c r="F310" s="456">
        <v>0</v>
      </c>
      <c r="G310" s="456">
        <v>0</v>
      </c>
      <c r="H310" s="456">
        <v>2368064</v>
      </c>
      <c r="I310" s="456">
        <v>1799.7286219</v>
      </c>
      <c r="J310" s="456">
        <v>2486.4672</v>
      </c>
      <c r="K310" s="511">
        <v>3.7614599999999999E-3</v>
      </c>
      <c r="L310" s="511">
        <v>3.9572615765510058E-3</v>
      </c>
      <c r="M310" s="709">
        <v>3.7798670099999998</v>
      </c>
    </row>
    <row r="311" spans="2:13" hidden="1">
      <c r="B311" s="718" t="s">
        <v>1376</v>
      </c>
      <c r="C311" s="456">
        <v>6533579</v>
      </c>
      <c r="D311" s="456">
        <v>0</v>
      </c>
      <c r="E311" s="456">
        <v>0</v>
      </c>
      <c r="F311" s="456">
        <v>0</v>
      </c>
      <c r="G311" s="456">
        <v>100000</v>
      </c>
      <c r="H311" s="456">
        <v>6433579</v>
      </c>
      <c r="I311" s="456">
        <v>5790.2213095000006</v>
      </c>
      <c r="J311" s="456">
        <v>10229.390609999999</v>
      </c>
      <c r="K311" s="511">
        <v>1.5474730000000001E-2</v>
      </c>
      <c r="L311" s="511">
        <v>1.6280276857255405E-2</v>
      </c>
      <c r="M311" s="709">
        <v>3.0332390999999999</v>
      </c>
    </row>
    <row r="312" spans="2:13" ht="30" hidden="1">
      <c r="B312" s="718" t="s">
        <v>846</v>
      </c>
      <c r="C312" s="456">
        <v>8271554</v>
      </c>
      <c r="D312" s="456">
        <v>0</v>
      </c>
      <c r="E312" s="456">
        <v>0</v>
      </c>
      <c r="F312" s="456">
        <v>0</v>
      </c>
      <c r="G312" s="456">
        <v>0</v>
      </c>
      <c r="H312" s="456">
        <v>8271554</v>
      </c>
      <c r="I312" s="456">
        <v>1654.3112800000001</v>
      </c>
      <c r="J312" s="456">
        <v>11166.597900000001</v>
      </c>
      <c r="K312" s="511">
        <v>1.6892520000000001E-2</v>
      </c>
      <c r="L312" s="511">
        <v>1.7771860738989499E-2</v>
      </c>
      <c r="M312" s="709">
        <v>2.9036557099999998</v>
      </c>
    </row>
    <row r="313" spans="2:13" hidden="1">
      <c r="B313" s="718" t="s">
        <v>1383</v>
      </c>
      <c r="C313" s="456">
        <v>1775606</v>
      </c>
      <c r="D313" s="456">
        <v>0</v>
      </c>
      <c r="E313" s="456">
        <v>0</v>
      </c>
      <c r="F313" s="456">
        <v>0</v>
      </c>
      <c r="G313" s="456">
        <v>0</v>
      </c>
      <c r="H313" s="456">
        <v>1775606</v>
      </c>
      <c r="I313" s="456">
        <v>0</v>
      </c>
      <c r="J313" s="456">
        <v>0</v>
      </c>
      <c r="K313" s="511">
        <v>0</v>
      </c>
      <c r="L313" s="511">
        <v>0</v>
      </c>
      <c r="M313" s="709">
        <v>3.4939118499999999</v>
      </c>
    </row>
    <row r="314" spans="2:13" hidden="1">
      <c r="B314" s="718" t="s">
        <v>1385</v>
      </c>
      <c r="C314" s="456">
        <v>993701</v>
      </c>
      <c r="D314" s="456">
        <v>0</v>
      </c>
      <c r="E314" s="456">
        <v>0</v>
      </c>
      <c r="F314" s="456">
        <v>0</v>
      </c>
      <c r="G314" s="456">
        <v>0</v>
      </c>
      <c r="H314" s="456">
        <v>993701</v>
      </c>
      <c r="I314" s="456">
        <v>4004.6154799999999</v>
      </c>
      <c r="J314" s="456">
        <v>15481.861580000001</v>
      </c>
      <c r="K314" s="511">
        <v>2.342052E-2</v>
      </c>
      <c r="L314" s="511">
        <v>2.4639687973368501E-2</v>
      </c>
      <c r="M314" s="709">
        <v>0.13018736</v>
      </c>
    </row>
    <row r="315" spans="2:13" hidden="1">
      <c r="B315" s="718" t="s">
        <v>1468</v>
      </c>
      <c r="C315" s="456">
        <v>500000</v>
      </c>
      <c r="D315" s="456">
        <v>0</v>
      </c>
      <c r="E315" s="456">
        <v>0</v>
      </c>
      <c r="F315" s="456">
        <v>0</v>
      </c>
      <c r="G315" s="456">
        <v>0</v>
      </c>
      <c r="H315" s="456">
        <v>500000</v>
      </c>
      <c r="I315" s="456">
        <v>1900</v>
      </c>
      <c r="J315" s="456">
        <v>2280</v>
      </c>
      <c r="K315" s="511">
        <v>3.44912E-3</v>
      </c>
      <c r="L315" s="511">
        <v>3.6286649566647385E-3</v>
      </c>
      <c r="M315" s="709">
        <v>2.5</v>
      </c>
    </row>
    <row r="316" spans="2:13" hidden="1">
      <c r="B316" s="718" t="s">
        <v>1387</v>
      </c>
      <c r="C316" s="456">
        <v>1949080</v>
      </c>
      <c r="D316" s="456">
        <v>0</v>
      </c>
      <c r="E316" s="456">
        <v>0</v>
      </c>
      <c r="F316" s="456">
        <v>0</v>
      </c>
      <c r="G316" s="456">
        <v>615500</v>
      </c>
      <c r="H316" s="456">
        <v>1333580</v>
      </c>
      <c r="I316" s="456">
        <v>6974.6234000000004</v>
      </c>
      <c r="J316" s="456">
        <v>79708.0766</v>
      </c>
      <c r="K316" s="511">
        <v>0.12058014</v>
      </c>
      <c r="L316" s="511">
        <v>0.12685697557963538</v>
      </c>
      <c r="M316" s="709">
        <v>1.62526858</v>
      </c>
    </row>
    <row r="317" spans="2:13" hidden="1">
      <c r="B317" s="718" t="s">
        <v>1389</v>
      </c>
      <c r="C317" s="456">
        <v>326292</v>
      </c>
      <c r="D317" s="456">
        <v>0</v>
      </c>
      <c r="E317" s="456">
        <v>0</v>
      </c>
      <c r="F317" s="456">
        <v>0</v>
      </c>
      <c r="G317" s="456">
        <v>0</v>
      </c>
      <c r="H317" s="456">
        <v>326292</v>
      </c>
      <c r="I317" s="456">
        <v>0</v>
      </c>
      <c r="J317" s="456">
        <v>0</v>
      </c>
      <c r="K317" s="511">
        <v>0</v>
      </c>
      <c r="L317" s="511">
        <v>0</v>
      </c>
      <c r="M317" s="709">
        <v>3.2629199999999998</v>
      </c>
    </row>
    <row r="318" spans="2:13" hidden="1">
      <c r="B318" s="718" t="s">
        <v>1020</v>
      </c>
      <c r="C318" s="456">
        <v>826752</v>
      </c>
      <c r="D318" s="456">
        <v>0</v>
      </c>
      <c r="E318" s="456">
        <v>0</v>
      </c>
      <c r="F318" s="456">
        <v>0</v>
      </c>
      <c r="G318" s="456">
        <v>154000</v>
      </c>
      <c r="H318" s="456">
        <v>672752</v>
      </c>
      <c r="I318" s="456">
        <v>322.92088969999998</v>
      </c>
      <c r="J318" s="456">
        <v>941.8528</v>
      </c>
      <c r="K318" s="511">
        <v>1.4248100000000001E-3</v>
      </c>
      <c r="L318" s="511">
        <v>1.4989773024984923E-3</v>
      </c>
      <c r="M318" s="709">
        <v>1.4896912099999999</v>
      </c>
    </row>
    <row r="319" spans="2:13" hidden="1">
      <c r="B319" s="718" t="s">
        <v>1391</v>
      </c>
      <c r="C319" s="456">
        <v>2277698</v>
      </c>
      <c r="D319" s="456">
        <v>0</v>
      </c>
      <c r="E319" s="456">
        <v>0</v>
      </c>
      <c r="F319" s="456">
        <v>0</v>
      </c>
      <c r="G319" s="456">
        <v>15000</v>
      </c>
      <c r="H319" s="456">
        <v>2262698</v>
      </c>
      <c r="I319" s="456">
        <v>2828.3720033</v>
      </c>
      <c r="J319" s="456">
        <v>5543.6100999999999</v>
      </c>
      <c r="K319" s="511">
        <v>8.3862199999999998E-3</v>
      </c>
      <c r="L319" s="511">
        <v>8.8227647821415376E-3</v>
      </c>
      <c r="M319" s="709">
        <v>4.3992604100000001</v>
      </c>
    </row>
    <row r="320" spans="2:13" hidden="1">
      <c r="B320" s="718" t="s">
        <v>1393</v>
      </c>
      <c r="C320" s="456">
        <v>417026</v>
      </c>
      <c r="D320" s="456">
        <v>0</v>
      </c>
      <c r="E320" s="456">
        <v>0</v>
      </c>
      <c r="F320" s="456">
        <v>0</v>
      </c>
      <c r="G320" s="456">
        <v>1000</v>
      </c>
      <c r="H320" s="456">
        <v>416026</v>
      </c>
      <c r="I320" s="456">
        <v>703.08416319999992</v>
      </c>
      <c r="J320" s="456">
        <v>931.89823999999999</v>
      </c>
      <c r="K320" s="511">
        <v>1.40975E-3</v>
      </c>
      <c r="L320" s="511">
        <v>1.4831344239761167E-3</v>
      </c>
      <c r="M320" s="709">
        <v>1.1460771300000001</v>
      </c>
    </row>
    <row r="321" spans="2:13" hidden="1">
      <c r="B321" s="719"/>
      <c r="C321" s="524">
        <v>30990261</v>
      </c>
      <c r="D321" s="524">
        <v>0</v>
      </c>
      <c r="E321" s="524">
        <v>0</v>
      </c>
      <c r="F321" s="524">
        <v>0</v>
      </c>
      <c r="G321" s="524">
        <v>885500</v>
      </c>
      <c r="H321" s="524">
        <v>30104761</v>
      </c>
      <c r="I321" s="524">
        <v>33634.299645100007</v>
      </c>
      <c r="J321" s="524">
        <v>136937.65854</v>
      </c>
      <c r="K321" s="525">
        <v>0.20715544999999999</v>
      </c>
      <c r="L321" s="525">
        <v>0.21793898368062273</v>
      </c>
      <c r="M321" s="656"/>
    </row>
    <row r="322" spans="2:13" hidden="1">
      <c r="B322" s="720" t="s">
        <v>848</v>
      </c>
      <c r="C322" s="526"/>
      <c r="D322" s="526"/>
      <c r="E322" s="526"/>
      <c r="F322" s="526"/>
      <c r="G322" s="526"/>
      <c r="H322" s="526"/>
      <c r="I322" s="526"/>
      <c r="J322" s="526"/>
      <c r="K322" s="527"/>
      <c r="L322" s="527"/>
      <c r="M322" s="656"/>
    </row>
    <row r="323" spans="2:13" hidden="1">
      <c r="B323" s="718" t="s">
        <v>849</v>
      </c>
      <c r="C323" s="456">
        <v>1858077</v>
      </c>
      <c r="D323" s="456">
        <v>0</v>
      </c>
      <c r="E323" s="456">
        <v>0</v>
      </c>
      <c r="F323" s="456">
        <v>0</v>
      </c>
      <c r="G323" s="456">
        <v>0</v>
      </c>
      <c r="H323" s="456">
        <v>1858077</v>
      </c>
      <c r="I323" s="456">
        <v>2396.9193300000002</v>
      </c>
      <c r="J323" s="456">
        <v>12393.373589999999</v>
      </c>
      <c r="K323" s="511">
        <v>1.874835E-2</v>
      </c>
      <c r="L323" s="511">
        <v>1.9724298438985641E-2</v>
      </c>
      <c r="M323" s="709">
        <v>2.3807368200000001</v>
      </c>
    </row>
    <row r="324" spans="2:13" hidden="1">
      <c r="B324" s="718" t="s">
        <v>851</v>
      </c>
      <c r="C324" s="456">
        <v>172406</v>
      </c>
      <c r="D324" s="456">
        <v>0</v>
      </c>
      <c r="E324" s="456">
        <v>0</v>
      </c>
      <c r="F324" s="456">
        <v>0</v>
      </c>
      <c r="G324" s="456">
        <v>0</v>
      </c>
      <c r="H324" s="456">
        <v>172406</v>
      </c>
      <c r="I324" s="456">
        <v>0</v>
      </c>
      <c r="J324" s="456">
        <v>0</v>
      </c>
      <c r="K324" s="511">
        <v>0</v>
      </c>
      <c r="L324" s="511">
        <v>0</v>
      </c>
      <c r="M324" s="709">
        <v>1.7240599999999999</v>
      </c>
    </row>
    <row r="325" spans="2:13" hidden="1">
      <c r="B325" s="718" t="s">
        <v>1395</v>
      </c>
      <c r="C325" s="456">
        <v>157629</v>
      </c>
      <c r="D325" s="456">
        <v>0</v>
      </c>
      <c r="E325" s="456">
        <v>0</v>
      </c>
      <c r="F325" s="456">
        <v>0</v>
      </c>
      <c r="G325" s="456">
        <v>0</v>
      </c>
      <c r="H325" s="456">
        <v>157629</v>
      </c>
      <c r="I325" s="456">
        <v>53.593859999999999</v>
      </c>
      <c r="J325" s="456">
        <v>53.593859999999999</v>
      </c>
      <c r="K325" s="511">
        <v>8.1080000000000003E-5</v>
      </c>
      <c r="L325" s="511">
        <v>8.5295684944910552E-5</v>
      </c>
      <c r="M325" s="709">
        <v>3.1525799999999999</v>
      </c>
    </row>
    <row r="326" spans="2:13" hidden="1">
      <c r="B326" s="718" t="s">
        <v>1399</v>
      </c>
      <c r="C326" s="456">
        <v>1584070</v>
      </c>
      <c r="D326" s="456">
        <v>0</v>
      </c>
      <c r="E326" s="456">
        <v>0</v>
      </c>
      <c r="F326" s="456">
        <v>0</v>
      </c>
      <c r="G326" s="456">
        <v>0</v>
      </c>
      <c r="H326" s="456">
        <v>1584070</v>
      </c>
      <c r="I326" s="456">
        <v>8981.6769000000004</v>
      </c>
      <c r="J326" s="456">
        <v>15317.956900000001</v>
      </c>
      <c r="K326" s="511">
        <v>2.317257E-2</v>
      </c>
      <c r="L326" s="511">
        <v>2.4378830443302996E-2</v>
      </c>
      <c r="M326" s="709">
        <v>0.78574900999999997</v>
      </c>
    </row>
    <row r="327" spans="2:13" hidden="1">
      <c r="B327" s="718" t="s">
        <v>854</v>
      </c>
      <c r="C327" s="456">
        <v>6429358</v>
      </c>
      <c r="D327" s="456">
        <v>0</v>
      </c>
      <c r="E327" s="456">
        <v>0</v>
      </c>
      <c r="F327" s="456">
        <v>0</v>
      </c>
      <c r="G327" s="456">
        <v>0</v>
      </c>
      <c r="H327" s="456">
        <v>6429358</v>
      </c>
      <c r="I327" s="456">
        <v>35940.164700000001</v>
      </c>
      <c r="J327" s="456">
        <v>161569.76653999998</v>
      </c>
      <c r="K327" s="511">
        <v>0.2444182</v>
      </c>
      <c r="L327" s="511">
        <v>0.25714146925447406</v>
      </c>
      <c r="M327" s="709">
        <v>2.2678511499999998</v>
      </c>
    </row>
    <row r="328" spans="2:13" hidden="1">
      <c r="B328" s="718" t="s">
        <v>855</v>
      </c>
      <c r="C328" s="456">
        <v>10108128</v>
      </c>
      <c r="D328" s="456">
        <v>0</v>
      </c>
      <c r="E328" s="456">
        <v>0</v>
      </c>
      <c r="F328" s="456">
        <v>0</v>
      </c>
      <c r="G328" s="456">
        <v>0</v>
      </c>
      <c r="H328" s="456">
        <v>10108128</v>
      </c>
      <c r="I328" s="456">
        <v>20519.49984</v>
      </c>
      <c r="J328" s="456">
        <v>112301.30207999999</v>
      </c>
      <c r="K328" s="511">
        <v>0.16988624999999999</v>
      </c>
      <c r="L328" s="511">
        <v>0.17872973659891089</v>
      </c>
      <c r="M328" s="709">
        <v>3.5576341399999998</v>
      </c>
    </row>
    <row r="329" spans="2:13" hidden="1">
      <c r="B329" s="718" t="s">
        <v>856</v>
      </c>
      <c r="C329" s="456">
        <v>1948462</v>
      </c>
      <c r="D329" s="456">
        <v>0</v>
      </c>
      <c r="E329" s="456">
        <v>0</v>
      </c>
      <c r="F329" s="456">
        <v>0</v>
      </c>
      <c r="G329" s="456">
        <v>0</v>
      </c>
      <c r="H329" s="456">
        <v>1948462</v>
      </c>
      <c r="I329" s="456">
        <v>13269.026220000002</v>
      </c>
      <c r="J329" s="456">
        <v>50172.896500000003</v>
      </c>
      <c r="K329" s="511">
        <v>7.590015E-2</v>
      </c>
      <c r="L329" s="511">
        <v>7.9851154080665315E-2</v>
      </c>
      <c r="M329" s="709">
        <v>4.2933268699999996</v>
      </c>
    </row>
    <row r="330" spans="2:13" hidden="1">
      <c r="B330" s="719"/>
      <c r="C330" s="524">
        <v>22258130</v>
      </c>
      <c r="D330" s="524">
        <v>0</v>
      </c>
      <c r="E330" s="524">
        <v>0</v>
      </c>
      <c r="F330" s="524">
        <v>0</v>
      </c>
      <c r="G330" s="524">
        <v>0</v>
      </c>
      <c r="H330" s="524">
        <v>22258130</v>
      </c>
      <c r="I330" s="524">
        <v>81160.880850000001</v>
      </c>
      <c r="J330" s="524">
        <v>351808.88946999994</v>
      </c>
      <c r="K330" s="525">
        <v>0.53220660000000009</v>
      </c>
      <c r="L330" s="525">
        <v>0.55991078450128384</v>
      </c>
      <c r="M330" s="656"/>
    </row>
    <row r="331" spans="2:13" hidden="1">
      <c r="B331" s="720" t="s">
        <v>1888</v>
      </c>
      <c r="C331" s="655"/>
      <c r="D331" s="655"/>
      <c r="E331" s="655"/>
      <c r="F331" s="655"/>
      <c r="G331" s="655"/>
      <c r="H331" s="655"/>
      <c r="I331" s="655"/>
      <c r="J331" s="655"/>
      <c r="K331" s="656"/>
      <c r="L331" s="656"/>
      <c r="M331" s="656"/>
    </row>
    <row r="332" spans="2:13" hidden="1">
      <c r="B332" s="718" t="s">
        <v>711</v>
      </c>
      <c r="C332" s="456">
        <v>458109</v>
      </c>
      <c r="D332" s="456">
        <v>0</v>
      </c>
      <c r="E332" s="456">
        <v>0</v>
      </c>
      <c r="F332" s="456">
        <v>0</v>
      </c>
      <c r="G332" s="456">
        <v>0</v>
      </c>
      <c r="H332" s="456">
        <v>458109</v>
      </c>
      <c r="I332" s="456">
        <v>0</v>
      </c>
      <c r="J332" s="456">
        <v>0</v>
      </c>
      <c r="K332" s="511">
        <v>0</v>
      </c>
      <c r="L332" s="511">
        <v>0</v>
      </c>
      <c r="M332" s="709">
        <v>4.9259032300000003</v>
      </c>
    </row>
    <row r="333" spans="2:13" hidden="1">
      <c r="B333" s="718" t="s">
        <v>1177</v>
      </c>
      <c r="C333" s="456">
        <v>59110</v>
      </c>
      <c r="D333" s="456">
        <v>0</v>
      </c>
      <c r="E333" s="456">
        <v>0</v>
      </c>
      <c r="F333" s="456">
        <v>0</v>
      </c>
      <c r="G333" s="456">
        <v>0</v>
      </c>
      <c r="H333" s="456">
        <v>59110</v>
      </c>
      <c r="I333" s="456">
        <v>0</v>
      </c>
      <c r="J333" s="456">
        <v>0</v>
      </c>
      <c r="K333" s="511">
        <v>0</v>
      </c>
      <c r="L333" s="511">
        <v>0</v>
      </c>
      <c r="M333" s="709">
        <v>2.4629166699999998</v>
      </c>
    </row>
    <row r="334" spans="2:13" hidden="1">
      <c r="B334" s="718" t="s">
        <v>1179</v>
      </c>
      <c r="C334" s="456">
        <v>121</v>
      </c>
      <c r="D334" s="456">
        <v>0</v>
      </c>
      <c r="E334" s="456">
        <v>0</v>
      </c>
      <c r="F334" s="456">
        <v>0</v>
      </c>
      <c r="G334" s="456">
        <v>0</v>
      </c>
      <c r="H334" s="456">
        <v>121</v>
      </c>
      <c r="I334" s="456">
        <v>0</v>
      </c>
      <c r="J334" s="456">
        <v>0</v>
      </c>
      <c r="K334" s="511">
        <v>0</v>
      </c>
      <c r="L334" s="511">
        <v>0</v>
      </c>
      <c r="M334" s="709">
        <v>2.94261E-3</v>
      </c>
    </row>
    <row r="335" spans="2:13" hidden="1">
      <c r="B335" s="718" t="s">
        <v>1058</v>
      </c>
      <c r="C335" s="456">
        <v>269806</v>
      </c>
      <c r="D335" s="456">
        <v>0</v>
      </c>
      <c r="E335" s="456">
        <v>0</v>
      </c>
      <c r="F335" s="456">
        <v>0</v>
      </c>
      <c r="G335" s="456">
        <v>0</v>
      </c>
      <c r="H335" s="456">
        <v>269806</v>
      </c>
      <c r="I335" s="456">
        <v>0</v>
      </c>
      <c r="J335" s="456">
        <v>0</v>
      </c>
      <c r="K335" s="511">
        <v>0</v>
      </c>
      <c r="L335" s="511">
        <v>0</v>
      </c>
      <c r="M335" s="709">
        <v>6.4511393300000002</v>
      </c>
    </row>
    <row r="336" spans="2:13" hidden="1">
      <c r="B336" s="718" t="s">
        <v>628</v>
      </c>
      <c r="C336" s="456">
        <v>136201</v>
      </c>
      <c r="D336" s="456">
        <v>0</v>
      </c>
      <c r="E336" s="456">
        <v>0</v>
      </c>
      <c r="F336" s="456">
        <v>0</v>
      </c>
      <c r="G336" s="456">
        <v>0</v>
      </c>
      <c r="H336" s="456">
        <v>136201</v>
      </c>
      <c r="I336" s="456">
        <v>0</v>
      </c>
      <c r="J336" s="456">
        <v>0</v>
      </c>
      <c r="K336" s="511">
        <v>0</v>
      </c>
      <c r="L336" s="511">
        <v>0</v>
      </c>
      <c r="M336" s="709">
        <v>2.4629475599999999</v>
      </c>
    </row>
    <row r="337" spans="2:13" hidden="1">
      <c r="B337" s="718" t="s">
        <v>1182</v>
      </c>
      <c r="C337" s="456">
        <v>64184</v>
      </c>
      <c r="D337" s="456">
        <v>0</v>
      </c>
      <c r="E337" s="456">
        <v>0</v>
      </c>
      <c r="F337" s="456">
        <v>0</v>
      </c>
      <c r="G337" s="456">
        <v>0</v>
      </c>
      <c r="H337" s="456">
        <v>64184</v>
      </c>
      <c r="I337" s="456">
        <v>0</v>
      </c>
      <c r="J337" s="456">
        <v>0</v>
      </c>
      <c r="K337" s="511">
        <v>0</v>
      </c>
      <c r="L337" s="511">
        <v>0</v>
      </c>
      <c r="M337" s="709">
        <v>3.8456560799999999</v>
      </c>
    </row>
    <row r="338" spans="2:13" hidden="1">
      <c r="B338" s="718" t="s">
        <v>714</v>
      </c>
      <c r="C338" s="456">
        <v>61573</v>
      </c>
      <c r="D338" s="456">
        <v>0</v>
      </c>
      <c r="E338" s="456">
        <v>0</v>
      </c>
      <c r="F338" s="456">
        <v>0</v>
      </c>
      <c r="G338" s="456">
        <v>0</v>
      </c>
      <c r="H338" s="456">
        <v>61573</v>
      </c>
      <c r="I338" s="456">
        <v>0</v>
      </c>
      <c r="J338" s="456">
        <v>0</v>
      </c>
      <c r="K338" s="511">
        <v>0</v>
      </c>
      <c r="L338" s="511">
        <v>0</v>
      </c>
      <c r="M338" s="709">
        <v>2.46292</v>
      </c>
    </row>
    <row r="339" spans="2:13" hidden="1">
      <c r="B339" s="718" t="s">
        <v>715</v>
      </c>
      <c r="C339" s="456">
        <v>320085</v>
      </c>
      <c r="D339" s="456">
        <v>0</v>
      </c>
      <c r="E339" s="456">
        <v>0</v>
      </c>
      <c r="F339" s="456">
        <v>0</v>
      </c>
      <c r="G339" s="456">
        <v>0</v>
      </c>
      <c r="H339" s="456">
        <v>320085</v>
      </c>
      <c r="I339" s="456">
        <v>0</v>
      </c>
      <c r="J339" s="456">
        <v>0</v>
      </c>
      <c r="K339" s="511">
        <v>0</v>
      </c>
      <c r="L339" s="511">
        <v>0</v>
      </c>
      <c r="M339" s="709">
        <v>8.2073076900000004</v>
      </c>
    </row>
    <row r="340" spans="2:13" hidden="1">
      <c r="B340" s="718" t="s">
        <v>716</v>
      </c>
      <c r="C340" s="456">
        <v>299</v>
      </c>
      <c r="D340" s="456">
        <v>0</v>
      </c>
      <c r="E340" s="456">
        <v>0</v>
      </c>
      <c r="F340" s="456">
        <v>0</v>
      </c>
      <c r="G340" s="456">
        <v>0</v>
      </c>
      <c r="H340" s="456">
        <v>299</v>
      </c>
      <c r="I340" s="456">
        <v>0</v>
      </c>
      <c r="J340" s="456">
        <v>0</v>
      </c>
      <c r="K340" s="511">
        <v>0</v>
      </c>
      <c r="L340" s="511">
        <v>0</v>
      </c>
      <c r="M340" s="709">
        <v>7.0836299999999996E-3</v>
      </c>
    </row>
    <row r="341" spans="2:13" hidden="1">
      <c r="B341" s="718" t="s">
        <v>718</v>
      </c>
      <c r="C341" s="456">
        <v>284101</v>
      </c>
      <c r="D341" s="456">
        <v>0</v>
      </c>
      <c r="E341" s="456">
        <v>0</v>
      </c>
      <c r="F341" s="456">
        <v>0</v>
      </c>
      <c r="G341" s="456">
        <v>0</v>
      </c>
      <c r="H341" s="456">
        <v>284101</v>
      </c>
      <c r="I341" s="456">
        <v>0</v>
      </c>
      <c r="J341" s="456">
        <v>0</v>
      </c>
      <c r="K341" s="511">
        <v>0</v>
      </c>
      <c r="L341" s="511">
        <v>0</v>
      </c>
      <c r="M341" s="709">
        <v>4.9250411700000001</v>
      </c>
    </row>
    <row r="342" spans="2:13" hidden="1">
      <c r="B342" s="718" t="s">
        <v>719</v>
      </c>
      <c r="C342" s="456">
        <v>189220</v>
      </c>
      <c r="D342" s="456">
        <v>0</v>
      </c>
      <c r="E342" s="456">
        <v>0</v>
      </c>
      <c r="F342" s="456">
        <v>0</v>
      </c>
      <c r="G342" s="456">
        <v>0</v>
      </c>
      <c r="H342" s="456">
        <v>189220</v>
      </c>
      <c r="I342" s="456">
        <v>0</v>
      </c>
      <c r="J342" s="456">
        <v>0</v>
      </c>
      <c r="K342" s="511">
        <v>0</v>
      </c>
      <c r="L342" s="511">
        <v>0</v>
      </c>
      <c r="M342" s="709">
        <v>0</v>
      </c>
    </row>
    <row r="343" spans="2:13" hidden="1">
      <c r="B343" s="718" t="s">
        <v>1102</v>
      </c>
      <c r="C343" s="456">
        <v>39407</v>
      </c>
      <c r="D343" s="456">
        <v>0</v>
      </c>
      <c r="E343" s="456">
        <v>0</v>
      </c>
      <c r="F343" s="456">
        <v>0</v>
      </c>
      <c r="G343" s="456">
        <v>0</v>
      </c>
      <c r="H343" s="456">
        <v>39407</v>
      </c>
      <c r="I343" s="456">
        <v>0</v>
      </c>
      <c r="J343" s="456">
        <v>0</v>
      </c>
      <c r="K343" s="511">
        <v>0</v>
      </c>
      <c r="L343" s="511">
        <v>0</v>
      </c>
      <c r="M343" s="709">
        <v>1.97035</v>
      </c>
    </row>
    <row r="344" spans="2:13" hidden="1">
      <c r="B344" s="718" t="s">
        <v>721</v>
      </c>
      <c r="C344" s="456">
        <v>168712</v>
      </c>
      <c r="D344" s="456">
        <v>0</v>
      </c>
      <c r="E344" s="456">
        <v>0</v>
      </c>
      <c r="F344" s="456">
        <v>0</v>
      </c>
      <c r="G344" s="456">
        <v>0</v>
      </c>
      <c r="H344" s="456">
        <v>168712</v>
      </c>
      <c r="I344" s="456">
        <v>0</v>
      </c>
      <c r="J344" s="456">
        <v>0</v>
      </c>
      <c r="K344" s="511">
        <v>0</v>
      </c>
      <c r="L344" s="511">
        <v>0</v>
      </c>
      <c r="M344" s="709">
        <v>2.609944</v>
      </c>
    </row>
    <row r="345" spans="2:13" hidden="1">
      <c r="B345" s="718" t="s">
        <v>722</v>
      </c>
      <c r="C345" s="456">
        <v>213390</v>
      </c>
      <c r="D345" s="456">
        <v>0</v>
      </c>
      <c r="E345" s="456">
        <v>0</v>
      </c>
      <c r="F345" s="456">
        <v>0</v>
      </c>
      <c r="G345" s="456">
        <v>0</v>
      </c>
      <c r="H345" s="456">
        <v>213390</v>
      </c>
      <c r="I345" s="456">
        <v>0</v>
      </c>
      <c r="J345" s="456">
        <v>0</v>
      </c>
      <c r="K345" s="511">
        <v>0</v>
      </c>
      <c r="L345" s="511">
        <v>0</v>
      </c>
      <c r="M345" s="709">
        <v>2.4629501399999998</v>
      </c>
    </row>
    <row r="346" spans="2:13" hidden="1">
      <c r="B346" s="718" t="s">
        <v>725</v>
      </c>
      <c r="C346" s="456">
        <v>64250</v>
      </c>
      <c r="D346" s="456">
        <v>0</v>
      </c>
      <c r="E346" s="456">
        <v>0</v>
      </c>
      <c r="F346" s="456">
        <v>0</v>
      </c>
      <c r="G346" s="456">
        <v>0</v>
      </c>
      <c r="H346" s="456">
        <v>64250</v>
      </c>
      <c r="I346" s="456">
        <v>0</v>
      </c>
      <c r="J346" s="456">
        <v>0</v>
      </c>
      <c r="K346" s="511">
        <v>0</v>
      </c>
      <c r="L346" s="511">
        <v>0</v>
      </c>
      <c r="M346" s="709">
        <v>6.4249999999999998</v>
      </c>
    </row>
    <row r="347" spans="2:13" hidden="1">
      <c r="B347" s="718" t="s">
        <v>1067</v>
      </c>
      <c r="C347" s="456">
        <v>74114</v>
      </c>
      <c r="D347" s="456">
        <v>0</v>
      </c>
      <c r="E347" s="456">
        <v>0</v>
      </c>
      <c r="F347" s="456">
        <v>0</v>
      </c>
      <c r="G347" s="456">
        <v>0</v>
      </c>
      <c r="H347" s="456">
        <v>74114</v>
      </c>
      <c r="I347" s="456">
        <v>0</v>
      </c>
      <c r="J347" s="456">
        <v>0</v>
      </c>
      <c r="K347" s="511">
        <v>0</v>
      </c>
      <c r="L347" s="511">
        <v>0</v>
      </c>
      <c r="M347" s="709">
        <v>1.49098737</v>
      </c>
    </row>
    <row r="348" spans="2:13" hidden="1">
      <c r="B348" s="718" t="s">
        <v>1905</v>
      </c>
      <c r="C348" s="456">
        <v>3408091</v>
      </c>
      <c r="D348" s="456">
        <v>0</v>
      </c>
      <c r="E348" s="456">
        <v>0</v>
      </c>
      <c r="F348" s="456">
        <v>0</v>
      </c>
      <c r="G348" s="456">
        <v>0</v>
      </c>
      <c r="H348" s="456">
        <v>3408091</v>
      </c>
      <c r="I348" s="456">
        <v>0</v>
      </c>
      <c r="J348" s="456">
        <v>0</v>
      </c>
      <c r="K348" s="511">
        <v>0</v>
      </c>
      <c r="L348" s="511">
        <v>0</v>
      </c>
      <c r="M348" s="709">
        <v>5.1969243199999999</v>
      </c>
    </row>
    <row r="349" spans="2:13" hidden="1">
      <c r="B349" s="718" t="s">
        <v>1199</v>
      </c>
      <c r="C349" s="456">
        <v>84233</v>
      </c>
      <c r="D349" s="456">
        <v>0</v>
      </c>
      <c r="E349" s="456">
        <v>0</v>
      </c>
      <c r="F349" s="456">
        <v>0</v>
      </c>
      <c r="G349" s="456">
        <v>0</v>
      </c>
      <c r="H349" s="456">
        <v>84233</v>
      </c>
      <c r="I349" s="456">
        <v>0</v>
      </c>
      <c r="J349" s="456">
        <v>0</v>
      </c>
      <c r="K349" s="511">
        <v>0</v>
      </c>
      <c r="L349" s="511">
        <v>0</v>
      </c>
      <c r="M349" s="709">
        <v>4.8133142900000001</v>
      </c>
    </row>
    <row r="350" spans="2:13" hidden="1">
      <c r="B350" s="718" t="s">
        <v>677</v>
      </c>
      <c r="C350" s="456">
        <v>266145</v>
      </c>
      <c r="D350" s="456">
        <v>0</v>
      </c>
      <c r="E350" s="456">
        <v>0</v>
      </c>
      <c r="F350" s="456">
        <v>0</v>
      </c>
      <c r="G350" s="456">
        <v>0</v>
      </c>
      <c r="H350" s="456">
        <v>266145</v>
      </c>
      <c r="I350" s="456">
        <v>0</v>
      </c>
      <c r="J350" s="456">
        <v>0</v>
      </c>
      <c r="K350" s="511">
        <v>0</v>
      </c>
      <c r="L350" s="511">
        <v>0</v>
      </c>
      <c r="M350" s="709">
        <v>7.8277941200000001</v>
      </c>
    </row>
    <row r="351" spans="2:13" hidden="1">
      <c r="B351" s="718" t="s">
        <v>1202</v>
      </c>
      <c r="C351" s="456">
        <v>34948</v>
      </c>
      <c r="D351" s="456">
        <v>0</v>
      </c>
      <c r="E351" s="456">
        <v>0</v>
      </c>
      <c r="F351" s="456">
        <v>0</v>
      </c>
      <c r="G351" s="456">
        <v>0</v>
      </c>
      <c r="H351" s="456">
        <v>34948</v>
      </c>
      <c r="I351" s="456">
        <v>0</v>
      </c>
      <c r="J351" s="456">
        <v>0</v>
      </c>
      <c r="K351" s="511">
        <v>0</v>
      </c>
      <c r="L351" s="511">
        <v>0</v>
      </c>
      <c r="M351" s="709">
        <v>0.45438942999999998</v>
      </c>
    </row>
    <row r="352" spans="2:13" hidden="1">
      <c r="B352" s="718" t="s">
        <v>1060</v>
      </c>
      <c r="C352" s="456">
        <v>43200</v>
      </c>
      <c r="D352" s="456">
        <v>0</v>
      </c>
      <c r="E352" s="456">
        <v>0</v>
      </c>
      <c r="F352" s="456">
        <v>0</v>
      </c>
      <c r="G352" s="456">
        <v>0</v>
      </c>
      <c r="H352" s="456">
        <v>43200</v>
      </c>
      <c r="I352" s="456">
        <v>0</v>
      </c>
      <c r="J352" s="456">
        <v>0</v>
      </c>
      <c r="K352" s="511">
        <v>0</v>
      </c>
      <c r="L352" s="511">
        <v>0</v>
      </c>
      <c r="M352" s="709">
        <v>6.1714285699999998</v>
      </c>
    </row>
    <row r="353" spans="1:13" hidden="1">
      <c r="B353" s="718" t="s">
        <v>1208</v>
      </c>
      <c r="C353" s="456">
        <v>81277</v>
      </c>
      <c r="D353" s="456">
        <v>0</v>
      </c>
      <c r="E353" s="456">
        <v>0</v>
      </c>
      <c r="F353" s="456">
        <v>0</v>
      </c>
      <c r="G353" s="456">
        <v>0</v>
      </c>
      <c r="H353" s="456">
        <v>81277</v>
      </c>
      <c r="I353" s="456">
        <v>0</v>
      </c>
      <c r="J353" s="456">
        <v>0</v>
      </c>
      <c r="K353" s="511">
        <v>0</v>
      </c>
      <c r="L353" s="511">
        <v>0</v>
      </c>
      <c r="M353" s="709">
        <v>0</v>
      </c>
    </row>
    <row r="354" spans="1:13" hidden="1">
      <c r="B354" s="718" t="s">
        <v>730</v>
      </c>
      <c r="C354" s="456">
        <v>727080</v>
      </c>
      <c r="D354" s="456">
        <v>0</v>
      </c>
      <c r="E354" s="456">
        <v>0</v>
      </c>
      <c r="F354" s="456">
        <v>0</v>
      </c>
      <c r="G354" s="456">
        <v>0</v>
      </c>
      <c r="H354" s="456">
        <v>727080</v>
      </c>
      <c r="I354" s="456">
        <v>0</v>
      </c>
      <c r="J354" s="456">
        <v>0</v>
      </c>
      <c r="K354" s="511">
        <v>0</v>
      </c>
      <c r="L354" s="511">
        <v>0</v>
      </c>
      <c r="M354" s="709">
        <v>4.8003486000000004</v>
      </c>
    </row>
    <row r="355" spans="1:13" hidden="1">
      <c r="B355" s="718" t="s">
        <v>1211</v>
      </c>
      <c r="C355" s="456">
        <v>317647</v>
      </c>
      <c r="D355" s="456">
        <v>0</v>
      </c>
      <c r="E355" s="456">
        <v>0</v>
      </c>
      <c r="F355" s="456">
        <v>0</v>
      </c>
      <c r="G355" s="456">
        <v>0</v>
      </c>
      <c r="H355" s="456">
        <v>317647</v>
      </c>
      <c r="I355" s="456">
        <v>0</v>
      </c>
      <c r="J355" s="456">
        <v>0</v>
      </c>
      <c r="K355" s="511">
        <v>0</v>
      </c>
      <c r="L355" s="511">
        <v>0</v>
      </c>
      <c r="M355" s="709">
        <v>4.9249887599999997</v>
      </c>
    </row>
    <row r="356" spans="1:13" hidden="1">
      <c r="A356" s="640"/>
      <c r="B356" s="718" t="s">
        <v>1369</v>
      </c>
      <c r="C356" s="722">
        <v>370674</v>
      </c>
      <c r="D356" s="722">
        <v>0</v>
      </c>
      <c r="E356" s="722">
        <v>0</v>
      </c>
      <c r="F356" s="722">
        <v>0</v>
      </c>
      <c r="G356" s="722">
        <v>0</v>
      </c>
      <c r="H356" s="722">
        <v>370674</v>
      </c>
      <c r="I356" s="722">
        <v>0</v>
      </c>
      <c r="J356" s="722">
        <v>0</v>
      </c>
      <c r="K356" s="726">
        <v>0</v>
      </c>
      <c r="L356" s="726">
        <v>0</v>
      </c>
      <c r="M356" s="727">
        <v>4.9259003300000002</v>
      </c>
    </row>
    <row r="357" spans="1:13" hidden="1">
      <c r="B357" s="718" t="s">
        <v>740</v>
      </c>
      <c r="C357" s="456">
        <v>42005</v>
      </c>
      <c r="D357" s="456">
        <v>0</v>
      </c>
      <c r="E357" s="456">
        <v>0</v>
      </c>
      <c r="F357" s="456">
        <v>0</v>
      </c>
      <c r="G357" s="456">
        <v>0</v>
      </c>
      <c r="H357" s="456">
        <v>42005</v>
      </c>
      <c r="I357" s="456">
        <v>0</v>
      </c>
      <c r="J357" s="456">
        <v>0</v>
      </c>
      <c r="K357" s="511">
        <v>0</v>
      </c>
      <c r="L357" s="511">
        <v>0</v>
      </c>
      <c r="M357" s="709">
        <v>2.10025</v>
      </c>
    </row>
    <row r="358" spans="1:13" hidden="1">
      <c r="B358" s="718" t="s">
        <v>1230</v>
      </c>
      <c r="C358" s="456">
        <v>45835</v>
      </c>
      <c r="D358" s="456">
        <v>0</v>
      </c>
      <c r="E358" s="456">
        <v>0</v>
      </c>
      <c r="F358" s="456">
        <v>0</v>
      </c>
      <c r="G358" s="456">
        <v>0</v>
      </c>
      <c r="H358" s="456">
        <v>45835</v>
      </c>
      <c r="I358" s="456">
        <v>0</v>
      </c>
      <c r="J358" s="456">
        <v>0</v>
      </c>
      <c r="K358" s="511">
        <v>0</v>
      </c>
      <c r="L358" s="511">
        <v>0</v>
      </c>
      <c r="M358" s="709">
        <v>9.1669999999999998</v>
      </c>
    </row>
    <row r="359" spans="1:13" hidden="1">
      <c r="B359" s="718" t="s">
        <v>1232</v>
      </c>
      <c r="C359" s="456">
        <v>49259</v>
      </c>
      <c r="D359" s="456">
        <v>0</v>
      </c>
      <c r="E359" s="456">
        <v>0</v>
      </c>
      <c r="F359" s="456">
        <v>0</v>
      </c>
      <c r="G359" s="456">
        <v>0</v>
      </c>
      <c r="H359" s="456">
        <v>49259</v>
      </c>
      <c r="I359" s="456">
        <v>0</v>
      </c>
      <c r="J359" s="456">
        <v>0</v>
      </c>
      <c r="K359" s="511">
        <v>0</v>
      </c>
      <c r="L359" s="511">
        <v>0</v>
      </c>
      <c r="M359" s="709">
        <v>0.98517999999999994</v>
      </c>
    </row>
    <row r="360" spans="1:13" hidden="1">
      <c r="B360" s="718" t="s">
        <v>1104</v>
      </c>
      <c r="C360" s="456">
        <v>59110</v>
      </c>
      <c r="D360" s="456">
        <v>0</v>
      </c>
      <c r="E360" s="456">
        <v>0</v>
      </c>
      <c r="F360" s="456">
        <v>0</v>
      </c>
      <c r="G360" s="456">
        <v>0</v>
      </c>
      <c r="H360" s="456">
        <v>59110</v>
      </c>
      <c r="I360" s="456">
        <v>0</v>
      </c>
      <c r="J360" s="456">
        <v>0</v>
      </c>
      <c r="K360" s="511">
        <v>0</v>
      </c>
      <c r="L360" s="511">
        <v>0</v>
      </c>
      <c r="M360" s="709">
        <v>0</v>
      </c>
    </row>
    <row r="361" spans="1:13" hidden="1">
      <c r="B361" s="718" t="s">
        <v>1237</v>
      </c>
      <c r="C361" s="456">
        <v>165017</v>
      </c>
      <c r="D361" s="456">
        <v>0</v>
      </c>
      <c r="E361" s="456">
        <v>0</v>
      </c>
      <c r="F361" s="456">
        <v>0</v>
      </c>
      <c r="G361" s="456">
        <v>0</v>
      </c>
      <c r="H361" s="456">
        <v>165017</v>
      </c>
      <c r="I361" s="456">
        <v>0</v>
      </c>
      <c r="J361" s="456">
        <v>0</v>
      </c>
      <c r="K361" s="511">
        <v>0</v>
      </c>
      <c r="L361" s="511">
        <v>0</v>
      </c>
      <c r="M361" s="709">
        <v>5.00051515</v>
      </c>
    </row>
    <row r="362" spans="1:13" hidden="1">
      <c r="B362" s="718" t="s">
        <v>1238</v>
      </c>
      <c r="C362" s="456">
        <v>113022</v>
      </c>
      <c r="D362" s="456">
        <v>0</v>
      </c>
      <c r="E362" s="456">
        <v>0</v>
      </c>
      <c r="F362" s="456">
        <v>0</v>
      </c>
      <c r="G362" s="456">
        <v>0</v>
      </c>
      <c r="H362" s="456">
        <v>113022</v>
      </c>
      <c r="I362" s="456">
        <v>0</v>
      </c>
      <c r="J362" s="456">
        <v>0</v>
      </c>
      <c r="K362" s="511">
        <v>0</v>
      </c>
      <c r="L362" s="511">
        <v>0</v>
      </c>
      <c r="M362" s="709">
        <v>0</v>
      </c>
    </row>
    <row r="363" spans="1:13" hidden="1">
      <c r="B363" s="718" t="s">
        <v>1397</v>
      </c>
      <c r="C363" s="456">
        <v>3769256</v>
      </c>
      <c r="D363" s="456">
        <v>0</v>
      </c>
      <c r="E363" s="456">
        <v>0</v>
      </c>
      <c r="F363" s="456">
        <v>0</v>
      </c>
      <c r="G363" s="456">
        <v>3769256</v>
      </c>
      <c r="H363" s="456">
        <v>0</v>
      </c>
      <c r="I363" s="456">
        <v>0</v>
      </c>
      <c r="J363" s="456">
        <v>0</v>
      </c>
      <c r="K363" s="511">
        <v>0</v>
      </c>
      <c r="L363" s="511">
        <v>0</v>
      </c>
      <c r="M363" s="709">
        <v>0</v>
      </c>
    </row>
    <row r="364" spans="1:13" hidden="1">
      <c r="B364" s="718" t="s">
        <v>1242</v>
      </c>
      <c r="C364" s="456">
        <v>58248</v>
      </c>
      <c r="D364" s="456">
        <v>0</v>
      </c>
      <c r="E364" s="456">
        <v>0</v>
      </c>
      <c r="F364" s="456">
        <v>0</v>
      </c>
      <c r="G364" s="456">
        <v>0</v>
      </c>
      <c r="H364" s="456">
        <v>58248</v>
      </c>
      <c r="I364" s="456">
        <v>0</v>
      </c>
      <c r="J364" s="456">
        <v>0</v>
      </c>
      <c r="K364" s="511">
        <v>0</v>
      </c>
      <c r="L364" s="511">
        <v>0</v>
      </c>
      <c r="M364" s="709">
        <v>0.61572939000000004</v>
      </c>
    </row>
    <row r="365" spans="1:13" hidden="1">
      <c r="B365" s="718" t="s">
        <v>1106</v>
      </c>
      <c r="C365" s="456">
        <v>98518</v>
      </c>
      <c r="D365" s="456">
        <v>0</v>
      </c>
      <c r="E365" s="456">
        <v>0</v>
      </c>
      <c r="F365" s="456">
        <v>0</v>
      </c>
      <c r="G365" s="456">
        <v>0</v>
      </c>
      <c r="H365" s="456">
        <v>98518</v>
      </c>
      <c r="I365" s="456">
        <v>0</v>
      </c>
      <c r="J365" s="456">
        <v>0</v>
      </c>
      <c r="K365" s="511">
        <v>0</v>
      </c>
      <c r="L365" s="511">
        <v>0</v>
      </c>
      <c r="M365" s="709">
        <v>3.28393333</v>
      </c>
    </row>
    <row r="366" spans="1:13" hidden="1">
      <c r="B366" s="718" t="s">
        <v>833</v>
      </c>
      <c r="C366" s="456">
        <v>147</v>
      </c>
      <c r="D366" s="456">
        <v>0</v>
      </c>
      <c r="E366" s="456">
        <v>0</v>
      </c>
      <c r="F366" s="456">
        <v>0</v>
      </c>
      <c r="G366" s="456">
        <v>0</v>
      </c>
      <c r="H366" s="456">
        <v>147</v>
      </c>
      <c r="I366" s="456">
        <v>0</v>
      </c>
      <c r="J366" s="456">
        <v>0</v>
      </c>
      <c r="K366" s="511">
        <v>0</v>
      </c>
      <c r="L366" s="511">
        <v>0</v>
      </c>
      <c r="M366" s="709">
        <v>2.9399999999999999E-4</v>
      </c>
    </row>
    <row r="367" spans="1:13" hidden="1">
      <c r="B367" s="718" t="s">
        <v>1248</v>
      </c>
      <c r="C367" s="456">
        <v>4</v>
      </c>
      <c r="D367" s="456">
        <v>0</v>
      </c>
      <c r="E367" s="456">
        <v>0</v>
      </c>
      <c r="F367" s="456">
        <v>0</v>
      </c>
      <c r="G367" s="456">
        <v>0</v>
      </c>
      <c r="H367" s="456">
        <v>4</v>
      </c>
      <c r="I367" s="456">
        <v>0</v>
      </c>
      <c r="J367" s="456">
        <v>0</v>
      </c>
      <c r="K367" s="511">
        <v>0</v>
      </c>
      <c r="L367" s="511">
        <v>0</v>
      </c>
      <c r="M367" s="709">
        <v>3.2360000000000002E-5</v>
      </c>
    </row>
    <row r="368" spans="1:13" hidden="1">
      <c r="B368" s="718" t="s">
        <v>1378</v>
      </c>
      <c r="C368" s="456">
        <v>1970</v>
      </c>
      <c r="D368" s="456">
        <v>0</v>
      </c>
      <c r="E368" s="456">
        <v>0</v>
      </c>
      <c r="F368" s="456">
        <v>0</v>
      </c>
      <c r="G368" s="456">
        <v>0</v>
      </c>
      <c r="H368" s="456">
        <v>1970</v>
      </c>
      <c r="I368" s="456">
        <v>0</v>
      </c>
      <c r="J368" s="456">
        <v>0</v>
      </c>
      <c r="K368" s="511">
        <v>0</v>
      </c>
      <c r="L368" s="511">
        <v>0</v>
      </c>
      <c r="M368" s="709">
        <v>3.9399999999999998E-2</v>
      </c>
    </row>
    <row r="369" spans="2:13" hidden="1">
      <c r="B369" s="718" t="s">
        <v>850</v>
      </c>
      <c r="C369" s="456">
        <v>35227</v>
      </c>
      <c r="D369" s="456">
        <v>0</v>
      </c>
      <c r="E369" s="456">
        <v>0</v>
      </c>
      <c r="F369" s="456">
        <v>0</v>
      </c>
      <c r="G369" s="456">
        <v>0</v>
      </c>
      <c r="H369" s="456">
        <v>35227</v>
      </c>
      <c r="I369" s="456">
        <v>0</v>
      </c>
      <c r="J369" s="456">
        <v>0</v>
      </c>
      <c r="K369" s="511">
        <v>0</v>
      </c>
      <c r="L369" s="511">
        <v>0</v>
      </c>
      <c r="M369" s="709">
        <v>0.35227000000000003</v>
      </c>
    </row>
    <row r="370" spans="2:13" hidden="1">
      <c r="B370" s="718" t="s">
        <v>1381</v>
      </c>
      <c r="C370" s="456">
        <v>139990</v>
      </c>
      <c r="D370" s="456">
        <v>0</v>
      </c>
      <c r="E370" s="456">
        <v>0</v>
      </c>
      <c r="F370" s="456">
        <v>0</v>
      </c>
      <c r="G370" s="456">
        <v>0</v>
      </c>
      <c r="H370" s="456">
        <v>139990</v>
      </c>
      <c r="I370" s="456">
        <v>0</v>
      </c>
      <c r="J370" s="456">
        <v>0</v>
      </c>
      <c r="K370" s="511">
        <v>0</v>
      </c>
      <c r="L370" s="511">
        <v>0</v>
      </c>
      <c r="M370" s="709">
        <v>0.70815395999999997</v>
      </c>
    </row>
    <row r="371" spans="2:13" hidden="1">
      <c r="B371" s="718" t="s">
        <v>749</v>
      </c>
      <c r="C371" s="456">
        <v>163151</v>
      </c>
      <c r="D371" s="456">
        <v>0</v>
      </c>
      <c r="E371" s="456">
        <v>0</v>
      </c>
      <c r="F371" s="456">
        <v>0</v>
      </c>
      <c r="G371" s="456">
        <v>0</v>
      </c>
      <c r="H371" s="456">
        <v>163151</v>
      </c>
      <c r="I371" s="456">
        <v>0</v>
      </c>
      <c r="J371" s="456">
        <v>0</v>
      </c>
      <c r="K371" s="511">
        <v>0</v>
      </c>
      <c r="L371" s="511">
        <v>0</v>
      </c>
      <c r="M371" s="709">
        <v>2.4629540200000002</v>
      </c>
    </row>
    <row r="372" spans="2:13" hidden="1">
      <c r="B372" s="718" t="s">
        <v>750</v>
      </c>
      <c r="C372" s="456">
        <v>37436</v>
      </c>
      <c r="D372" s="456">
        <v>0</v>
      </c>
      <c r="E372" s="456">
        <v>0</v>
      </c>
      <c r="F372" s="456">
        <v>0</v>
      </c>
      <c r="G372" s="456">
        <v>0</v>
      </c>
      <c r="H372" s="456">
        <v>37436</v>
      </c>
      <c r="I372" s="456">
        <v>0</v>
      </c>
      <c r="J372" s="456">
        <v>0</v>
      </c>
      <c r="K372" s="511">
        <v>0</v>
      </c>
      <c r="L372" s="511">
        <v>0</v>
      </c>
      <c r="M372" s="709">
        <v>1.4974400000000001</v>
      </c>
    </row>
    <row r="373" spans="2:13" hidden="1">
      <c r="B373" s="718" t="s">
        <v>1072</v>
      </c>
      <c r="C373" s="456">
        <v>156102</v>
      </c>
      <c r="D373" s="456">
        <v>0</v>
      </c>
      <c r="E373" s="456">
        <v>0</v>
      </c>
      <c r="F373" s="456">
        <v>0</v>
      </c>
      <c r="G373" s="456">
        <v>0</v>
      </c>
      <c r="H373" s="456">
        <v>156102</v>
      </c>
      <c r="I373" s="456">
        <v>0</v>
      </c>
      <c r="J373" s="456">
        <v>0</v>
      </c>
      <c r="K373" s="511">
        <v>0</v>
      </c>
      <c r="L373" s="511">
        <v>0</v>
      </c>
      <c r="M373" s="709">
        <v>7.8051000000000004</v>
      </c>
    </row>
    <row r="374" spans="2:13" hidden="1">
      <c r="B374" s="718" t="s">
        <v>752</v>
      </c>
      <c r="C374" s="456">
        <v>19223</v>
      </c>
      <c r="D374" s="456">
        <v>0</v>
      </c>
      <c r="E374" s="456">
        <v>0</v>
      </c>
      <c r="F374" s="456">
        <v>0</v>
      </c>
      <c r="G374" s="456">
        <v>0</v>
      </c>
      <c r="H374" s="456">
        <v>19223</v>
      </c>
      <c r="I374" s="456">
        <v>0</v>
      </c>
      <c r="J374" s="456">
        <v>0</v>
      </c>
      <c r="K374" s="511">
        <v>0</v>
      </c>
      <c r="L374" s="511">
        <v>0</v>
      </c>
      <c r="M374" s="709">
        <v>1.97158974</v>
      </c>
    </row>
    <row r="375" spans="2:13" hidden="1">
      <c r="B375" s="718" t="s">
        <v>1260</v>
      </c>
      <c r="C375" s="456">
        <v>62553</v>
      </c>
      <c r="D375" s="456">
        <v>0</v>
      </c>
      <c r="E375" s="456">
        <v>0</v>
      </c>
      <c r="F375" s="456">
        <v>0</v>
      </c>
      <c r="G375" s="456">
        <v>0</v>
      </c>
      <c r="H375" s="456">
        <v>62553</v>
      </c>
      <c r="I375" s="456">
        <v>0</v>
      </c>
      <c r="J375" s="456">
        <v>0</v>
      </c>
      <c r="K375" s="511">
        <v>0</v>
      </c>
      <c r="L375" s="511">
        <v>0</v>
      </c>
      <c r="M375" s="709">
        <v>5.5716576099999999</v>
      </c>
    </row>
    <row r="376" spans="2:13" hidden="1">
      <c r="B376" s="718" t="s">
        <v>754</v>
      </c>
      <c r="C376" s="456">
        <v>169648</v>
      </c>
      <c r="D376" s="456">
        <v>0</v>
      </c>
      <c r="E376" s="456">
        <v>0</v>
      </c>
      <c r="F376" s="456">
        <v>0</v>
      </c>
      <c r="G376" s="456">
        <v>0</v>
      </c>
      <c r="H376" s="456">
        <v>169648</v>
      </c>
      <c r="I376" s="456">
        <v>0</v>
      </c>
      <c r="J376" s="456">
        <v>0</v>
      </c>
      <c r="K376" s="511">
        <v>0</v>
      </c>
      <c r="L376" s="511">
        <v>0</v>
      </c>
      <c r="M376" s="709">
        <v>1.56694099</v>
      </c>
    </row>
    <row r="377" spans="2:13" ht="30" hidden="1">
      <c r="B377" s="718" t="s">
        <v>757</v>
      </c>
      <c r="C377" s="456">
        <v>92360</v>
      </c>
      <c r="D377" s="456">
        <v>0</v>
      </c>
      <c r="E377" s="456">
        <v>0</v>
      </c>
      <c r="F377" s="456">
        <v>0</v>
      </c>
      <c r="G377" s="456">
        <v>0</v>
      </c>
      <c r="H377" s="456">
        <v>92360</v>
      </c>
      <c r="I377" s="456">
        <v>0</v>
      </c>
      <c r="J377" s="456">
        <v>0</v>
      </c>
      <c r="K377" s="511">
        <v>0</v>
      </c>
      <c r="L377" s="511">
        <v>0</v>
      </c>
      <c r="M377" s="709">
        <v>2.5908705200000002</v>
      </c>
    </row>
    <row r="378" spans="2:13" hidden="1">
      <c r="B378" s="718" t="s">
        <v>1405</v>
      </c>
      <c r="C378" s="456">
        <v>321</v>
      </c>
      <c r="D378" s="456">
        <v>0</v>
      </c>
      <c r="E378" s="456">
        <v>0</v>
      </c>
      <c r="F378" s="456">
        <v>0</v>
      </c>
      <c r="G378" s="456">
        <v>0</v>
      </c>
      <c r="H378" s="456">
        <v>321</v>
      </c>
      <c r="I378" s="456">
        <v>0</v>
      </c>
      <c r="J378" s="456">
        <v>0</v>
      </c>
      <c r="K378" s="511">
        <v>0</v>
      </c>
      <c r="L378" s="511">
        <v>0</v>
      </c>
      <c r="M378" s="709">
        <v>4.0538999999999999E-4</v>
      </c>
    </row>
    <row r="379" spans="2:13" hidden="1">
      <c r="B379" s="718" t="s">
        <v>759</v>
      </c>
      <c r="C379" s="456">
        <v>118221</v>
      </c>
      <c r="D379" s="456">
        <v>0</v>
      </c>
      <c r="E379" s="456">
        <v>0</v>
      </c>
      <c r="F379" s="456">
        <v>0</v>
      </c>
      <c r="G379" s="456">
        <v>0</v>
      </c>
      <c r="H379" s="456">
        <v>118221</v>
      </c>
      <c r="I379" s="456">
        <v>0</v>
      </c>
      <c r="J379" s="456">
        <v>0</v>
      </c>
      <c r="K379" s="511">
        <v>0</v>
      </c>
      <c r="L379" s="511">
        <v>0</v>
      </c>
      <c r="M379" s="709">
        <v>4.9258749999999996</v>
      </c>
    </row>
    <row r="380" spans="2:13" hidden="1">
      <c r="B380" s="718" t="s">
        <v>836</v>
      </c>
      <c r="C380" s="456">
        <v>738590</v>
      </c>
      <c r="D380" s="456">
        <v>0</v>
      </c>
      <c r="E380" s="456">
        <v>0</v>
      </c>
      <c r="F380" s="456">
        <v>0</v>
      </c>
      <c r="G380" s="456">
        <v>0</v>
      </c>
      <c r="H380" s="456">
        <v>738590</v>
      </c>
      <c r="I380" s="456">
        <v>0</v>
      </c>
      <c r="J380" s="456">
        <v>0</v>
      </c>
      <c r="K380" s="511">
        <v>0</v>
      </c>
      <c r="L380" s="511">
        <v>0</v>
      </c>
      <c r="M380" s="709">
        <v>2.4619666699999998</v>
      </c>
    </row>
    <row r="381" spans="2:13" hidden="1">
      <c r="B381" s="718" t="s">
        <v>762</v>
      </c>
      <c r="C381" s="456">
        <v>121543</v>
      </c>
      <c r="D381" s="456">
        <v>0</v>
      </c>
      <c r="E381" s="456">
        <v>0</v>
      </c>
      <c r="F381" s="456">
        <v>0</v>
      </c>
      <c r="G381" s="456">
        <v>0</v>
      </c>
      <c r="H381" s="456">
        <v>121543</v>
      </c>
      <c r="I381" s="456">
        <v>0</v>
      </c>
      <c r="J381" s="456">
        <v>0</v>
      </c>
      <c r="K381" s="511">
        <v>0</v>
      </c>
      <c r="L381" s="511">
        <v>0</v>
      </c>
      <c r="M381" s="709">
        <v>3.9585395999999999</v>
      </c>
    </row>
    <row r="382" spans="2:13" ht="30" hidden="1">
      <c r="B382" s="718" t="s">
        <v>692</v>
      </c>
      <c r="C382" s="456">
        <v>172406</v>
      </c>
      <c r="D382" s="456">
        <v>0</v>
      </c>
      <c r="E382" s="456">
        <v>0</v>
      </c>
      <c r="F382" s="456">
        <v>0</v>
      </c>
      <c r="G382" s="456">
        <v>0</v>
      </c>
      <c r="H382" s="456">
        <v>172406</v>
      </c>
      <c r="I382" s="456">
        <v>0</v>
      </c>
      <c r="J382" s="456">
        <v>0</v>
      </c>
      <c r="K382" s="511">
        <v>0</v>
      </c>
      <c r="L382" s="511">
        <v>0</v>
      </c>
      <c r="M382" s="709">
        <v>1.17086256</v>
      </c>
    </row>
    <row r="383" spans="2:13" hidden="1">
      <c r="B383" s="718" t="s">
        <v>764</v>
      </c>
      <c r="C383" s="456">
        <v>159813</v>
      </c>
      <c r="D383" s="456">
        <v>0</v>
      </c>
      <c r="E383" s="456">
        <v>0</v>
      </c>
      <c r="F383" s="456">
        <v>0</v>
      </c>
      <c r="G383" s="456">
        <v>0</v>
      </c>
      <c r="H383" s="456">
        <v>159813</v>
      </c>
      <c r="I383" s="456">
        <v>0</v>
      </c>
      <c r="J383" s="456">
        <v>0</v>
      </c>
      <c r="K383" s="511">
        <v>0</v>
      </c>
      <c r="L383" s="511">
        <v>0</v>
      </c>
      <c r="M383" s="709">
        <v>1.3317749999999999</v>
      </c>
    </row>
    <row r="384" spans="2:13" hidden="1">
      <c r="B384" s="718" t="s">
        <v>766</v>
      </c>
      <c r="C384" s="456">
        <v>416</v>
      </c>
      <c r="D384" s="456">
        <v>0</v>
      </c>
      <c r="E384" s="456">
        <v>0</v>
      </c>
      <c r="F384" s="456">
        <v>0</v>
      </c>
      <c r="G384" s="456">
        <v>0</v>
      </c>
      <c r="H384" s="456">
        <v>416</v>
      </c>
      <c r="I384" s="456">
        <v>0</v>
      </c>
      <c r="J384" s="456">
        <v>0</v>
      </c>
      <c r="K384" s="511">
        <v>0</v>
      </c>
      <c r="L384" s="511">
        <v>0</v>
      </c>
      <c r="M384" s="709">
        <v>1.485714E-2</v>
      </c>
    </row>
    <row r="385" spans="2:13" hidden="1">
      <c r="B385" s="718" t="s">
        <v>1276</v>
      </c>
      <c r="C385" s="456">
        <v>26452</v>
      </c>
      <c r="D385" s="456">
        <v>0</v>
      </c>
      <c r="E385" s="456">
        <v>0</v>
      </c>
      <c r="F385" s="456">
        <v>0</v>
      </c>
      <c r="G385" s="456">
        <v>0</v>
      </c>
      <c r="H385" s="456">
        <v>26452</v>
      </c>
      <c r="I385" s="456">
        <v>0</v>
      </c>
      <c r="J385" s="456">
        <v>0</v>
      </c>
      <c r="K385" s="511">
        <v>0</v>
      </c>
      <c r="L385" s="511">
        <v>0</v>
      </c>
      <c r="M385" s="709">
        <v>7.5577142899999998</v>
      </c>
    </row>
    <row r="386" spans="2:13" hidden="1">
      <c r="B386" s="718" t="s">
        <v>1278</v>
      </c>
      <c r="C386" s="456">
        <v>24629</v>
      </c>
      <c r="D386" s="456">
        <v>0</v>
      </c>
      <c r="E386" s="456">
        <v>0</v>
      </c>
      <c r="F386" s="456">
        <v>0</v>
      </c>
      <c r="G386" s="456">
        <v>0</v>
      </c>
      <c r="H386" s="456">
        <v>24629</v>
      </c>
      <c r="I386" s="456">
        <v>0</v>
      </c>
      <c r="J386" s="456">
        <v>0</v>
      </c>
      <c r="K386" s="511">
        <v>0</v>
      </c>
      <c r="L386" s="511">
        <v>0</v>
      </c>
      <c r="M386" s="709">
        <v>0</v>
      </c>
    </row>
    <row r="387" spans="2:13" hidden="1">
      <c r="B387" s="718" t="s">
        <v>1280</v>
      </c>
      <c r="C387" s="456">
        <v>70637</v>
      </c>
      <c r="D387" s="456">
        <v>0</v>
      </c>
      <c r="E387" s="456">
        <v>0</v>
      </c>
      <c r="F387" s="456">
        <v>0</v>
      </c>
      <c r="G387" s="456">
        <v>0</v>
      </c>
      <c r="H387" s="456">
        <v>70637</v>
      </c>
      <c r="I387" s="456">
        <v>0</v>
      </c>
      <c r="J387" s="456">
        <v>0</v>
      </c>
      <c r="K387" s="511">
        <v>0</v>
      </c>
      <c r="L387" s="511">
        <v>0</v>
      </c>
      <c r="M387" s="709">
        <v>3.6224102600000001</v>
      </c>
    </row>
    <row r="388" spans="2:13" hidden="1">
      <c r="B388" s="718" t="s">
        <v>769</v>
      </c>
      <c r="C388" s="456">
        <v>136500</v>
      </c>
      <c r="D388" s="456">
        <v>0</v>
      </c>
      <c r="E388" s="456">
        <v>0</v>
      </c>
      <c r="F388" s="456">
        <v>0</v>
      </c>
      <c r="G388" s="456">
        <v>0</v>
      </c>
      <c r="H388" s="456">
        <v>136500</v>
      </c>
      <c r="I388" s="456">
        <v>0</v>
      </c>
      <c r="J388" s="456">
        <v>0</v>
      </c>
      <c r="K388" s="511">
        <v>0</v>
      </c>
      <c r="L388" s="511">
        <v>0</v>
      </c>
      <c r="M388" s="709">
        <v>2.80864198</v>
      </c>
    </row>
    <row r="389" spans="2:13" hidden="1">
      <c r="B389" s="718" t="s">
        <v>1074</v>
      </c>
      <c r="C389" s="456">
        <v>26057</v>
      </c>
      <c r="D389" s="456">
        <v>0</v>
      </c>
      <c r="E389" s="456">
        <v>0</v>
      </c>
      <c r="F389" s="456">
        <v>0</v>
      </c>
      <c r="G389" s="456">
        <v>0</v>
      </c>
      <c r="H389" s="456">
        <v>26057</v>
      </c>
      <c r="I389" s="456">
        <v>0</v>
      </c>
      <c r="J389" s="456">
        <v>0</v>
      </c>
      <c r="K389" s="511">
        <v>0</v>
      </c>
      <c r="L389" s="511">
        <v>0</v>
      </c>
      <c r="M389" s="709">
        <v>5.2114000000000003</v>
      </c>
    </row>
    <row r="390" spans="2:13" hidden="1">
      <c r="B390" s="718" t="s">
        <v>1284</v>
      </c>
      <c r="C390" s="456">
        <v>306342</v>
      </c>
      <c r="D390" s="456">
        <v>0</v>
      </c>
      <c r="E390" s="456">
        <v>0</v>
      </c>
      <c r="F390" s="456">
        <v>0</v>
      </c>
      <c r="G390" s="456">
        <v>0</v>
      </c>
      <c r="H390" s="456">
        <v>306342</v>
      </c>
      <c r="I390" s="456">
        <v>0</v>
      </c>
      <c r="J390" s="456">
        <v>0</v>
      </c>
      <c r="K390" s="511">
        <v>0</v>
      </c>
      <c r="L390" s="511">
        <v>0</v>
      </c>
      <c r="M390" s="709">
        <v>6.8075999999999999</v>
      </c>
    </row>
    <row r="391" spans="2:13" hidden="1">
      <c r="B391" s="718" t="s">
        <v>696</v>
      </c>
      <c r="C391" s="456">
        <v>58618</v>
      </c>
      <c r="D391" s="456">
        <v>0</v>
      </c>
      <c r="E391" s="456">
        <v>0</v>
      </c>
      <c r="F391" s="456">
        <v>0</v>
      </c>
      <c r="G391" s="456">
        <v>0</v>
      </c>
      <c r="H391" s="456">
        <v>58618</v>
      </c>
      <c r="I391" s="456">
        <v>0</v>
      </c>
      <c r="J391" s="456">
        <v>0</v>
      </c>
      <c r="K391" s="511">
        <v>0</v>
      </c>
      <c r="L391" s="511">
        <v>0</v>
      </c>
      <c r="M391" s="709">
        <v>2.6644545499999999</v>
      </c>
    </row>
    <row r="392" spans="2:13" hidden="1">
      <c r="B392" s="718" t="s">
        <v>1062</v>
      </c>
      <c r="C392" s="456">
        <v>103848</v>
      </c>
      <c r="D392" s="456">
        <v>0</v>
      </c>
      <c r="E392" s="456">
        <v>0</v>
      </c>
      <c r="F392" s="456">
        <v>0</v>
      </c>
      <c r="G392" s="456">
        <v>0</v>
      </c>
      <c r="H392" s="456">
        <v>103848</v>
      </c>
      <c r="I392" s="456">
        <v>0</v>
      </c>
      <c r="J392" s="456">
        <v>0</v>
      </c>
      <c r="K392" s="511">
        <v>0</v>
      </c>
      <c r="L392" s="511">
        <v>0</v>
      </c>
      <c r="M392" s="709">
        <v>0</v>
      </c>
    </row>
    <row r="393" spans="2:13" hidden="1">
      <c r="B393" s="718" t="s">
        <v>1290</v>
      </c>
      <c r="C393" s="456">
        <v>229970</v>
      </c>
      <c r="D393" s="456">
        <v>0</v>
      </c>
      <c r="E393" s="456">
        <v>0</v>
      </c>
      <c r="F393" s="456">
        <v>0</v>
      </c>
      <c r="G393" s="456">
        <v>0</v>
      </c>
      <c r="H393" s="456">
        <v>229970</v>
      </c>
      <c r="I393" s="456">
        <v>0</v>
      </c>
      <c r="J393" s="456">
        <v>0</v>
      </c>
      <c r="K393" s="511">
        <v>0</v>
      </c>
      <c r="L393" s="511">
        <v>0</v>
      </c>
      <c r="M393" s="709">
        <v>2.63630319</v>
      </c>
    </row>
    <row r="394" spans="2:13" hidden="1">
      <c r="B394" s="718" t="s">
        <v>1051</v>
      </c>
      <c r="C394" s="456">
        <v>147</v>
      </c>
      <c r="D394" s="456">
        <v>0</v>
      </c>
      <c r="E394" s="456">
        <v>0</v>
      </c>
      <c r="F394" s="456">
        <v>0</v>
      </c>
      <c r="G394" s="456">
        <v>0</v>
      </c>
      <c r="H394" s="456">
        <v>147</v>
      </c>
      <c r="I394" s="456">
        <v>0</v>
      </c>
      <c r="J394" s="456">
        <v>0</v>
      </c>
      <c r="K394" s="511">
        <v>0</v>
      </c>
      <c r="L394" s="511">
        <v>0</v>
      </c>
      <c r="M394" s="709">
        <v>8.5464999999999998E-4</v>
      </c>
    </row>
    <row r="395" spans="2:13" hidden="1">
      <c r="B395" s="718" t="s">
        <v>1065</v>
      </c>
      <c r="C395" s="456">
        <v>29998</v>
      </c>
      <c r="D395" s="456">
        <v>0</v>
      </c>
      <c r="E395" s="456">
        <v>0</v>
      </c>
      <c r="F395" s="456">
        <v>0</v>
      </c>
      <c r="G395" s="456">
        <v>0</v>
      </c>
      <c r="H395" s="456">
        <v>29998</v>
      </c>
      <c r="I395" s="456">
        <v>0</v>
      </c>
      <c r="J395" s="456">
        <v>0</v>
      </c>
      <c r="K395" s="511">
        <v>0</v>
      </c>
      <c r="L395" s="511">
        <v>0</v>
      </c>
      <c r="M395" s="709">
        <v>0</v>
      </c>
    </row>
    <row r="396" spans="2:13" hidden="1">
      <c r="B396" s="718" t="s">
        <v>1088</v>
      </c>
      <c r="C396" s="456">
        <v>443845</v>
      </c>
      <c r="D396" s="456">
        <v>0</v>
      </c>
      <c r="E396" s="456">
        <v>0</v>
      </c>
      <c r="F396" s="456">
        <v>0</v>
      </c>
      <c r="G396" s="456">
        <v>0</v>
      </c>
      <c r="H396" s="456">
        <v>443845</v>
      </c>
      <c r="I396" s="456">
        <v>0</v>
      </c>
      <c r="J396" s="456">
        <v>0</v>
      </c>
      <c r="K396" s="511">
        <v>0</v>
      </c>
      <c r="L396" s="511">
        <v>0</v>
      </c>
      <c r="M396" s="709">
        <v>0</v>
      </c>
    </row>
    <row r="397" spans="2:13" hidden="1">
      <c r="B397" s="718" t="s">
        <v>1292</v>
      </c>
      <c r="C397" s="456">
        <v>56155</v>
      </c>
      <c r="D397" s="456">
        <v>0</v>
      </c>
      <c r="E397" s="456">
        <v>0</v>
      </c>
      <c r="F397" s="456">
        <v>0</v>
      </c>
      <c r="G397" s="456">
        <v>0</v>
      </c>
      <c r="H397" s="456">
        <v>56155</v>
      </c>
      <c r="I397" s="456">
        <v>0</v>
      </c>
      <c r="J397" s="456">
        <v>0</v>
      </c>
      <c r="K397" s="511">
        <v>0</v>
      </c>
      <c r="L397" s="511">
        <v>0</v>
      </c>
      <c r="M397" s="709">
        <v>0</v>
      </c>
    </row>
    <row r="398" spans="2:13" hidden="1">
      <c r="B398" s="718" t="s">
        <v>1110</v>
      </c>
      <c r="C398" s="456">
        <v>108468</v>
      </c>
      <c r="D398" s="456">
        <v>0</v>
      </c>
      <c r="E398" s="456">
        <v>0</v>
      </c>
      <c r="F398" s="456">
        <v>0</v>
      </c>
      <c r="G398" s="456">
        <v>0</v>
      </c>
      <c r="H398" s="456">
        <v>108468</v>
      </c>
      <c r="I398" s="456">
        <v>0</v>
      </c>
      <c r="J398" s="456">
        <v>0</v>
      </c>
      <c r="K398" s="511">
        <v>0</v>
      </c>
      <c r="L398" s="511">
        <v>0</v>
      </c>
      <c r="M398" s="709">
        <v>0</v>
      </c>
    </row>
    <row r="399" spans="2:13" hidden="1">
      <c r="B399" s="718" t="s">
        <v>771</v>
      </c>
      <c r="C399" s="456">
        <v>149</v>
      </c>
      <c r="D399" s="456">
        <v>0</v>
      </c>
      <c r="E399" s="456">
        <v>0</v>
      </c>
      <c r="F399" s="456">
        <v>0</v>
      </c>
      <c r="G399" s="456">
        <v>0</v>
      </c>
      <c r="H399" s="456">
        <v>149</v>
      </c>
      <c r="I399" s="456">
        <v>0</v>
      </c>
      <c r="J399" s="456">
        <v>0</v>
      </c>
      <c r="K399" s="511">
        <v>0</v>
      </c>
      <c r="L399" s="511">
        <v>0</v>
      </c>
      <c r="M399" s="709">
        <v>1.2416700000000001E-3</v>
      </c>
    </row>
    <row r="400" spans="2:13" hidden="1">
      <c r="B400" s="718" t="s">
        <v>1077</v>
      </c>
      <c r="C400" s="456">
        <v>19716</v>
      </c>
      <c r="D400" s="456">
        <v>0</v>
      </c>
      <c r="E400" s="456">
        <v>0</v>
      </c>
      <c r="F400" s="456">
        <v>0</v>
      </c>
      <c r="G400" s="456">
        <v>0</v>
      </c>
      <c r="H400" s="456">
        <v>19716</v>
      </c>
      <c r="I400" s="456">
        <v>0</v>
      </c>
      <c r="J400" s="456">
        <v>0</v>
      </c>
      <c r="K400" s="511">
        <v>0</v>
      </c>
      <c r="L400" s="511">
        <v>0</v>
      </c>
      <c r="M400" s="709">
        <v>1.3144</v>
      </c>
    </row>
    <row r="401" spans="1:13" hidden="1">
      <c r="B401" s="718" t="s">
        <v>1113</v>
      </c>
      <c r="C401" s="456">
        <v>26</v>
      </c>
      <c r="D401" s="456">
        <v>0</v>
      </c>
      <c r="E401" s="456">
        <v>0</v>
      </c>
      <c r="F401" s="456">
        <v>0</v>
      </c>
      <c r="G401" s="456">
        <v>0</v>
      </c>
      <c r="H401" s="456">
        <v>26</v>
      </c>
      <c r="I401" s="456">
        <v>0</v>
      </c>
      <c r="J401" s="456">
        <v>0</v>
      </c>
      <c r="K401" s="511">
        <v>0</v>
      </c>
      <c r="L401" s="511">
        <v>0</v>
      </c>
      <c r="M401" s="709">
        <v>5.1975999999999997E-4</v>
      </c>
    </row>
    <row r="402" spans="1:13" hidden="1">
      <c r="B402" s="718" t="s">
        <v>682</v>
      </c>
      <c r="C402" s="456">
        <v>56155</v>
      </c>
      <c r="D402" s="456">
        <v>0</v>
      </c>
      <c r="E402" s="456">
        <v>0</v>
      </c>
      <c r="F402" s="456">
        <v>0</v>
      </c>
      <c r="G402" s="456">
        <v>0</v>
      </c>
      <c r="H402" s="456">
        <v>56155</v>
      </c>
      <c r="I402" s="456">
        <v>0</v>
      </c>
      <c r="J402" s="456">
        <v>0</v>
      </c>
      <c r="K402" s="511">
        <v>0</v>
      </c>
      <c r="L402" s="511">
        <v>0</v>
      </c>
      <c r="M402" s="709">
        <v>1.4974666700000001</v>
      </c>
    </row>
    <row r="403" spans="1:13" ht="30" hidden="1">
      <c r="B403" s="718" t="s">
        <v>683</v>
      </c>
      <c r="C403" s="456">
        <v>482</v>
      </c>
      <c r="D403" s="456">
        <v>0</v>
      </c>
      <c r="E403" s="456">
        <v>0</v>
      </c>
      <c r="F403" s="456">
        <v>0</v>
      </c>
      <c r="G403" s="456">
        <v>0</v>
      </c>
      <c r="H403" s="456">
        <v>482</v>
      </c>
      <c r="I403" s="456">
        <v>0</v>
      </c>
      <c r="J403" s="456">
        <v>0</v>
      </c>
      <c r="K403" s="511">
        <v>0</v>
      </c>
      <c r="L403" s="511">
        <v>0</v>
      </c>
      <c r="M403" s="709">
        <v>1.8660469999999998E-2</v>
      </c>
    </row>
    <row r="404" spans="1:13" hidden="1">
      <c r="B404" s="718" t="s">
        <v>778</v>
      </c>
      <c r="C404" s="456">
        <v>358212</v>
      </c>
      <c r="D404" s="456">
        <v>0</v>
      </c>
      <c r="E404" s="456">
        <v>0</v>
      </c>
      <c r="F404" s="456">
        <v>0</v>
      </c>
      <c r="G404" s="456">
        <v>0</v>
      </c>
      <c r="H404" s="456">
        <v>358212</v>
      </c>
      <c r="I404" s="456">
        <v>0</v>
      </c>
      <c r="J404" s="456">
        <v>0</v>
      </c>
      <c r="K404" s="511">
        <v>0</v>
      </c>
      <c r="L404" s="511">
        <v>0</v>
      </c>
      <c r="M404" s="709">
        <v>4.8407026999999996</v>
      </c>
    </row>
    <row r="405" spans="1:13" hidden="1">
      <c r="B405" s="718" t="s">
        <v>1301</v>
      </c>
      <c r="C405" s="456">
        <v>162160</v>
      </c>
      <c r="D405" s="456">
        <v>0</v>
      </c>
      <c r="E405" s="456">
        <v>0</v>
      </c>
      <c r="F405" s="456">
        <v>0</v>
      </c>
      <c r="G405" s="456">
        <v>0</v>
      </c>
      <c r="H405" s="456">
        <v>162160</v>
      </c>
      <c r="I405" s="456">
        <v>0</v>
      </c>
      <c r="J405" s="456">
        <v>0</v>
      </c>
      <c r="K405" s="511">
        <v>0</v>
      </c>
      <c r="L405" s="511">
        <v>0</v>
      </c>
      <c r="M405" s="709">
        <v>3.7678330799999999</v>
      </c>
    </row>
    <row r="406" spans="1:13" hidden="1">
      <c r="A406" s="640"/>
      <c r="B406" s="718" t="s">
        <v>1315</v>
      </c>
      <c r="C406" s="722">
        <v>890850</v>
      </c>
      <c r="D406" s="722">
        <v>0</v>
      </c>
      <c r="E406" s="722">
        <v>0</v>
      </c>
      <c r="F406" s="722">
        <v>0</v>
      </c>
      <c r="G406" s="722">
        <v>0</v>
      </c>
      <c r="H406" s="722">
        <v>890850</v>
      </c>
      <c r="I406" s="722">
        <v>0</v>
      </c>
      <c r="J406" s="722">
        <v>0</v>
      </c>
      <c r="K406" s="726">
        <v>0</v>
      </c>
      <c r="L406" s="726">
        <v>0</v>
      </c>
      <c r="M406" s="727">
        <v>6.3721352800000002</v>
      </c>
    </row>
    <row r="407" spans="1:13" hidden="1">
      <c r="B407" s="718" t="s">
        <v>784</v>
      </c>
      <c r="C407" s="456">
        <v>352976</v>
      </c>
      <c r="D407" s="456">
        <v>0</v>
      </c>
      <c r="E407" s="456">
        <v>0</v>
      </c>
      <c r="F407" s="456">
        <v>0</v>
      </c>
      <c r="G407" s="456">
        <v>0</v>
      </c>
      <c r="H407" s="456">
        <v>352976</v>
      </c>
      <c r="I407" s="456">
        <v>0</v>
      </c>
      <c r="J407" s="456">
        <v>3529.76</v>
      </c>
      <c r="K407" s="511">
        <v>5.3397200000000001E-3</v>
      </c>
      <c r="L407" s="511">
        <v>5.6176826392267225E-3</v>
      </c>
      <c r="M407" s="709">
        <v>1.7575772700000001</v>
      </c>
    </row>
    <row r="408" spans="1:13" hidden="1">
      <c r="B408" s="718" t="s">
        <v>1318</v>
      </c>
      <c r="C408" s="456">
        <v>78469</v>
      </c>
      <c r="D408" s="456">
        <v>0</v>
      </c>
      <c r="E408" s="456">
        <v>0</v>
      </c>
      <c r="F408" s="456">
        <v>0</v>
      </c>
      <c r="G408" s="456">
        <v>0</v>
      </c>
      <c r="H408" s="456">
        <v>78469</v>
      </c>
      <c r="I408" s="456">
        <v>0</v>
      </c>
      <c r="J408" s="456">
        <v>0</v>
      </c>
      <c r="K408" s="511">
        <v>0</v>
      </c>
      <c r="L408" s="511">
        <v>0</v>
      </c>
      <c r="M408" s="709">
        <v>3.79077295</v>
      </c>
    </row>
    <row r="409" spans="1:13" hidden="1">
      <c r="B409" s="718" t="s">
        <v>1320</v>
      </c>
      <c r="C409" s="456">
        <v>222109</v>
      </c>
      <c r="D409" s="456">
        <v>0</v>
      </c>
      <c r="E409" s="456">
        <v>0</v>
      </c>
      <c r="F409" s="456">
        <v>0</v>
      </c>
      <c r="G409" s="456">
        <v>0</v>
      </c>
      <c r="H409" s="456">
        <v>222109</v>
      </c>
      <c r="I409" s="456">
        <v>0</v>
      </c>
      <c r="J409" s="456">
        <v>0</v>
      </c>
      <c r="K409" s="511">
        <v>0</v>
      </c>
      <c r="L409" s="511">
        <v>0</v>
      </c>
      <c r="M409" s="709">
        <v>5.1414120399999996</v>
      </c>
    </row>
    <row r="410" spans="1:13" hidden="1">
      <c r="B410" s="718" t="s">
        <v>793</v>
      </c>
      <c r="C410" s="456">
        <v>108222</v>
      </c>
      <c r="D410" s="456">
        <v>0</v>
      </c>
      <c r="E410" s="456">
        <v>0</v>
      </c>
      <c r="F410" s="456">
        <v>0</v>
      </c>
      <c r="G410" s="456">
        <v>0</v>
      </c>
      <c r="H410" s="456">
        <v>108222</v>
      </c>
      <c r="I410" s="456">
        <v>0</v>
      </c>
      <c r="J410" s="456">
        <v>0</v>
      </c>
      <c r="K410" s="511">
        <v>0</v>
      </c>
      <c r="L410" s="511">
        <v>0</v>
      </c>
      <c r="M410" s="709">
        <v>3.5861223400000002</v>
      </c>
    </row>
    <row r="411" spans="1:13" hidden="1">
      <c r="B411" s="718" t="s">
        <v>634</v>
      </c>
      <c r="C411" s="456">
        <v>704745</v>
      </c>
      <c r="D411" s="456">
        <v>0</v>
      </c>
      <c r="E411" s="456">
        <v>0</v>
      </c>
      <c r="F411" s="456">
        <v>0</v>
      </c>
      <c r="G411" s="456">
        <v>0</v>
      </c>
      <c r="H411" s="456">
        <v>704745</v>
      </c>
      <c r="I411" s="456">
        <v>0</v>
      </c>
      <c r="J411" s="456">
        <v>0</v>
      </c>
      <c r="K411" s="511">
        <v>0</v>
      </c>
      <c r="L411" s="511">
        <v>0</v>
      </c>
      <c r="M411" s="709">
        <v>9.4212207899999996</v>
      </c>
    </row>
    <row r="412" spans="1:13" hidden="1">
      <c r="B412" s="718" t="s">
        <v>794</v>
      </c>
      <c r="C412" s="456">
        <v>15024</v>
      </c>
      <c r="D412" s="456">
        <v>0</v>
      </c>
      <c r="E412" s="456">
        <v>0</v>
      </c>
      <c r="F412" s="456">
        <v>0</v>
      </c>
      <c r="G412" s="456">
        <v>0</v>
      </c>
      <c r="H412" s="456">
        <v>15024</v>
      </c>
      <c r="I412" s="456">
        <v>0</v>
      </c>
      <c r="J412" s="456">
        <v>0</v>
      </c>
      <c r="K412" s="511">
        <v>0</v>
      </c>
      <c r="L412" s="511">
        <v>0</v>
      </c>
      <c r="M412" s="709">
        <v>0.13968017999999999</v>
      </c>
    </row>
    <row r="413" spans="1:13" hidden="1">
      <c r="B413" s="718" t="s">
        <v>795</v>
      </c>
      <c r="C413" s="456">
        <v>440918</v>
      </c>
      <c r="D413" s="456">
        <v>0</v>
      </c>
      <c r="E413" s="456">
        <v>0</v>
      </c>
      <c r="F413" s="456">
        <v>0</v>
      </c>
      <c r="G413" s="456">
        <v>0</v>
      </c>
      <c r="H413" s="456">
        <v>440918</v>
      </c>
      <c r="I413" s="456">
        <v>0</v>
      </c>
      <c r="J413" s="456">
        <v>0</v>
      </c>
      <c r="K413" s="511">
        <v>0</v>
      </c>
      <c r="L413" s="511">
        <v>0</v>
      </c>
      <c r="M413" s="709">
        <v>5.6160028500000001</v>
      </c>
    </row>
    <row r="414" spans="1:13" hidden="1">
      <c r="B414" s="718" t="s">
        <v>684</v>
      </c>
      <c r="C414" s="456">
        <v>96055</v>
      </c>
      <c r="D414" s="456">
        <v>0</v>
      </c>
      <c r="E414" s="456">
        <v>0</v>
      </c>
      <c r="F414" s="456">
        <v>0</v>
      </c>
      <c r="G414" s="456">
        <v>0</v>
      </c>
      <c r="H414" s="456">
        <v>96055</v>
      </c>
      <c r="I414" s="456">
        <v>0</v>
      </c>
      <c r="J414" s="456">
        <v>0</v>
      </c>
      <c r="K414" s="511">
        <v>0</v>
      </c>
      <c r="L414" s="511">
        <v>0</v>
      </c>
      <c r="M414" s="709">
        <v>3.69442308</v>
      </c>
    </row>
    <row r="415" spans="1:13" hidden="1">
      <c r="B415" s="718" t="s">
        <v>800</v>
      </c>
      <c r="C415" s="456">
        <v>43100</v>
      </c>
      <c r="D415" s="456">
        <v>0</v>
      </c>
      <c r="E415" s="456">
        <v>0</v>
      </c>
      <c r="F415" s="456">
        <v>0</v>
      </c>
      <c r="G415" s="456">
        <v>0</v>
      </c>
      <c r="H415" s="456">
        <v>43100</v>
      </c>
      <c r="I415" s="456">
        <v>0</v>
      </c>
      <c r="J415" s="456">
        <v>0</v>
      </c>
      <c r="K415" s="511">
        <v>0</v>
      </c>
      <c r="L415" s="511">
        <v>0</v>
      </c>
      <c r="M415" s="709">
        <v>6.1571428600000004</v>
      </c>
    </row>
    <row r="416" spans="1:13" ht="30" hidden="1">
      <c r="B416" s="718" t="s">
        <v>802</v>
      </c>
      <c r="C416" s="456">
        <v>118664</v>
      </c>
      <c r="D416" s="456">
        <v>0</v>
      </c>
      <c r="E416" s="456">
        <v>0</v>
      </c>
      <c r="F416" s="456">
        <v>0</v>
      </c>
      <c r="G416" s="456">
        <v>0</v>
      </c>
      <c r="H416" s="456">
        <v>118664</v>
      </c>
      <c r="I416" s="456">
        <v>0</v>
      </c>
      <c r="J416" s="456">
        <v>0</v>
      </c>
      <c r="K416" s="511">
        <v>0</v>
      </c>
      <c r="L416" s="511">
        <v>0</v>
      </c>
      <c r="M416" s="709">
        <v>0.97665844000000002</v>
      </c>
    </row>
    <row r="417" spans="1:13" hidden="1">
      <c r="A417" s="640"/>
      <c r="B417" s="718" t="s">
        <v>1408</v>
      </c>
      <c r="C417" s="722">
        <v>474032</v>
      </c>
      <c r="D417" s="722">
        <v>0</v>
      </c>
      <c r="E417" s="722">
        <v>0</v>
      </c>
      <c r="F417" s="722">
        <v>0</v>
      </c>
      <c r="G417" s="722">
        <v>0</v>
      </c>
      <c r="H417" s="722">
        <v>474032</v>
      </c>
      <c r="I417" s="722">
        <v>0</v>
      </c>
      <c r="J417" s="722">
        <v>0</v>
      </c>
      <c r="K417" s="726">
        <v>0</v>
      </c>
      <c r="L417" s="726">
        <v>0</v>
      </c>
      <c r="M417" s="727">
        <v>1.8320077299999999</v>
      </c>
    </row>
    <row r="418" spans="1:13" hidden="1">
      <c r="B418" s="718" t="s">
        <v>803</v>
      </c>
      <c r="C418" s="456">
        <v>113264</v>
      </c>
      <c r="D418" s="456">
        <v>0</v>
      </c>
      <c r="E418" s="456">
        <v>0</v>
      </c>
      <c r="F418" s="456">
        <v>0</v>
      </c>
      <c r="G418" s="456">
        <v>0</v>
      </c>
      <c r="H418" s="456">
        <v>113264</v>
      </c>
      <c r="I418" s="456">
        <v>0</v>
      </c>
      <c r="J418" s="456">
        <v>0</v>
      </c>
      <c r="K418" s="511">
        <v>0</v>
      </c>
      <c r="L418" s="511">
        <v>0</v>
      </c>
      <c r="M418" s="709">
        <v>0.81227768</v>
      </c>
    </row>
    <row r="419" spans="1:13" hidden="1">
      <c r="A419" s="728"/>
      <c r="B419" s="718" t="s">
        <v>672</v>
      </c>
      <c r="C419" s="456">
        <v>206888</v>
      </c>
      <c r="D419" s="456">
        <v>0</v>
      </c>
      <c r="E419" s="456">
        <v>0</v>
      </c>
      <c r="F419" s="456">
        <v>0</v>
      </c>
      <c r="G419" s="456">
        <v>0</v>
      </c>
      <c r="H419" s="456">
        <v>206888</v>
      </c>
      <c r="I419" s="456">
        <v>0</v>
      </c>
      <c r="J419" s="456">
        <v>0</v>
      </c>
      <c r="K419" s="511">
        <v>0</v>
      </c>
      <c r="L419" s="511">
        <v>0</v>
      </c>
      <c r="M419" s="709">
        <v>4.8679529400000003</v>
      </c>
    </row>
    <row r="420" spans="1:13" hidden="1">
      <c r="B420" s="718" t="s">
        <v>805</v>
      </c>
      <c r="C420" s="456">
        <v>170879</v>
      </c>
      <c r="D420" s="456">
        <v>0</v>
      </c>
      <c r="E420" s="456">
        <v>0</v>
      </c>
      <c r="F420" s="456">
        <v>0</v>
      </c>
      <c r="G420" s="456">
        <v>0</v>
      </c>
      <c r="H420" s="456">
        <v>170879</v>
      </c>
      <c r="I420" s="456">
        <v>0</v>
      </c>
      <c r="J420" s="456">
        <v>0</v>
      </c>
      <c r="K420" s="511">
        <v>0</v>
      </c>
      <c r="L420" s="511">
        <v>0</v>
      </c>
      <c r="M420" s="709">
        <v>1.70879</v>
      </c>
    </row>
    <row r="421" spans="1:13" ht="30" hidden="1">
      <c r="B421" s="718" t="s">
        <v>1361</v>
      </c>
      <c r="C421" s="456">
        <v>306</v>
      </c>
      <c r="D421" s="456">
        <v>0</v>
      </c>
      <c r="E421" s="456">
        <v>0</v>
      </c>
      <c r="F421" s="456">
        <v>0</v>
      </c>
      <c r="G421" s="456">
        <v>0</v>
      </c>
      <c r="H421" s="456">
        <v>306</v>
      </c>
      <c r="I421" s="456">
        <v>0</v>
      </c>
      <c r="J421" s="456">
        <v>0</v>
      </c>
      <c r="K421" s="511">
        <v>0</v>
      </c>
      <c r="L421" s="511">
        <v>0</v>
      </c>
      <c r="M421" s="709">
        <v>3.7499999999999999E-3</v>
      </c>
    </row>
    <row r="422" spans="1:13" hidden="1">
      <c r="B422" s="718" t="s">
        <v>704</v>
      </c>
      <c r="C422" s="456">
        <v>139748</v>
      </c>
      <c r="D422" s="456">
        <v>0</v>
      </c>
      <c r="E422" s="456">
        <v>0</v>
      </c>
      <c r="F422" s="456">
        <v>0</v>
      </c>
      <c r="G422" s="456">
        <v>0</v>
      </c>
      <c r="H422" s="456">
        <v>139748</v>
      </c>
      <c r="I422" s="456">
        <v>0</v>
      </c>
      <c r="J422" s="456">
        <v>0</v>
      </c>
      <c r="K422" s="511">
        <v>0</v>
      </c>
      <c r="L422" s="511">
        <v>0</v>
      </c>
      <c r="M422" s="709">
        <v>5.2735094299999998</v>
      </c>
    </row>
    <row r="423" spans="1:13" hidden="1">
      <c r="B423" s="718" t="s">
        <v>1338</v>
      </c>
      <c r="C423" s="456">
        <v>66844</v>
      </c>
      <c r="D423" s="456">
        <v>0</v>
      </c>
      <c r="E423" s="456">
        <v>0</v>
      </c>
      <c r="F423" s="456">
        <v>0</v>
      </c>
      <c r="G423" s="456">
        <v>0</v>
      </c>
      <c r="H423" s="456">
        <v>66844</v>
      </c>
      <c r="I423" s="456">
        <v>0</v>
      </c>
      <c r="J423" s="456">
        <v>0</v>
      </c>
      <c r="K423" s="511">
        <v>0</v>
      </c>
      <c r="L423" s="511">
        <v>0</v>
      </c>
      <c r="M423" s="709">
        <v>6.6844000000000001</v>
      </c>
    </row>
    <row r="424" spans="1:13" hidden="1">
      <c r="B424" s="718" t="s">
        <v>807</v>
      </c>
      <c r="C424" s="456">
        <v>412147</v>
      </c>
      <c r="D424" s="456">
        <v>0</v>
      </c>
      <c r="E424" s="456">
        <v>0</v>
      </c>
      <c r="F424" s="456">
        <v>0</v>
      </c>
      <c r="G424" s="456">
        <v>0</v>
      </c>
      <c r="H424" s="456">
        <v>412147</v>
      </c>
      <c r="I424" s="456">
        <v>0</v>
      </c>
      <c r="J424" s="456">
        <v>0</v>
      </c>
      <c r="K424" s="511">
        <v>0</v>
      </c>
      <c r="L424" s="511">
        <v>0</v>
      </c>
      <c r="M424" s="709">
        <v>0.55197273000000002</v>
      </c>
    </row>
    <row r="425" spans="1:13" hidden="1">
      <c r="B425" s="677"/>
      <c r="C425" s="524">
        <v>21199174</v>
      </c>
      <c r="D425" s="524">
        <v>0</v>
      </c>
      <c r="E425" s="524">
        <v>0</v>
      </c>
      <c r="F425" s="524">
        <v>0</v>
      </c>
      <c r="G425" s="524">
        <v>3769256</v>
      </c>
      <c r="H425" s="524">
        <v>17429918</v>
      </c>
      <c r="I425" s="524">
        <v>0</v>
      </c>
      <c r="J425" s="524">
        <v>3529.76</v>
      </c>
      <c r="K425" s="525">
        <v>5.3397200000000001E-3</v>
      </c>
      <c r="L425" s="525">
        <v>5.6176826392267225E-3</v>
      </c>
      <c r="M425" s="656"/>
    </row>
    <row r="426" spans="1:13" hidden="1">
      <c r="B426" s="677"/>
      <c r="C426" s="526"/>
      <c r="D426" s="526"/>
      <c r="E426" s="526"/>
      <c r="F426" s="526"/>
      <c r="G426" s="526"/>
      <c r="H426" s="526"/>
      <c r="I426" s="526"/>
      <c r="J426" s="526"/>
      <c r="K426" s="527"/>
      <c r="L426" s="527"/>
      <c r="M426" s="656"/>
    </row>
    <row r="427" spans="1:13" hidden="1">
      <c r="C427" s="524">
        <v>907025268.15789998</v>
      </c>
      <c r="D427" s="524">
        <v>6207190</v>
      </c>
      <c r="E427" s="524">
        <v>3558093</v>
      </c>
      <c r="F427" s="524">
        <v>14729156</v>
      </c>
      <c r="G427" s="524">
        <v>117160313</v>
      </c>
      <c r="H427" s="524">
        <v>814359394</v>
      </c>
      <c r="I427" s="524">
        <v>12913584.570154101</v>
      </c>
      <c r="J427" s="524">
        <v>59498770.170146197</v>
      </c>
      <c r="K427" s="525">
        <v>90.008041230000003</v>
      </c>
      <c r="L427" s="525">
        <v>94.693440448429598</v>
      </c>
      <c r="M427" s="656"/>
    </row>
    <row r="428" spans="1:13" hidden="1"/>
    <row r="429" spans="1:13" hidden="1"/>
    <row r="430" spans="1:13" hidden="1"/>
    <row r="431" spans="1:13" hidden="1"/>
    <row r="432" spans="1:13" hidden="1"/>
    <row r="433" hidden="1"/>
    <row r="434" hidden="1"/>
    <row r="435" hidden="1"/>
    <row r="436" hidden="1"/>
    <row r="437" hidden="1"/>
    <row r="438" hidden="1"/>
    <row r="439" hidden="1"/>
    <row r="440" hidden="1"/>
    <row r="441" hidden="1"/>
    <row r="442" hidden="1"/>
    <row r="443" hidden="1"/>
  </sheetData>
  <mergeCells count="1">
    <mergeCell ref="A4:A5"/>
  </mergeCells>
  <pageMargins left="0.7" right="0.7" top="0.75" bottom="0.75" header="0.3" footer="0.3"/>
  <pageSetup scale="53" orientation="portrait" r:id="rId1"/>
  <headerFooter>
    <oddFooter>&amp;C11 of 19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5"/>
  <sheetViews>
    <sheetView view="pageBreakPreview" topLeftCell="D1" zoomScaleSheetLayoutView="100" workbookViewId="0">
      <selection activeCell="B4" sqref="B4:K6"/>
    </sheetView>
  </sheetViews>
  <sheetFormatPr defaultRowHeight="15.75"/>
  <cols>
    <col min="1" max="1" width="4.25" style="716" customWidth="1"/>
    <col min="2" max="2" width="33.375" style="523" customWidth="1"/>
    <col min="3" max="3" width="12" style="456" customWidth="1"/>
    <col min="4" max="4" width="9.87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10.25" style="542" customWidth="1"/>
    <col min="14" max="16384" width="9" style="542"/>
  </cols>
  <sheetData>
    <row r="1" spans="1:13">
      <c r="A1" s="716">
        <v>7.2</v>
      </c>
      <c r="B1" s="642" t="s">
        <v>2059</v>
      </c>
      <c r="C1" s="658"/>
      <c r="D1" s="658"/>
      <c r="E1" s="658"/>
      <c r="F1" s="658"/>
      <c r="G1" s="658"/>
      <c r="H1" s="658"/>
      <c r="I1" s="658"/>
      <c r="J1" s="658"/>
      <c r="K1" s="659"/>
      <c r="L1" s="661"/>
    </row>
    <row r="2" spans="1:13" hidden="1">
      <c r="B2" s="516"/>
      <c r="C2" s="513"/>
      <c r="D2" s="513"/>
      <c r="E2" s="513"/>
      <c r="F2" s="513"/>
      <c r="G2" s="513"/>
      <c r="H2" s="513"/>
      <c r="I2" s="513"/>
      <c r="J2" s="513"/>
      <c r="K2" s="514"/>
      <c r="L2" s="514"/>
      <c r="M2" s="515"/>
    </row>
    <row r="3" spans="1:13" hidden="1">
      <c r="B3" s="516"/>
      <c r="C3" s="513"/>
      <c r="D3" s="513"/>
      <c r="E3" s="513"/>
      <c r="F3" s="513"/>
      <c r="G3" s="513"/>
      <c r="H3" s="513"/>
      <c r="I3" s="513"/>
      <c r="J3" s="513"/>
      <c r="K3" s="514"/>
      <c r="L3" s="514"/>
      <c r="M3" s="515"/>
    </row>
    <row r="4" spans="1:13" ht="67.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ht="13.5" customHeight="1">
      <c r="A5" s="1313"/>
      <c r="B5" s="705"/>
      <c r="C5" s="706" t="s">
        <v>2078</v>
      </c>
      <c r="D5" s="707"/>
      <c r="E5" s="707"/>
      <c r="F5" s="707"/>
      <c r="G5" s="707"/>
      <c r="H5" s="707"/>
      <c r="I5" s="706" t="s">
        <v>2060</v>
      </c>
      <c r="J5" s="707"/>
      <c r="K5" s="706" t="s">
        <v>2032</v>
      </c>
      <c r="L5" s="708"/>
      <c r="M5" s="708"/>
    </row>
    <row r="6" spans="1:13" hidden="1">
      <c r="A6" s="517"/>
      <c r="B6" s="518" t="s">
        <v>2061</v>
      </c>
      <c r="C6" s="519"/>
      <c r="D6" s="519"/>
      <c r="E6" s="519"/>
      <c r="F6" s="519"/>
      <c r="G6" s="519"/>
      <c r="H6" s="519"/>
      <c r="I6" s="519"/>
      <c r="J6" s="520"/>
      <c r="K6" s="520"/>
      <c r="L6" s="520"/>
      <c r="M6" s="520"/>
    </row>
    <row r="7" spans="1:13" hidden="1">
      <c r="B7" s="718" t="s">
        <v>852</v>
      </c>
      <c r="C7" s="456">
        <v>560662.15789999999</v>
      </c>
      <c r="D7" s="456">
        <v>0</v>
      </c>
      <c r="E7" s="456">
        <v>0</v>
      </c>
      <c r="F7" s="456">
        <v>0</v>
      </c>
      <c r="G7" s="456">
        <v>560662</v>
      </c>
      <c r="H7" s="511">
        <v>0</v>
      </c>
      <c r="I7" s="456">
        <v>0</v>
      </c>
      <c r="J7" s="456">
        <v>0</v>
      </c>
      <c r="K7" s="511">
        <v>0</v>
      </c>
      <c r="L7" s="511">
        <v>0</v>
      </c>
      <c r="M7" s="511">
        <v>0</v>
      </c>
    </row>
    <row r="8" spans="1:13" hidden="1">
      <c r="B8" s="718" t="s">
        <v>853</v>
      </c>
      <c r="C8" s="456">
        <v>77069</v>
      </c>
      <c r="D8" s="456">
        <v>0</v>
      </c>
      <c r="E8" s="456">
        <v>0</v>
      </c>
      <c r="F8" s="456">
        <v>0</v>
      </c>
      <c r="G8" s="456">
        <v>77069</v>
      </c>
      <c r="H8" s="511">
        <v>0</v>
      </c>
      <c r="I8" s="456">
        <v>0</v>
      </c>
      <c r="J8" s="456">
        <v>0</v>
      </c>
      <c r="K8" s="511">
        <v>0</v>
      </c>
      <c r="L8" s="511">
        <v>0</v>
      </c>
      <c r="M8" s="511">
        <v>0</v>
      </c>
    </row>
    <row r="9" spans="1:13" hidden="1">
      <c r="B9" s="719"/>
      <c r="C9" s="524">
        <v>637731.15789999999</v>
      </c>
      <c r="D9" s="524">
        <v>0</v>
      </c>
      <c r="E9" s="524">
        <v>0</v>
      </c>
      <c r="F9" s="524">
        <v>0</v>
      </c>
      <c r="G9" s="524">
        <v>637731</v>
      </c>
      <c r="H9" s="525">
        <v>0</v>
      </c>
      <c r="I9" s="524">
        <v>0</v>
      </c>
      <c r="J9" s="524">
        <v>0</v>
      </c>
      <c r="K9" s="524">
        <v>0</v>
      </c>
      <c r="L9" s="524">
        <v>0</v>
      </c>
      <c r="M9" s="655">
        <v>0</v>
      </c>
    </row>
    <row r="10" spans="1:13" hidden="1">
      <c r="B10" s="720" t="s">
        <v>876</v>
      </c>
      <c r="C10" s="526"/>
      <c r="D10" s="526"/>
      <c r="E10" s="526"/>
      <c r="F10" s="526"/>
      <c r="G10" s="526"/>
      <c r="H10" s="526"/>
      <c r="I10" s="526"/>
      <c r="J10" s="526"/>
      <c r="K10" s="527"/>
      <c r="L10" s="527"/>
      <c r="M10" s="656"/>
    </row>
    <row r="11" spans="1:13" hidden="1">
      <c r="B11" s="718" t="s">
        <v>620</v>
      </c>
      <c r="C11" s="456">
        <v>55229</v>
      </c>
      <c r="D11" s="456">
        <v>0</v>
      </c>
      <c r="E11" s="456">
        <v>0</v>
      </c>
      <c r="F11" s="456">
        <v>0</v>
      </c>
      <c r="G11" s="456">
        <v>0</v>
      </c>
      <c r="H11" s="456">
        <v>55229</v>
      </c>
      <c r="I11" s="456">
        <v>14920.147072799999</v>
      </c>
      <c r="J11" s="456">
        <v>28716.31855</v>
      </c>
      <c r="K11" s="511">
        <v>4.3441239999999999E-2</v>
      </c>
      <c r="L11" s="511">
        <v>4.5702587195967793E-2</v>
      </c>
      <c r="M11" s="709">
        <v>6.6585889999999995E-2</v>
      </c>
    </row>
    <row r="12" spans="1:13" hidden="1">
      <c r="B12" s="718" t="s">
        <v>621</v>
      </c>
      <c r="C12" s="456">
        <v>3705657</v>
      </c>
      <c r="D12" s="456">
        <v>0</v>
      </c>
      <c r="E12" s="456">
        <v>0</v>
      </c>
      <c r="F12" s="456">
        <v>0</v>
      </c>
      <c r="G12" s="456">
        <v>709400</v>
      </c>
      <c r="H12" s="456">
        <v>2996257</v>
      </c>
      <c r="I12" s="456">
        <v>276432.11764450005</v>
      </c>
      <c r="J12" s="456">
        <v>460824.32660000003</v>
      </c>
      <c r="K12" s="511">
        <v>0.69712207999999998</v>
      </c>
      <c r="L12" s="511">
        <v>0.73341100224212563</v>
      </c>
      <c r="M12" s="709">
        <v>3.51289907</v>
      </c>
    </row>
    <row r="13" spans="1:13" hidden="1">
      <c r="B13" s="718" t="s">
        <v>1456</v>
      </c>
      <c r="C13" s="456">
        <v>1464033</v>
      </c>
      <c r="D13" s="456">
        <v>0</v>
      </c>
      <c r="E13" s="456">
        <v>0</v>
      </c>
      <c r="F13" s="456">
        <v>0</v>
      </c>
      <c r="G13" s="456">
        <v>45000</v>
      </c>
      <c r="H13" s="456">
        <v>1419033</v>
      </c>
      <c r="I13" s="456">
        <v>31247.020835399999</v>
      </c>
      <c r="J13" s="456">
        <v>98892.409769999998</v>
      </c>
      <c r="K13" s="511">
        <v>0.14960166</v>
      </c>
      <c r="L13" s="511">
        <v>0.15738922009321429</v>
      </c>
      <c r="M13" s="709">
        <v>6.2678136000000002</v>
      </c>
    </row>
    <row r="14" spans="1:13" hidden="1">
      <c r="B14" s="718" t="s">
        <v>2062</v>
      </c>
      <c r="C14" s="456">
        <v>3858854</v>
      </c>
      <c r="D14" s="456">
        <v>0</v>
      </c>
      <c r="E14" s="456">
        <v>764770</v>
      </c>
      <c r="F14" s="456">
        <v>0</v>
      </c>
      <c r="G14" s="456">
        <v>45000</v>
      </c>
      <c r="H14" s="456">
        <v>4578624</v>
      </c>
      <c r="I14" s="456">
        <v>172780.76586000001</v>
      </c>
      <c r="J14" s="456">
        <v>2362020.5491200001</v>
      </c>
      <c r="K14" s="511">
        <v>3.57319824</v>
      </c>
      <c r="L14" s="511">
        <v>3.7592022778569065</v>
      </c>
      <c r="M14" s="709">
        <v>4.1529469399999996</v>
      </c>
    </row>
    <row r="15" spans="1:13" hidden="1">
      <c r="B15" s="718" t="s">
        <v>623</v>
      </c>
      <c r="C15" s="456">
        <v>5007351</v>
      </c>
      <c r="D15" s="526">
        <v>0</v>
      </c>
      <c r="E15" s="456">
        <v>0</v>
      </c>
      <c r="F15" s="456">
        <v>0</v>
      </c>
      <c r="G15" s="456">
        <v>702600</v>
      </c>
      <c r="H15" s="456">
        <v>4304751</v>
      </c>
      <c r="I15" s="456">
        <v>592644.65200689994</v>
      </c>
      <c r="J15" s="456">
        <v>821776.96589999995</v>
      </c>
      <c r="K15" s="511">
        <v>1.2431610799999999</v>
      </c>
      <c r="L15" s="511">
        <v>1.3078742448928085</v>
      </c>
      <c r="M15" s="709">
        <v>5.3831889200000003</v>
      </c>
    </row>
    <row r="16" spans="1:13" hidden="1">
      <c r="B16" s="718" t="s">
        <v>881</v>
      </c>
      <c r="C16" s="456">
        <v>1372143</v>
      </c>
      <c r="D16" s="456">
        <v>429600</v>
      </c>
      <c r="E16" s="456">
        <v>0</v>
      </c>
      <c r="F16" s="456">
        <v>0</v>
      </c>
      <c r="G16" s="456">
        <v>225000</v>
      </c>
      <c r="H16" s="456">
        <v>1576743</v>
      </c>
      <c r="I16" s="456">
        <v>145575.66361459999</v>
      </c>
      <c r="J16" s="456">
        <v>286226.15679000004</v>
      </c>
      <c r="K16" s="511">
        <v>0.43299488000000003</v>
      </c>
      <c r="L16" s="511">
        <v>0.4555345722915351</v>
      </c>
      <c r="M16" s="709">
        <v>3.6660529999999997E-2</v>
      </c>
    </row>
    <row r="17" spans="2:13" hidden="1">
      <c r="B17" s="718" t="s">
        <v>624</v>
      </c>
      <c r="C17" s="456">
        <v>1827472</v>
      </c>
      <c r="D17" s="456">
        <v>251400</v>
      </c>
      <c r="E17" s="456">
        <v>0</v>
      </c>
      <c r="F17" s="456">
        <v>0</v>
      </c>
      <c r="G17" s="456">
        <v>216450</v>
      </c>
      <c r="H17" s="456">
        <v>1862422</v>
      </c>
      <c r="I17" s="456">
        <v>420768.46762959997</v>
      </c>
      <c r="J17" s="456">
        <v>608006.28612000006</v>
      </c>
      <c r="K17" s="511">
        <v>0.91977481000000005</v>
      </c>
      <c r="L17" s="511">
        <v>0.96765399292785903</v>
      </c>
      <c r="M17" s="709">
        <v>0.78734064000000004</v>
      </c>
    </row>
    <row r="18" spans="2:13" hidden="1">
      <c r="B18" s="718" t="s">
        <v>625</v>
      </c>
      <c r="C18" s="456">
        <v>2918274</v>
      </c>
      <c r="D18" s="456">
        <v>630000</v>
      </c>
      <c r="E18" s="456">
        <v>0</v>
      </c>
      <c r="F18" s="456">
        <v>0</v>
      </c>
      <c r="G18" s="456">
        <v>235000</v>
      </c>
      <c r="H18" s="456">
        <v>3313274</v>
      </c>
      <c r="I18" s="456">
        <v>327687.73214020004</v>
      </c>
      <c r="J18" s="456">
        <v>512464.08957999997</v>
      </c>
      <c r="K18" s="511">
        <v>0.77524126000000004</v>
      </c>
      <c r="L18" s="511">
        <v>0.81559670324914257</v>
      </c>
      <c r="M18" s="709">
        <v>0.16804015999999999</v>
      </c>
    </row>
    <row r="19" spans="2:13" hidden="1">
      <c r="B19" s="718" t="s">
        <v>626</v>
      </c>
      <c r="C19" s="456">
        <v>1575000</v>
      </c>
      <c r="D19" s="456">
        <v>0</v>
      </c>
      <c r="E19" s="456">
        <v>0</v>
      </c>
      <c r="F19" s="456">
        <v>0</v>
      </c>
      <c r="G19" s="456">
        <v>0</v>
      </c>
      <c r="H19" s="456">
        <v>1575000</v>
      </c>
      <c r="I19" s="456">
        <v>90483.75</v>
      </c>
      <c r="J19" s="456">
        <v>245259</v>
      </c>
      <c r="K19" s="511">
        <v>0.37102091999999998</v>
      </c>
      <c r="L19" s="511">
        <v>0.39033453447659522</v>
      </c>
      <c r="M19" s="709">
        <v>4.5</v>
      </c>
    </row>
    <row r="20" spans="2:13" hidden="1">
      <c r="B20" s="718" t="s">
        <v>886</v>
      </c>
      <c r="C20" s="456">
        <v>20215015</v>
      </c>
      <c r="D20" s="456">
        <v>0</v>
      </c>
      <c r="E20" s="456">
        <v>0</v>
      </c>
      <c r="F20" s="456">
        <v>0</v>
      </c>
      <c r="G20" s="456">
        <v>0</v>
      </c>
      <c r="H20" s="456">
        <v>20215015</v>
      </c>
      <c r="I20" s="456">
        <v>1300763.8262527999</v>
      </c>
      <c r="J20" s="456">
        <v>6962051.1660000002</v>
      </c>
      <c r="K20" s="511">
        <v>10.53199515</v>
      </c>
      <c r="L20" s="511">
        <v>11.080241707268017</v>
      </c>
      <c r="M20" s="709">
        <v>7.4405830399999999</v>
      </c>
    </row>
    <row r="21" spans="2:13" hidden="1">
      <c r="B21" s="719"/>
      <c r="C21" s="524">
        <v>41999028</v>
      </c>
      <c r="D21" s="524">
        <v>1311000</v>
      </c>
      <c r="E21" s="524">
        <v>764770</v>
      </c>
      <c r="F21" s="524">
        <v>0</v>
      </c>
      <c r="G21" s="524">
        <v>2178450</v>
      </c>
      <c r="H21" s="524">
        <v>41896348</v>
      </c>
      <c r="I21" s="524">
        <v>3373304.1430567997</v>
      </c>
      <c r="J21" s="524">
        <v>12386237.26843</v>
      </c>
      <c r="K21" s="525">
        <v>18.737551320000001</v>
      </c>
      <c r="L21" s="525">
        <v>19.71294084249417</v>
      </c>
      <c r="M21" s="656">
        <v>0</v>
      </c>
    </row>
    <row r="22" spans="2:13" hidden="1">
      <c r="B22" s="720" t="s">
        <v>627</v>
      </c>
      <c r="C22" s="526"/>
      <c r="D22" s="526"/>
      <c r="E22" s="526"/>
      <c r="F22" s="526"/>
      <c r="G22" s="526"/>
      <c r="H22" s="526"/>
      <c r="I22" s="526"/>
      <c r="J22" s="526"/>
      <c r="K22" s="527"/>
      <c r="L22" s="527"/>
      <c r="M22" s="656"/>
    </row>
    <row r="23" spans="2:13" hidden="1">
      <c r="B23" s="718" t="s">
        <v>1037</v>
      </c>
      <c r="C23" s="456">
        <v>889292</v>
      </c>
      <c r="D23" s="456">
        <v>0</v>
      </c>
      <c r="E23" s="456">
        <v>0</v>
      </c>
      <c r="F23" s="456">
        <v>0</v>
      </c>
      <c r="G23" s="456">
        <v>115000</v>
      </c>
      <c r="H23" s="456">
        <v>774292</v>
      </c>
      <c r="I23" s="456">
        <v>15927.389761800001</v>
      </c>
      <c r="J23" s="456">
        <v>24397.940920000001</v>
      </c>
      <c r="K23" s="511">
        <v>3.690852E-2</v>
      </c>
      <c r="L23" s="511">
        <v>3.882980404876344E-2</v>
      </c>
      <c r="M23" s="709">
        <v>0.17064287</v>
      </c>
    </row>
    <row r="24" spans="2:13" hidden="1">
      <c r="B24" s="718" t="s">
        <v>629</v>
      </c>
      <c r="C24" s="456">
        <v>6489167</v>
      </c>
      <c r="D24" s="456">
        <v>0</v>
      </c>
      <c r="E24" s="456">
        <v>0</v>
      </c>
      <c r="F24" s="456">
        <v>0</v>
      </c>
      <c r="G24" s="456">
        <v>452500</v>
      </c>
      <c r="H24" s="456">
        <v>6036667</v>
      </c>
      <c r="I24" s="456">
        <v>45275.002527099998</v>
      </c>
      <c r="J24" s="456">
        <v>45275.002500000002</v>
      </c>
      <c r="K24" s="511">
        <v>6.8490750000000003E-2</v>
      </c>
      <c r="L24" s="511">
        <v>7.2056059203797554E-2</v>
      </c>
      <c r="M24" s="709">
        <v>1.53827867</v>
      </c>
    </row>
    <row r="25" spans="2:13" hidden="1">
      <c r="B25" s="719" t="s">
        <v>1635</v>
      </c>
      <c r="C25" s="456">
        <v>1940646</v>
      </c>
      <c r="D25" s="456">
        <v>0</v>
      </c>
      <c r="E25" s="456">
        <v>0</v>
      </c>
      <c r="F25" s="456">
        <v>0</v>
      </c>
      <c r="G25" s="456">
        <v>181000</v>
      </c>
      <c r="H25" s="456">
        <v>1759646</v>
      </c>
      <c r="I25" s="456">
        <v>16722.6642383</v>
      </c>
      <c r="J25" s="456">
        <v>775951.09661999997</v>
      </c>
      <c r="K25" s="511">
        <v>1.1738369900000001</v>
      </c>
      <c r="L25" s="511">
        <v>1.2349414703467405</v>
      </c>
      <c r="M25" s="709">
        <v>5.15749952</v>
      </c>
    </row>
    <row r="26" spans="2:13" hidden="1">
      <c r="B26" s="718" t="s">
        <v>630</v>
      </c>
      <c r="C26" s="671">
        <v>942940</v>
      </c>
      <c r="D26" s="671">
        <v>0</v>
      </c>
      <c r="E26" s="671">
        <v>0</v>
      </c>
      <c r="F26" s="671">
        <v>0</v>
      </c>
      <c r="G26" s="671">
        <v>0</v>
      </c>
      <c r="H26" s="671">
        <v>942940</v>
      </c>
      <c r="I26" s="671">
        <v>27540.207200000001</v>
      </c>
      <c r="J26" s="671">
        <v>86014.986799999999</v>
      </c>
      <c r="K26" s="672">
        <v>0.13012104999999999</v>
      </c>
      <c r="L26" s="672">
        <v>0.13689454752155264</v>
      </c>
      <c r="M26" s="721">
        <v>0.19592048000000001</v>
      </c>
    </row>
    <row r="27" spans="2:13" hidden="1">
      <c r="B27" s="718" t="s">
        <v>1041</v>
      </c>
      <c r="C27" s="456">
        <v>513395</v>
      </c>
      <c r="D27" s="456">
        <v>0</v>
      </c>
      <c r="E27" s="456">
        <v>0</v>
      </c>
      <c r="F27" s="456">
        <v>0</v>
      </c>
      <c r="G27" s="456">
        <v>44500</v>
      </c>
      <c r="H27" s="456">
        <v>468895</v>
      </c>
      <c r="I27" s="456">
        <v>0</v>
      </c>
      <c r="J27" s="456">
        <v>2119.4054000000001</v>
      </c>
      <c r="K27" s="511">
        <v>3.2061799999999999E-3</v>
      </c>
      <c r="L27" s="511">
        <v>3.3730754841868479E-3</v>
      </c>
      <c r="M27" s="709">
        <v>0.23496701</v>
      </c>
    </row>
    <row r="28" spans="2:13" hidden="1">
      <c r="B28" s="718" t="s">
        <v>1043</v>
      </c>
      <c r="C28" s="456">
        <v>1787610</v>
      </c>
      <c r="D28" s="456">
        <v>0</v>
      </c>
      <c r="E28" s="456">
        <v>0</v>
      </c>
      <c r="F28" s="456">
        <v>0</v>
      </c>
      <c r="G28" s="456">
        <v>0</v>
      </c>
      <c r="H28" s="456">
        <v>1787610</v>
      </c>
      <c r="I28" s="456">
        <v>17621.72148</v>
      </c>
      <c r="J28" s="456">
        <v>95726.515499999994</v>
      </c>
      <c r="K28" s="511">
        <v>0.14481237999999999</v>
      </c>
      <c r="L28" s="511">
        <v>0.15235063693792714</v>
      </c>
      <c r="M28" s="709">
        <v>9.4720862199999996</v>
      </c>
    </row>
    <row r="29" spans="2:13" hidden="1">
      <c r="B29" s="718" t="s">
        <v>631</v>
      </c>
      <c r="C29" s="456">
        <v>1949078</v>
      </c>
      <c r="D29" s="456">
        <v>50000</v>
      </c>
      <c r="E29" s="456">
        <v>0</v>
      </c>
      <c r="F29" s="456">
        <v>0</v>
      </c>
      <c r="G29" s="456">
        <v>1035100</v>
      </c>
      <c r="H29" s="456">
        <v>963978</v>
      </c>
      <c r="I29" s="456">
        <v>87594.793283699997</v>
      </c>
      <c r="J29" s="456">
        <v>247645.94819999998</v>
      </c>
      <c r="K29" s="511">
        <v>0.37463182</v>
      </c>
      <c r="L29" s="511">
        <v>0.39413340960234694</v>
      </c>
      <c r="M29" s="709">
        <v>0.18646702000000001</v>
      </c>
    </row>
    <row r="30" spans="2:13" hidden="1">
      <c r="B30" s="718" t="s">
        <v>1641</v>
      </c>
      <c r="C30" s="456">
        <v>712327</v>
      </c>
      <c r="D30" s="456">
        <v>0</v>
      </c>
      <c r="E30" s="456">
        <v>0</v>
      </c>
      <c r="F30" s="456">
        <v>0</v>
      </c>
      <c r="G30" s="456">
        <v>456500</v>
      </c>
      <c r="H30" s="456">
        <v>255827</v>
      </c>
      <c r="I30" s="456">
        <v>5176.3715769</v>
      </c>
      <c r="J30" s="456">
        <v>19734.494780000001</v>
      </c>
      <c r="K30" s="511">
        <v>2.9853790000000002E-2</v>
      </c>
      <c r="L30" s="511">
        <v>3.1407837563890005E-2</v>
      </c>
      <c r="M30" s="709">
        <v>1.9712360000000002E-2</v>
      </c>
    </row>
    <row r="31" spans="2:13" hidden="1">
      <c r="B31" s="718" t="s">
        <v>1046</v>
      </c>
      <c r="C31" s="456">
        <v>3517562</v>
      </c>
      <c r="D31" s="456">
        <v>0</v>
      </c>
      <c r="E31" s="456">
        <v>0</v>
      </c>
      <c r="F31" s="456">
        <v>0</v>
      </c>
      <c r="G31" s="456">
        <v>720000</v>
      </c>
      <c r="H31" s="456">
        <v>2797562</v>
      </c>
      <c r="I31" s="456">
        <v>28371.185652</v>
      </c>
      <c r="J31" s="456">
        <v>107873.99072</v>
      </c>
      <c r="K31" s="511">
        <v>0.16318874</v>
      </c>
      <c r="L31" s="511">
        <v>0.17168358327247421</v>
      </c>
      <c r="M31" s="709">
        <v>0.13321723999999999</v>
      </c>
    </row>
    <row r="32" spans="2:13" hidden="1">
      <c r="B32" s="718" t="s">
        <v>632</v>
      </c>
      <c r="C32" s="456">
        <v>445935</v>
      </c>
      <c r="D32" s="456">
        <v>200000</v>
      </c>
      <c r="E32" s="456">
        <v>0</v>
      </c>
      <c r="F32" s="456">
        <v>0</v>
      </c>
      <c r="G32" s="456">
        <v>0</v>
      </c>
      <c r="H32" s="456">
        <v>645935</v>
      </c>
      <c r="I32" s="456">
        <v>20228.783697700001</v>
      </c>
      <c r="J32" s="456">
        <v>30023.058800000003</v>
      </c>
      <c r="K32" s="511">
        <v>4.541804E-2</v>
      </c>
      <c r="L32" s="511">
        <v>4.7782290069931975E-2</v>
      </c>
      <c r="M32" s="709">
        <v>6.9149779999999994E-2</v>
      </c>
    </row>
    <row r="33" spans="2:13" hidden="1">
      <c r="B33" s="718" t="s">
        <v>893</v>
      </c>
      <c r="C33" s="456">
        <v>30500655</v>
      </c>
      <c r="D33" s="456">
        <v>0</v>
      </c>
      <c r="E33" s="456">
        <v>0</v>
      </c>
      <c r="F33" s="456">
        <v>0</v>
      </c>
      <c r="G33" s="456">
        <v>2855000</v>
      </c>
      <c r="H33" s="456">
        <v>27645655</v>
      </c>
      <c r="I33" s="456">
        <v>641811.67105260002</v>
      </c>
      <c r="J33" s="456">
        <v>3683507.0721999998</v>
      </c>
      <c r="K33" s="511">
        <v>5.57230588</v>
      </c>
      <c r="L33" s="511">
        <v>5.8623741361924866</v>
      </c>
      <c r="M33" s="709">
        <v>2.1729936300000001</v>
      </c>
    </row>
    <row r="34" spans="2:13" hidden="1">
      <c r="B34" s="718" t="s">
        <v>895</v>
      </c>
      <c r="C34" s="456">
        <v>4909</v>
      </c>
      <c r="D34" s="456">
        <v>0</v>
      </c>
      <c r="E34" s="456">
        <v>0</v>
      </c>
      <c r="F34" s="456">
        <v>0</v>
      </c>
      <c r="G34" s="456">
        <v>4909</v>
      </c>
      <c r="H34" s="456">
        <v>0</v>
      </c>
      <c r="I34" s="456">
        <v>0</v>
      </c>
      <c r="J34" s="456">
        <v>0</v>
      </c>
      <c r="K34" s="511">
        <v>0</v>
      </c>
      <c r="L34" s="511">
        <v>0</v>
      </c>
      <c r="M34" s="709">
        <v>0</v>
      </c>
    </row>
    <row r="35" spans="2:13" hidden="1">
      <c r="B35" s="718" t="s">
        <v>1039</v>
      </c>
      <c r="C35" s="456">
        <v>900681</v>
      </c>
      <c r="D35" s="456">
        <v>0</v>
      </c>
      <c r="E35" s="456">
        <v>0</v>
      </c>
      <c r="F35" s="456">
        <v>0</v>
      </c>
      <c r="G35" s="456">
        <v>0</v>
      </c>
      <c r="H35" s="456">
        <v>900681</v>
      </c>
      <c r="I35" s="456">
        <v>70316.165670000002</v>
      </c>
      <c r="J35" s="456">
        <v>144334.13024999999</v>
      </c>
      <c r="K35" s="511">
        <v>0.21834460999999999</v>
      </c>
      <c r="L35" s="511">
        <v>0.22971061424949951</v>
      </c>
      <c r="M35" s="709">
        <v>3.5971555999999998</v>
      </c>
    </row>
    <row r="36" spans="2:13" hidden="1">
      <c r="B36" s="718" t="s">
        <v>1647</v>
      </c>
      <c r="C36" s="456">
        <v>11554572</v>
      </c>
      <c r="D36" s="456">
        <v>0</v>
      </c>
      <c r="E36" s="456">
        <v>0</v>
      </c>
      <c r="F36" s="456">
        <v>0</v>
      </c>
      <c r="G36" s="456">
        <v>6555000</v>
      </c>
      <c r="H36" s="456">
        <v>4999572</v>
      </c>
      <c r="I36" s="456">
        <v>27847.6162927</v>
      </c>
      <c r="J36" s="456">
        <v>27847.616040000001</v>
      </c>
      <c r="K36" s="511">
        <v>4.2127089999999999E-2</v>
      </c>
      <c r="L36" s="511">
        <v>4.4320030022369679E-2</v>
      </c>
      <c r="M36" s="709">
        <v>0.33017753</v>
      </c>
    </row>
    <row r="37" spans="2:13" hidden="1">
      <c r="B37" s="718" t="s">
        <v>1049</v>
      </c>
      <c r="C37" s="456">
        <v>97057</v>
      </c>
      <c r="D37" s="456">
        <v>0</v>
      </c>
      <c r="E37" s="456">
        <v>0</v>
      </c>
      <c r="F37" s="456">
        <v>0</v>
      </c>
      <c r="G37" s="456">
        <v>0</v>
      </c>
      <c r="H37" s="456">
        <v>97057</v>
      </c>
      <c r="I37" s="456">
        <v>1449.0413500000002</v>
      </c>
      <c r="J37" s="456">
        <v>23774.112149999997</v>
      </c>
      <c r="K37" s="511">
        <v>3.596481E-2</v>
      </c>
      <c r="L37" s="511">
        <v>3.7836968260755423E-2</v>
      </c>
      <c r="M37" s="709">
        <v>2.2844466400000001</v>
      </c>
    </row>
    <row r="38" spans="2:13" hidden="1">
      <c r="B38" s="718" t="s">
        <v>633</v>
      </c>
      <c r="C38" s="456">
        <v>147800</v>
      </c>
      <c r="D38" s="456">
        <v>0</v>
      </c>
      <c r="E38" s="456">
        <v>0</v>
      </c>
      <c r="F38" s="456">
        <v>0</v>
      </c>
      <c r="G38" s="456">
        <v>5000</v>
      </c>
      <c r="H38" s="456">
        <v>142800</v>
      </c>
      <c r="I38" s="456">
        <v>0</v>
      </c>
      <c r="J38" s="456">
        <v>1756.44</v>
      </c>
      <c r="K38" s="511">
        <v>2.65709E-3</v>
      </c>
      <c r="L38" s="511">
        <v>2.7954088931948303E-3</v>
      </c>
      <c r="M38" s="709">
        <v>2.38</v>
      </c>
    </row>
    <row r="39" spans="2:13" hidden="1">
      <c r="B39" s="718" t="s">
        <v>635</v>
      </c>
      <c r="C39" s="456">
        <v>698152</v>
      </c>
      <c r="D39" s="456">
        <v>0</v>
      </c>
      <c r="E39" s="456">
        <v>0</v>
      </c>
      <c r="F39" s="456">
        <v>0</v>
      </c>
      <c r="G39" s="456">
        <v>0</v>
      </c>
      <c r="H39" s="456">
        <v>698152</v>
      </c>
      <c r="I39" s="456">
        <v>50406.574119999997</v>
      </c>
      <c r="J39" s="456">
        <v>214109.25536000001</v>
      </c>
      <c r="K39" s="511">
        <v>0.32389846</v>
      </c>
      <c r="L39" s="511">
        <v>0.34075910167649731</v>
      </c>
      <c r="M39" s="709">
        <v>3.2579014900000001</v>
      </c>
    </row>
    <row r="40" spans="2:13" hidden="1">
      <c r="B40" s="718" t="s">
        <v>1055</v>
      </c>
      <c r="C40" s="456">
        <v>904776</v>
      </c>
      <c r="D40" s="456">
        <v>0</v>
      </c>
      <c r="E40" s="456">
        <v>0</v>
      </c>
      <c r="F40" s="456">
        <v>0</v>
      </c>
      <c r="G40" s="456">
        <v>0</v>
      </c>
      <c r="H40" s="456">
        <v>904776</v>
      </c>
      <c r="I40" s="456">
        <v>4523.88</v>
      </c>
      <c r="J40" s="456">
        <v>28844.258879999998</v>
      </c>
      <c r="K40" s="511">
        <v>4.3634779999999998E-2</v>
      </c>
      <c r="L40" s="511">
        <v>4.590620675386916E-2</v>
      </c>
      <c r="M40" s="709">
        <v>4.9258811600000003</v>
      </c>
    </row>
    <row r="41" spans="2:13" hidden="1">
      <c r="B41" s="718" t="s">
        <v>1056</v>
      </c>
      <c r="C41" s="456">
        <v>636624</v>
      </c>
      <c r="D41" s="456">
        <v>0</v>
      </c>
      <c r="E41" s="456">
        <v>0</v>
      </c>
      <c r="F41" s="456">
        <v>0</v>
      </c>
      <c r="G41" s="456">
        <v>7500</v>
      </c>
      <c r="H41" s="456">
        <v>629124</v>
      </c>
      <c r="I41" s="456">
        <v>10037.363218</v>
      </c>
      <c r="J41" s="456">
        <v>33029.01</v>
      </c>
      <c r="K41" s="511">
        <v>4.996536E-2</v>
      </c>
      <c r="L41" s="511">
        <v>5.2566320675582992E-2</v>
      </c>
      <c r="M41" s="709">
        <v>6.9902666699999996</v>
      </c>
    </row>
    <row r="42" spans="2:13" hidden="1">
      <c r="B42" s="719"/>
      <c r="C42" s="524">
        <v>64633178</v>
      </c>
      <c r="D42" s="524">
        <v>250000</v>
      </c>
      <c r="E42" s="524">
        <v>0</v>
      </c>
      <c r="F42" s="524">
        <v>0</v>
      </c>
      <c r="G42" s="524">
        <v>12432009</v>
      </c>
      <c r="H42" s="524">
        <v>52451169</v>
      </c>
      <c r="I42" s="524">
        <v>1070850.4311207999</v>
      </c>
      <c r="J42" s="524">
        <v>5591964.3351199999</v>
      </c>
      <c r="K42" s="525">
        <v>8.459366339999999</v>
      </c>
      <c r="L42" s="525">
        <v>8.8997215007758665</v>
      </c>
      <c r="M42" s="656"/>
    </row>
    <row r="43" spans="2:13" hidden="1">
      <c r="B43" s="720" t="s">
        <v>898</v>
      </c>
      <c r="C43" s="526"/>
      <c r="D43" s="526"/>
      <c r="E43" s="526"/>
      <c r="F43" s="526"/>
      <c r="G43" s="526"/>
      <c r="H43" s="526"/>
      <c r="I43" s="526"/>
      <c r="J43" s="526"/>
      <c r="K43" s="527"/>
      <c r="L43" s="511">
        <v>0</v>
      </c>
      <c r="M43" s="656"/>
    </row>
    <row r="44" spans="2:13" hidden="1">
      <c r="B44" s="718" t="s">
        <v>1459</v>
      </c>
      <c r="C44" s="456">
        <v>9033731</v>
      </c>
      <c r="D44" s="456">
        <v>0</v>
      </c>
      <c r="E44" s="456">
        <v>0</v>
      </c>
      <c r="F44" s="456">
        <v>0</v>
      </c>
      <c r="G44" s="456">
        <v>839000</v>
      </c>
      <c r="H44" s="456">
        <v>8194731</v>
      </c>
      <c r="I44" s="456">
        <v>90259.665653699994</v>
      </c>
      <c r="J44" s="456">
        <v>441777.94821</v>
      </c>
      <c r="K44" s="511">
        <v>0.66830924999999997</v>
      </c>
      <c r="L44" s="511">
        <v>0.70309831548108626</v>
      </c>
      <c r="M44" s="709">
        <v>6.7209094800000004</v>
      </c>
    </row>
    <row r="45" spans="2:13" hidden="1">
      <c r="B45" s="718" t="s">
        <v>636</v>
      </c>
      <c r="C45" s="456">
        <v>464326</v>
      </c>
      <c r="D45" s="456">
        <v>0</v>
      </c>
      <c r="E45" s="456">
        <v>0</v>
      </c>
      <c r="F45" s="456">
        <v>0</v>
      </c>
      <c r="G45" s="456">
        <v>0</v>
      </c>
      <c r="H45" s="456">
        <v>464326</v>
      </c>
      <c r="I45" s="456">
        <v>567.56952999999999</v>
      </c>
      <c r="J45" s="456">
        <v>30529.434499999999</v>
      </c>
      <c r="K45" s="511">
        <v>4.6184070000000001E-2</v>
      </c>
      <c r="L45" s="511">
        <v>4.8588196981114676E-2</v>
      </c>
      <c r="M45" s="709">
        <v>7.7387666700000004</v>
      </c>
    </row>
    <row r="46" spans="2:13" hidden="1">
      <c r="B46" s="718" t="s">
        <v>637</v>
      </c>
      <c r="C46" s="456">
        <v>2160000</v>
      </c>
      <c r="D46" s="456">
        <v>0</v>
      </c>
      <c r="E46" s="456">
        <v>432000</v>
      </c>
      <c r="F46" s="456">
        <v>0</v>
      </c>
      <c r="G46" s="456">
        <v>0</v>
      </c>
      <c r="H46" s="456">
        <v>2592000</v>
      </c>
      <c r="I46" s="456">
        <v>60498</v>
      </c>
      <c r="J46" s="456">
        <v>178536.95999999999</v>
      </c>
      <c r="K46" s="511">
        <v>0.27008568999999999</v>
      </c>
      <c r="L46" s="511">
        <v>0.28414509220239215</v>
      </c>
      <c r="M46" s="709">
        <v>4.3742405800000004</v>
      </c>
    </row>
    <row r="47" spans="2:13" hidden="1">
      <c r="B47" s="719"/>
      <c r="C47" s="524">
        <v>11658057</v>
      </c>
      <c r="D47" s="524">
        <v>0</v>
      </c>
      <c r="E47" s="524">
        <v>432000</v>
      </c>
      <c r="F47" s="524">
        <v>0</v>
      </c>
      <c r="G47" s="524">
        <v>839000</v>
      </c>
      <c r="H47" s="524">
        <v>11251057</v>
      </c>
      <c r="I47" s="524">
        <v>151325.23518369999</v>
      </c>
      <c r="J47" s="524">
        <v>650844.34271</v>
      </c>
      <c r="K47" s="525">
        <v>0.98457901000000003</v>
      </c>
      <c r="L47" s="525">
        <v>1.035831604664593</v>
      </c>
      <c r="M47" s="656"/>
    </row>
    <row r="48" spans="2:13" hidden="1">
      <c r="B48" s="720" t="s">
        <v>903</v>
      </c>
      <c r="C48" s="526"/>
      <c r="D48" s="526"/>
      <c r="E48" s="526"/>
      <c r="F48" s="526"/>
      <c r="G48" s="526"/>
      <c r="H48" s="526"/>
      <c r="I48" s="526"/>
      <c r="J48" s="526"/>
      <c r="K48" s="527"/>
      <c r="L48" s="527"/>
      <c r="M48" s="656"/>
    </row>
    <row r="49" spans="2:13" hidden="1">
      <c r="B49" s="718" t="s">
        <v>1461</v>
      </c>
      <c r="C49" s="722">
        <v>1814888</v>
      </c>
      <c r="D49" s="456">
        <v>0</v>
      </c>
      <c r="E49" s="456">
        <v>0</v>
      </c>
      <c r="F49" s="456">
        <v>0</v>
      </c>
      <c r="G49" s="456">
        <v>1197500</v>
      </c>
      <c r="H49" s="456">
        <v>617388</v>
      </c>
      <c r="I49" s="456">
        <v>4364.9329359000003</v>
      </c>
      <c r="J49" s="456">
        <v>4364.9331600000005</v>
      </c>
      <c r="K49" s="511">
        <v>6.6031500000000003E-3</v>
      </c>
      <c r="L49" s="511">
        <v>6.9468771911736322E-3</v>
      </c>
      <c r="M49" s="709">
        <v>0.22818835000000001</v>
      </c>
    </row>
    <row r="50" spans="2:13" hidden="1">
      <c r="B50" s="718" t="s">
        <v>1463</v>
      </c>
      <c r="C50" s="722">
        <v>121208</v>
      </c>
      <c r="D50" s="456">
        <v>0</v>
      </c>
      <c r="E50" s="456">
        <v>0</v>
      </c>
      <c r="F50" s="456">
        <v>0</v>
      </c>
      <c r="G50" s="456">
        <v>0</v>
      </c>
      <c r="H50" s="456">
        <v>121208</v>
      </c>
      <c r="I50" s="456">
        <v>0</v>
      </c>
      <c r="J50" s="456">
        <v>1069.05456</v>
      </c>
      <c r="K50" s="511">
        <v>1.61724E-3</v>
      </c>
      <c r="L50" s="511">
        <v>1.7014214116818601E-3</v>
      </c>
      <c r="M50" s="709">
        <v>0.16545066999999999</v>
      </c>
    </row>
    <row r="51" spans="2:13" ht="30" hidden="1">
      <c r="B51" s="718" t="s">
        <v>1068</v>
      </c>
      <c r="C51" s="456">
        <v>3377789</v>
      </c>
      <c r="D51" s="456">
        <v>0</v>
      </c>
      <c r="E51" s="456">
        <v>0</v>
      </c>
      <c r="F51" s="456">
        <v>0</v>
      </c>
      <c r="G51" s="456">
        <v>204000</v>
      </c>
      <c r="H51" s="456">
        <v>3173789</v>
      </c>
      <c r="I51" s="456">
        <v>49935.472108099995</v>
      </c>
      <c r="J51" s="456">
        <v>140694.06637000002</v>
      </c>
      <c r="K51" s="511">
        <v>0.21283803000000001</v>
      </c>
      <c r="L51" s="511">
        <v>0.22391738081029908</v>
      </c>
      <c r="M51" s="709">
        <v>5.1102775899999999</v>
      </c>
    </row>
    <row r="52" spans="2:13" hidden="1">
      <c r="B52" s="718" t="s">
        <v>638</v>
      </c>
      <c r="C52" s="456">
        <v>1362396</v>
      </c>
      <c r="D52" s="456">
        <v>0</v>
      </c>
      <c r="E52" s="456">
        <v>0</v>
      </c>
      <c r="F52" s="456">
        <v>0</v>
      </c>
      <c r="G52" s="456">
        <v>26500</v>
      </c>
      <c r="H52" s="456">
        <v>1335896</v>
      </c>
      <c r="I52" s="456">
        <v>6626.3394130999995</v>
      </c>
      <c r="J52" s="456">
        <v>24380.101999999999</v>
      </c>
      <c r="K52" s="511">
        <v>3.6881530000000003E-2</v>
      </c>
      <c r="L52" s="511">
        <v>3.8801413055838549E-2</v>
      </c>
      <c r="M52" s="709">
        <v>2.4077009199999999</v>
      </c>
    </row>
    <row r="53" spans="2:13" hidden="1">
      <c r="B53" s="718" t="s">
        <v>639</v>
      </c>
      <c r="C53" s="456">
        <v>11341133</v>
      </c>
      <c r="D53" s="456">
        <v>0</v>
      </c>
      <c r="E53" s="456">
        <v>0</v>
      </c>
      <c r="F53" s="456">
        <v>0</v>
      </c>
      <c r="G53" s="456">
        <v>935000</v>
      </c>
      <c r="H53" s="456">
        <v>10406133</v>
      </c>
      <c r="I53" s="456">
        <v>293973.25725000002</v>
      </c>
      <c r="J53" s="456">
        <v>679208.30090999999</v>
      </c>
      <c r="K53" s="511">
        <v>1.0274872100000001</v>
      </c>
      <c r="L53" s="511">
        <v>1.0809734034157525</v>
      </c>
      <c r="M53" s="709">
        <v>8.6795456899999994</v>
      </c>
    </row>
    <row r="54" spans="2:13" hidden="1">
      <c r="B54" s="718" t="s">
        <v>640</v>
      </c>
      <c r="C54" s="456">
        <v>2371500</v>
      </c>
      <c r="D54" s="456">
        <v>0</v>
      </c>
      <c r="E54" s="456">
        <v>0</v>
      </c>
      <c r="F54" s="456">
        <v>0</v>
      </c>
      <c r="G54" s="456">
        <v>331000</v>
      </c>
      <c r="H54" s="456">
        <v>2040500</v>
      </c>
      <c r="I54" s="456">
        <v>21425.25</v>
      </c>
      <c r="J54" s="456">
        <v>49012.81</v>
      </c>
      <c r="K54" s="511">
        <v>7.4145199999999994E-2</v>
      </c>
      <c r="L54" s="511">
        <v>7.8004853541520633E-2</v>
      </c>
      <c r="M54" s="709">
        <v>0.46908045999999998</v>
      </c>
    </row>
    <row r="55" spans="2:13" hidden="1">
      <c r="B55" s="718" t="s">
        <v>641</v>
      </c>
      <c r="C55" s="456">
        <v>2922</v>
      </c>
      <c r="D55" s="456">
        <v>0</v>
      </c>
      <c r="E55" s="456">
        <v>0</v>
      </c>
      <c r="F55" s="456">
        <v>0</v>
      </c>
      <c r="G55" s="456">
        <v>0</v>
      </c>
      <c r="H55" s="456">
        <v>2922</v>
      </c>
      <c r="I55" s="456">
        <v>0</v>
      </c>
      <c r="J55" s="456">
        <v>0</v>
      </c>
      <c r="K55" s="511">
        <v>0</v>
      </c>
      <c r="L55" s="511">
        <v>0</v>
      </c>
      <c r="M55" s="709">
        <v>0.16491702999999999</v>
      </c>
    </row>
    <row r="56" spans="2:13" hidden="1">
      <c r="B56" s="719"/>
      <c r="C56" s="524">
        <v>20391836</v>
      </c>
      <c r="D56" s="524">
        <v>0</v>
      </c>
      <c r="E56" s="524">
        <v>0</v>
      </c>
      <c r="F56" s="524">
        <v>0</v>
      </c>
      <c r="G56" s="524">
        <v>2694000</v>
      </c>
      <c r="H56" s="524">
        <v>17697836</v>
      </c>
      <c r="I56" s="524">
        <v>376325.25170710002</v>
      </c>
      <c r="J56" s="524">
        <v>898729.26699999999</v>
      </c>
      <c r="K56" s="525">
        <v>1.3595723600000003</v>
      </c>
      <c r="L56" s="525">
        <v>1.4303453494262661</v>
      </c>
      <c r="M56" s="656"/>
    </row>
    <row r="57" spans="2:13" hidden="1">
      <c r="B57" s="720" t="s">
        <v>908</v>
      </c>
      <c r="C57" s="526"/>
      <c r="D57" s="526"/>
      <c r="E57" s="526"/>
      <c r="F57" s="526"/>
      <c r="G57" s="526"/>
      <c r="H57" s="526"/>
      <c r="I57" s="526"/>
      <c r="J57" s="526"/>
      <c r="K57" s="527"/>
      <c r="L57" s="527"/>
      <c r="M57" s="656"/>
    </row>
    <row r="58" spans="2:13" hidden="1">
      <c r="B58" s="718" t="s">
        <v>642</v>
      </c>
      <c r="C58" s="456">
        <v>66956</v>
      </c>
      <c r="D58" s="456">
        <v>0</v>
      </c>
      <c r="E58" s="456">
        <v>0</v>
      </c>
      <c r="F58" s="456">
        <v>0</v>
      </c>
      <c r="G58" s="456">
        <v>0</v>
      </c>
      <c r="H58" s="456">
        <v>66956</v>
      </c>
      <c r="I58" s="456">
        <v>2457.0147148000001</v>
      </c>
      <c r="J58" s="456">
        <v>12115.688199999999</v>
      </c>
      <c r="K58" s="511">
        <v>1.8328270000000001E-2</v>
      </c>
      <c r="L58" s="511">
        <v>1.9282356665445824E-2</v>
      </c>
      <c r="M58" s="709">
        <v>5.8465370000000003E-2</v>
      </c>
    </row>
    <row r="59" spans="2:13" hidden="1">
      <c r="B59" s="718" t="s">
        <v>1458</v>
      </c>
      <c r="C59" s="456">
        <v>331882</v>
      </c>
      <c r="D59" s="456">
        <v>0</v>
      </c>
      <c r="E59" s="456">
        <v>0</v>
      </c>
      <c r="F59" s="456">
        <v>0</v>
      </c>
      <c r="G59" s="456">
        <v>0</v>
      </c>
      <c r="H59" s="456">
        <v>331882</v>
      </c>
      <c r="I59" s="456">
        <v>19956.064599900001</v>
      </c>
      <c r="J59" s="456">
        <v>94088.547000000006</v>
      </c>
      <c r="K59" s="511">
        <v>0.14233451</v>
      </c>
      <c r="L59" s="511">
        <v>0.14974377777298387</v>
      </c>
      <c r="M59" s="709">
        <v>0.71459684999999995</v>
      </c>
    </row>
    <row r="60" spans="2:13" hidden="1">
      <c r="B60" s="718" t="s">
        <v>643</v>
      </c>
      <c r="C60" s="456">
        <v>618426</v>
      </c>
      <c r="D60" s="456">
        <v>0</v>
      </c>
      <c r="E60" s="456">
        <v>0</v>
      </c>
      <c r="F60" s="456">
        <v>0</v>
      </c>
      <c r="G60" s="456">
        <v>211000</v>
      </c>
      <c r="H60" s="456">
        <v>407426</v>
      </c>
      <c r="I60" s="456">
        <v>4889.1118882000001</v>
      </c>
      <c r="J60" s="456">
        <v>40335.173999999999</v>
      </c>
      <c r="K60" s="511">
        <v>6.1017920000000003E-2</v>
      </c>
      <c r="L60" s="511">
        <v>6.4194224743322231E-2</v>
      </c>
      <c r="M60" s="709">
        <v>2.2402784499999999</v>
      </c>
    </row>
    <row r="61" spans="2:13" hidden="1">
      <c r="B61" s="718" t="s">
        <v>1670</v>
      </c>
      <c r="C61" s="456">
        <v>447020</v>
      </c>
      <c r="D61" s="456">
        <v>0</v>
      </c>
      <c r="E61" s="456">
        <v>0</v>
      </c>
      <c r="F61" s="456">
        <v>0</v>
      </c>
      <c r="G61" s="456">
        <v>0</v>
      </c>
      <c r="H61" s="456">
        <v>447020</v>
      </c>
      <c r="I61" s="456">
        <v>5223.0528408</v>
      </c>
      <c r="J61" s="456">
        <v>51854.32</v>
      </c>
      <c r="K61" s="511">
        <v>7.8443760000000001E-2</v>
      </c>
      <c r="L61" s="511">
        <v>8.2527172734947141E-2</v>
      </c>
      <c r="M61" s="709">
        <v>7.7154239999999999E-2</v>
      </c>
    </row>
    <row r="62" spans="2:13" hidden="1">
      <c r="B62" s="718" t="s">
        <v>644</v>
      </c>
      <c r="C62" s="456">
        <v>175218</v>
      </c>
      <c r="D62" s="456">
        <v>0</v>
      </c>
      <c r="E62" s="456">
        <v>0</v>
      </c>
      <c r="F62" s="456">
        <v>0</v>
      </c>
      <c r="G62" s="456">
        <v>39500</v>
      </c>
      <c r="H62" s="456">
        <v>135718</v>
      </c>
      <c r="I62" s="456">
        <v>761.37810380000008</v>
      </c>
      <c r="J62" s="456">
        <v>5183.07042</v>
      </c>
      <c r="K62" s="511">
        <v>7.8408000000000002E-3</v>
      </c>
      <c r="L62" s="511">
        <v>8.2489587723594687E-3</v>
      </c>
      <c r="M62" s="709">
        <v>9.4248611100000002</v>
      </c>
    </row>
    <row r="63" spans="2:13" hidden="1">
      <c r="B63" s="718" t="s">
        <v>645</v>
      </c>
      <c r="C63" s="456">
        <v>10324023</v>
      </c>
      <c r="D63" s="456">
        <v>0</v>
      </c>
      <c r="E63" s="456">
        <v>0</v>
      </c>
      <c r="F63" s="456">
        <v>6748335</v>
      </c>
      <c r="G63" s="456">
        <v>2550500</v>
      </c>
      <c r="H63" s="456">
        <v>14521858</v>
      </c>
      <c r="I63" s="456">
        <v>212699.6872665</v>
      </c>
      <c r="J63" s="456">
        <v>996489.89595999999</v>
      </c>
      <c r="K63" s="511">
        <v>1.5074618799999999</v>
      </c>
      <c r="L63" s="511">
        <v>1.5859333180440978</v>
      </c>
      <c r="M63" s="709">
        <v>8.2215375599999998</v>
      </c>
    </row>
    <row r="64" spans="2:13" hidden="1">
      <c r="B64" s="718" t="s">
        <v>912</v>
      </c>
      <c r="C64" s="456">
        <v>2163181</v>
      </c>
      <c r="D64" s="456">
        <v>200000</v>
      </c>
      <c r="E64" s="456">
        <v>0</v>
      </c>
      <c r="F64" s="456">
        <v>0</v>
      </c>
      <c r="G64" s="456">
        <v>300000</v>
      </c>
      <c r="H64" s="456">
        <v>2063181</v>
      </c>
      <c r="I64" s="456">
        <v>67233.308324600002</v>
      </c>
      <c r="J64" s="456">
        <v>230663.63580000002</v>
      </c>
      <c r="K64" s="511">
        <v>0.34894145999999998</v>
      </c>
      <c r="L64" s="511">
        <v>0.36710572456330615</v>
      </c>
      <c r="M64" s="709">
        <v>0.47091783999999998</v>
      </c>
    </row>
    <row r="65" spans="2:13" ht="30" hidden="1">
      <c r="B65" s="718" t="s">
        <v>646</v>
      </c>
      <c r="C65" s="456">
        <v>69085</v>
      </c>
      <c r="D65" s="456">
        <v>0</v>
      </c>
      <c r="E65" s="456">
        <v>0</v>
      </c>
      <c r="F65" s="456">
        <v>0</v>
      </c>
      <c r="G65" s="456">
        <v>0</v>
      </c>
      <c r="H65" s="456">
        <v>69085</v>
      </c>
      <c r="I65" s="456">
        <v>0</v>
      </c>
      <c r="J65" s="456">
        <v>0</v>
      </c>
      <c r="K65" s="511">
        <v>0</v>
      </c>
      <c r="L65" s="511">
        <v>0</v>
      </c>
      <c r="M65" s="709">
        <v>2.97421216</v>
      </c>
    </row>
    <row r="66" spans="2:13" hidden="1">
      <c r="B66" s="718" t="s">
        <v>647</v>
      </c>
      <c r="C66" s="456">
        <v>642367</v>
      </c>
      <c r="D66" s="456">
        <v>2250000</v>
      </c>
      <c r="E66" s="456">
        <v>0</v>
      </c>
      <c r="F66" s="456">
        <v>0</v>
      </c>
      <c r="G66" s="456">
        <v>120500</v>
      </c>
      <c r="H66" s="456">
        <v>2771867</v>
      </c>
      <c r="I66" s="456">
        <v>65559.744702299999</v>
      </c>
      <c r="J66" s="456">
        <v>78915.053489999991</v>
      </c>
      <c r="K66" s="511">
        <v>0.11938047</v>
      </c>
      <c r="L66" s="511">
        <v>0.12559486366337119</v>
      </c>
      <c r="M66" s="709">
        <v>0.20823634999999999</v>
      </c>
    </row>
    <row r="67" spans="2:13" hidden="1">
      <c r="B67" s="718" t="s">
        <v>648</v>
      </c>
      <c r="C67" s="456">
        <v>1727655</v>
      </c>
      <c r="D67" s="456">
        <v>0</v>
      </c>
      <c r="E67" s="456">
        <v>0</v>
      </c>
      <c r="F67" s="456">
        <v>0</v>
      </c>
      <c r="G67" s="456">
        <v>566000</v>
      </c>
      <c r="H67" s="456">
        <v>1161655</v>
      </c>
      <c r="I67" s="456">
        <v>4530.4546682999999</v>
      </c>
      <c r="J67" s="456">
        <v>71360.466650000002</v>
      </c>
      <c r="K67" s="511">
        <v>0.10795211</v>
      </c>
      <c r="L67" s="511">
        <v>0.1135715897474113</v>
      </c>
      <c r="M67" s="709">
        <v>2.3158991200000001</v>
      </c>
    </row>
    <row r="68" spans="2:13" hidden="1">
      <c r="B68" s="718" t="s">
        <v>649</v>
      </c>
      <c r="C68" s="456">
        <v>102600</v>
      </c>
      <c r="D68" s="456">
        <v>0</v>
      </c>
      <c r="E68" s="456">
        <v>0</v>
      </c>
      <c r="F68" s="456">
        <v>0</v>
      </c>
      <c r="G68" s="456">
        <v>0</v>
      </c>
      <c r="H68" s="456">
        <v>102600</v>
      </c>
      <c r="I68" s="456">
        <v>8096.1670565000004</v>
      </c>
      <c r="J68" s="456">
        <v>16521.678</v>
      </c>
      <c r="K68" s="511">
        <v>2.499353E-2</v>
      </c>
      <c r="L68" s="511">
        <v>2.6294576308727526E-2</v>
      </c>
      <c r="M68" s="709">
        <v>6.6404069999999996E-2</v>
      </c>
    </row>
    <row r="69" spans="2:13" hidden="1">
      <c r="B69" s="718" t="s">
        <v>650</v>
      </c>
      <c r="C69" s="456">
        <v>14582909</v>
      </c>
      <c r="D69" s="456">
        <v>0</v>
      </c>
      <c r="E69" s="456">
        <v>0</v>
      </c>
      <c r="F69" s="456">
        <v>0</v>
      </c>
      <c r="G69" s="456">
        <v>600000</v>
      </c>
      <c r="H69" s="456">
        <v>13982909</v>
      </c>
      <c r="I69" s="456">
        <v>26287.8692324</v>
      </c>
      <c r="J69" s="456">
        <v>213519.02043</v>
      </c>
      <c r="K69" s="511">
        <v>0.32300557000000002</v>
      </c>
      <c r="L69" s="511">
        <v>0.33981973114724706</v>
      </c>
      <c r="M69" s="709">
        <v>1.0652472200000001</v>
      </c>
    </row>
    <row r="70" spans="2:13" hidden="1">
      <c r="B70" s="718" t="s">
        <v>651</v>
      </c>
      <c r="C70" s="456">
        <v>1902735</v>
      </c>
      <c r="D70" s="456">
        <v>29000</v>
      </c>
      <c r="E70" s="456">
        <v>0</v>
      </c>
      <c r="F70" s="456">
        <v>0</v>
      </c>
      <c r="G70" s="456">
        <v>313500</v>
      </c>
      <c r="H70" s="456">
        <v>1618235</v>
      </c>
      <c r="I70" s="456">
        <v>103957.0357543</v>
      </c>
      <c r="J70" s="456">
        <v>721635.71589999995</v>
      </c>
      <c r="K70" s="511">
        <v>1.09167021</v>
      </c>
      <c r="L70" s="511">
        <v>1.1484974709491231</v>
      </c>
      <c r="M70" s="709">
        <v>0.50042056000000001</v>
      </c>
    </row>
    <row r="71" spans="2:13" hidden="1">
      <c r="B71" s="718" t="s">
        <v>652</v>
      </c>
      <c r="C71" s="456">
        <v>1220246</v>
      </c>
      <c r="D71" s="456">
        <v>0</v>
      </c>
      <c r="E71" s="456">
        <v>0</v>
      </c>
      <c r="F71" s="456">
        <v>0</v>
      </c>
      <c r="G71" s="456">
        <v>970500</v>
      </c>
      <c r="H71" s="456">
        <v>249746</v>
      </c>
      <c r="I71" s="456">
        <v>577.62362719999999</v>
      </c>
      <c r="J71" s="456">
        <v>11997.797839999999</v>
      </c>
      <c r="K71" s="511">
        <v>1.8149930000000002E-2</v>
      </c>
      <c r="L71" s="511">
        <v>1.9094731832963108E-2</v>
      </c>
      <c r="M71" s="709">
        <v>4.7324230000000002E-2</v>
      </c>
    </row>
    <row r="72" spans="2:13" hidden="1">
      <c r="B72" s="718" t="s">
        <v>653</v>
      </c>
      <c r="C72" s="456">
        <v>486444</v>
      </c>
      <c r="D72" s="456">
        <v>0</v>
      </c>
      <c r="E72" s="456">
        <v>0</v>
      </c>
      <c r="F72" s="456">
        <v>0</v>
      </c>
      <c r="G72" s="456">
        <v>57000</v>
      </c>
      <c r="H72" s="456">
        <v>429444</v>
      </c>
      <c r="I72" s="456">
        <v>1417.1652801</v>
      </c>
      <c r="J72" s="456">
        <v>33754.2984</v>
      </c>
      <c r="K72" s="511">
        <v>5.1062549999999998E-2</v>
      </c>
      <c r="L72" s="511">
        <v>5.3720631465300282E-2</v>
      </c>
      <c r="M72" s="709">
        <v>0.18905844999999999</v>
      </c>
    </row>
    <row r="73" spans="2:13" hidden="1">
      <c r="B73" s="718" t="s">
        <v>654</v>
      </c>
      <c r="C73" s="456">
        <v>89947</v>
      </c>
      <c r="D73" s="456">
        <v>0</v>
      </c>
      <c r="E73" s="456">
        <v>0</v>
      </c>
      <c r="F73" s="456">
        <v>0</v>
      </c>
      <c r="G73" s="456">
        <v>0</v>
      </c>
      <c r="H73" s="456">
        <v>89947</v>
      </c>
      <c r="I73" s="456">
        <v>0</v>
      </c>
      <c r="J73" s="456">
        <v>0</v>
      </c>
      <c r="K73" s="511">
        <v>0</v>
      </c>
      <c r="L73" s="511">
        <v>0</v>
      </c>
      <c r="M73" s="709">
        <v>1.2321506799999999</v>
      </c>
    </row>
    <row r="74" spans="2:13" hidden="1">
      <c r="B74" s="718" t="s">
        <v>1091</v>
      </c>
      <c r="C74" s="456">
        <v>3517735</v>
      </c>
      <c r="D74" s="456">
        <v>0</v>
      </c>
      <c r="E74" s="456">
        <v>0</v>
      </c>
      <c r="F74" s="456">
        <v>1969236</v>
      </c>
      <c r="G74" s="456">
        <v>122500</v>
      </c>
      <c r="H74" s="456">
        <v>5364471</v>
      </c>
      <c r="I74" s="456">
        <v>30896.6423861</v>
      </c>
      <c r="J74" s="456">
        <v>43237.636259999999</v>
      </c>
      <c r="K74" s="511">
        <v>6.5408679999999997E-2</v>
      </c>
      <c r="L74" s="511">
        <v>6.8813550660385359E-2</v>
      </c>
      <c r="M74" s="709">
        <v>3.54163432</v>
      </c>
    </row>
    <row r="75" spans="2:13" hidden="1">
      <c r="B75" s="718" t="s">
        <v>655</v>
      </c>
      <c r="C75" s="456">
        <v>3266080</v>
      </c>
      <c r="D75" s="456">
        <v>0</v>
      </c>
      <c r="E75" s="456">
        <v>0</v>
      </c>
      <c r="F75" s="456">
        <v>0</v>
      </c>
      <c r="G75" s="456">
        <v>79500</v>
      </c>
      <c r="H75" s="456">
        <v>3186580</v>
      </c>
      <c r="I75" s="456">
        <v>57058.014393500001</v>
      </c>
      <c r="J75" s="456">
        <v>79791.963199999998</v>
      </c>
      <c r="K75" s="511">
        <v>0.12070704</v>
      </c>
      <c r="L75" s="511">
        <v>0.12699048275759753</v>
      </c>
      <c r="M75" s="709">
        <v>3.1955915699999999</v>
      </c>
    </row>
    <row r="76" spans="2:13" hidden="1">
      <c r="B76" s="718" t="s">
        <v>656</v>
      </c>
      <c r="C76" s="456">
        <v>486248</v>
      </c>
      <c r="D76" s="456">
        <v>0</v>
      </c>
      <c r="E76" s="456">
        <v>0</v>
      </c>
      <c r="F76" s="456">
        <v>0</v>
      </c>
      <c r="G76" s="456">
        <v>0</v>
      </c>
      <c r="H76" s="456">
        <v>486248</v>
      </c>
      <c r="I76" s="456">
        <v>0</v>
      </c>
      <c r="J76" s="456">
        <v>213.94911999999999</v>
      </c>
      <c r="K76" s="511">
        <v>3.2365999999999997E-4</v>
      </c>
      <c r="L76" s="511">
        <v>3.4050424309353461E-4</v>
      </c>
      <c r="M76" s="709">
        <v>0.11365223000000001</v>
      </c>
    </row>
    <row r="77" spans="2:13" hidden="1">
      <c r="B77" s="719"/>
      <c r="C77" s="524">
        <v>42220757</v>
      </c>
      <c r="D77" s="524">
        <v>2479000</v>
      </c>
      <c r="E77" s="524">
        <v>0</v>
      </c>
      <c r="F77" s="524">
        <v>8717571</v>
      </c>
      <c r="G77" s="524">
        <v>5930500</v>
      </c>
      <c r="H77" s="524">
        <v>47486828</v>
      </c>
      <c r="I77" s="524">
        <v>611600.33483930014</v>
      </c>
      <c r="J77" s="524">
        <v>2701677.9106700006</v>
      </c>
      <c r="K77" s="525">
        <v>4.0870223499999998</v>
      </c>
      <c r="L77" s="525">
        <v>4.2997736660716823</v>
      </c>
      <c r="M77" s="656"/>
    </row>
    <row r="78" spans="2:13" hidden="1">
      <c r="B78" s="720" t="s">
        <v>657</v>
      </c>
      <c r="C78" s="526"/>
      <c r="D78" s="526"/>
      <c r="E78" s="526"/>
      <c r="F78" s="526"/>
      <c r="G78" s="526"/>
      <c r="H78" s="526"/>
      <c r="I78" s="526"/>
      <c r="J78" s="526"/>
      <c r="K78" s="527"/>
      <c r="L78" s="527"/>
      <c r="M78" s="656"/>
    </row>
    <row r="79" spans="2:13" hidden="1">
      <c r="B79" s="718" t="s">
        <v>1095</v>
      </c>
      <c r="C79" s="456">
        <v>781030</v>
      </c>
      <c r="D79" s="456">
        <v>0</v>
      </c>
      <c r="E79" s="456">
        <v>0</v>
      </c>
      <c r="F79" s="456">
        <v>0</v>
      </c>
      <c r="G79" s="456">
        <v>217500</v>
      </c>
      <c r="H79" s="456">
        <v>563530</v>
      </c>
      <c r="I79" s="456">
        <v>0</v>
      </c>
      <c r="J79" s="456">
        <v>2930.8760000000002</v>
      </c>
      <c r="K79" s="511">
        <v>4.4337500000000002E-3</v>
      </c>
      <c r="L79" s="511">
        <v>4.6645469445305799E-3</v>
      </c>
      <c r="M79" s="709">
        <v>9.3938333299999996</v>
      </c>
    </row>
    <row r="80" spans="2:13" hidden="1">
      <c r="B80" s="718" t="s">
        <v>658</v>
      </c>
      <c r="C80" s="456">
        <v>49259</v>
      </c>
      <c r="D80" s="456">
        <v>0</v>
      </c>
      <c r="E80" s="456">
        <v>0</v>
      </c>
      <c r="F80" s="456">
        <v>0</v>
      </c>
      <c r="G80" s="456">
        <v>0</v>
      </c>
      <c r="H80" s="456">
        <v>49259</v>
      </c>
      <c r="I80" s="456">
        <v>0</v>
      </c>
      <c r="J80" s="456">
        <v>0</v>
      </c>
      <c r="K80" s="511">
        <v>0</v>
      </c>
      <c r="L80" s="511">
        <v>0</v>
      </c>
      <c r="M80" s="709">
        <v>1.2314750000000001</v>
      </c>
    </row>
    <row r="81" spans="2:13" hidden="1">
      <c r="B81" s="718" t="s">
        <v>659</v>
      </c>
      <c r="C81" s="456">
        <v>914286</v>
      </c>
      <c r="D81" s="456">
        <v>0</v>
      </c>
      <c r="E81" s="456">
        <v>0</v>
      </c>
      <c r="F81" s="456">
        <v>0</v>
      </c>
      <c r="G81" s="456">
        <v>0</v>
      </c>
      <c r="H81" s="456">
        <v>914286</v>
      </c>
      <c r="I81" s="456">
        <v>32755.994280000003</v>
      </c>
      <c r="J81" s="456">
        <v>65609.163360000006</v>
      </c>
      <c r="K81" s="511">
        <v>9.9251699999999998E-2</v>
      </c>
      <c r="L81" s="511">
        <v>0.10441827715812463</v>
      </c>
      <c r="M81" s="709">
        <v>0.74200082999999994</v>
      </c>
    </row>
    <row r="82" spans="2:13" hidden="1">
      <c r="B82" s="718" t="s">
        <v>660</v>
      </c>
      <c r="C82" s="456">
        <v>160986</v>
      </c>
      <c r="D82" s="456">
        <v>0</v>
      </c>
      <c r="E82" s="456">
        <v>0</v>
      </c>
      <c r="F82" s="456">
        <v>0</v>
      </c>
      <c r="G82" s="456">
        <v>0</v>
      </c>
      <c r="H82" s="456">
        <v>160986</v>
      </c>
      <c r="I82" s="456">
        <v>0</v>
      </c>
      <c r="J82" s="456">
        <v>0</v>
      </c>
      <c r="K82" s="511">
        <v>0</v>
      </c>
      <c r="L82" s="511">
        <v>0</v>
      </c>
      <c r="M82" s="709">
        <v>9.8552800699999992</v>
      </c>
    </row>
    <row r="83" spans="2:13" hidden="1">
      <c r="B83" s="718" t="s">
        <v>661</v>
      </c>
      <c r="C83" s="456">
        <v>5815232</v>
      </c>
      <c r="D83" s="456">
        <v>0</v>
      </c>
      <c r="E83" s="456">
        <v>0</v>
      </c>
      <c r="F83" s="456">
        <v>0</v>
      </c>
      <c r="G83" s="456">
        <v>972000</v>
      </c>
      <c r="H83" s="456">
        <v>4843232</v>
      </c>
      <c r="I83" s="456">
        <v>45373.323617499998</v>
      </c>
      <c r="J83" s="456">
        <v>82625.537920000002</v>
      </c>
      <c r="K83" s="511">
        <v>0.12499359</v>
      </c>
      <c r="L83" s="511">
        <v>0.1315001727964375</v>
      </c>
      <c r="M83" s="709">
        <v>12.013712290000001</v>
      </c>
    </row>
    <row r="84" spans="2:13" hidden="1">
      <c r="B84" s="718" t="s">
        <v>662</v>
      </c>
      <c r="C84" s="456">
        <v>4485528</v>
      </c>
      <c r="D84" s="456">
        <v>0</v>
      </c>
      <c r="E84" s="456">
        <v>0</v>
      </c>
      <c r="F84" s="456">
        <v>0</v>
      </c>
      <c r="G84" s="456">
        <v>147000</v>
      </c>
      <c r="H84" s="456">
        <v>4338528</v>
      </c>
      <c r="I84" s="456">
        <v>352245.08831999998</v>
      </c>
      <c r="J84" s="456">
        <v>2407926.4252800001</v>
      </c>
      <c r="K84" s="511">
        <v>3.6426433600000001</v>
      </c>
      <c r="L84" s="511">
        <v>3.8322623849300568</v>
      </c>
      <c r="M84" s="709">
        <v>5.1416848899999996</v>
      </c>
    </row>
    <row r="85" spans="2:13" ht="30" hidden="1">
      <c r="B85" s="718" t="s">
        <v>920</v>
      </c>
      <c r="C85" s="456">
        <v>983658</v>
      </c>
      <c r="D85" s="456">
        <v>0</v>
      </c>
      <c r="E85" s="456">
        <v>0</v>
      </c>
      <c r="F85" s="456">
        <v>0</v>
      </c>
      <c r="G85" s="456">
        <v>0</v>
      </c>
      <c r="H85" s="456">
        <v>983658</v>
      </c>
      <c r="I85" s="456">
        <v>598221.4487999999</v>
      </c>
      <c r="J85" s="456">
        <v>890367.87527999992</v>
      </c>
      <c r="K85" s="511">
        <v>1.3469234699999999</v>
      </c>
      <c r="L85" s="511">
        <v>1.4170380296353404</v>
      </c>
      <c r="M85" s="709">
        <v>11.92746453</v>
      </c>
    </row>
    <row r="86" spans="2:13" hidden="1">
      <c r="B86" s="718" t="s">
        <v>922</v>
      </c>
      <c r="C86" s="456">
        <v>2746908</v>
      </c>
      <c r="D86" s="456">
        <v>0</v>
      </c>
      <c r="E86" s="456">
        <v>0</v>
      </c>
      <c r="F86" s="456">
        <v>0</v>
      </c>
      <c r="G86" s="456">
        <v>37500</v>
      </c>
      <c r="H86" s="456">
        <v>2709408</v>
      </c>
      <c r="I86" s="456">
        <v>102533.65221170001</v>
      </c>
      <c r="J86" s="456">
        <v>691820.23872000002</v>
      </c>
      <c r="K86" s="511">
        <v>1.0465662</v>
      </c>
      <c r="L86" s="511">
        <v>1.1010455511204815</v>
      </c>
      <c r="M86" s="709">
        <v>3.34370974</v>
      </c>
    </row>
    <row r="87" spans="2:13" hidden="1">
      <c r="B87" s="718" t="s">
        <v>663</v>
      </c>
      <c r="C87" s="456">
        <v>378091</v>
      </c>
      <c r="D87" s="456">
        <v>0</v>
      </c>
      <c r="E87" s="456">
        <v>0</v>
      </c>
      <c r="F87" s="456">
        <v>0</v>
      </c>
      <c r="G87" s="456">
        <v>0</v>
      </c>
      <c r="H87" s="456">
        <v>378091</v>
      </c>
      <c r="I87" s="456">
        <v>36875.215229999994</v>
      </c>
      <c r="J87" s="456">
        <v>67931.609970000005</v>
      </c>
      <c r="K87" s="511">
        <v>0.10276502999999999</v>
      </c>
      <c r="L87" s="511">
        <v>0.10811449673155964</v>
      </c>
      <c r="M87" s="709">
        <v>1.2603033299999999</v>
      </c>
    </row>
    <row r="88" spans="2:13" hidden="1">
      <c r="B88" s="719"/>
      <c r="C88" s="524">
        <v>16314978</v>
      </c>
      <c r="D88" s="524">
        <v>0</v>
      </c>
      <c r="E88" s="524">
        <v>0</v>
      </c>
      <c r="F88" s="524">
        <v>0</v>
      </c>
      <c r="G88" s="524">
        <v>1374000</v>
      </c>
      <c r="H88" s="524">
        <v>14940978</v>
      </c>
      <c r="I88" s="524">
        <v>1168004.7224591998</v>
      </c>
      <c r="J88" s="524">
        <v>4209211.7265299996</v>
      </c>
      <c r="K88" s="525">
        <v>6.3675770999999992</v>
      </c>
      <c r="L88" s="525">
        <v>6.6990434593165311</v>
      </c>
      <c r="M88" s="656"/>
    </row>
    <row r="89" spans="2:13" hidden="1">
      <c r="B89" s="720" t="s">
        <v>1100</v>
      </c>
      <c r="C89" s="526"/>
      <c r="D89" s="526"/>
      <c r="E89" s="526"/>
      <c r="F89" s="526"/>
      <c r="G89" s="526"/>
      <c r="H89" s="526"/>
      <c r="I89" s="526"/>
      <c r="J89" s="526"/>
      <c r="K89" s="527"/>
      <c r="L89" s="527"/>
      <c r="M89" s="656"/>
    </row>
    <row r="90" spans="2:13" hidden="1">
      <c r="B90" s="718" t="s">
        <v>664</v>
      </c>
      <c r="C90" s="456">
        <v>574324</v>
      </c>
      <c r="D90" s="456">
        <v>0</v>
      </c>
      <c r="E90" s="456">
        <v>0</v>
      </c>
      <c r="F90" s="456">
        <v>0</v>
      </c>
      <c r="G90" s="456">
        <v>39500</v>
      </c>
      <c r="H90" s="456">
        <v>534824</v>
      </c>
      <c r="I90" s="456">
        <v>0</v>
      </c>
      <c r="J90" s="456">
        <v>10749.9624</v>
      </c>
      <c r="K90" s="511">
        <v>1.6262240000000001E-2</v>
      </c>
      <c r="L90" s="511">
        <v>1.7108777125589284E-2</v>
      </c>
      <c r="M90" s="709">
        <v>9.8132844000000006</v>
      </c>
    </row>
    <row r="91" spans="2:13" hidden="1">
      <c r="B91" s="718" t="s">
        <v>665</v>
      </c>
      <c r="C91" s="456">
        <v>1758827</v>
      </c>
      <c r="D91" s="456">
        <v>0</v>
      </c>
      <c r="E91" s="456">
        <v>0</v>
      </c>
      <c r="F91" s="456">
        <v>0</v>
      </c>
      <c r="G91" s="456">
        <v>0</v>
      </c>
      <c r="H91" s="456">
        <v>1758827</v>
      </c>
      <c r="I91" s="456">
        <v>11872.16786</v>
      </c>
      <c r="J91" s="456">
        <v>231760.63378999999</v>
      </c>
      <c r="K91" s="511">
        <v>0.35060097000000001</v>
      </c>
      <c r="L91" s="511">
        <v>0.36885161849481696</v>
      </c>
      <c r="M91" s="709">
        <v>6.1794753800000004</v>
      </c>
    </row>
    <row r="92" spans="2:13" hidden="1">
      <c r="B92" s="718" t="s">
        <v>666</v>
      </c>
      <c r="C92" s="456">
        <v>8</v>
      </c>
      <c r="D92" s="456">
        <v>0</v>
      </c>
      <c r="E92" s="456">
        <v>0</v>
      </c>
      <c r="F92" s="456">
        <v>0</v>
      </c>
      <c r="G92" s="456">
        <v>0</v>
      </c>
      <c r="H92" s="456">
        <v>8</v>
      </c>
      <c r="I92" s="456">
        <v>0</v>
      </c>
      <c r="J92" s="723">
        <v>0.2</v>
      </c>
      <c r="K92" s="511">
        <v>0</v>
      </c>
      <c r="L92" s="511">
        <v>3.1830394356708231E-7</v>
      </c>
      <c r="M92" s="709">
        <v>0</v>
      </c>
    </row>
    <row r="93" spans="2:13" hidden="1">
      <c r="B93" s="719"/>
      <c r="C93" s="524">
        <v>2333159</v>
      </c>
      <c r="D93" s="524">
        <v>0</v>
      </c>
      <c r="E93" s="524">
        <v>0</v>
      </c>
      <c r="F93" s="524">
        <v>0</v>
      </c>
      <c r="G93" s="524">
        <v>39500</v>
      </c>
      <c r="H93" s="524">
        <v>2293659</v>
      </c>
      <c r="I93" s="524">
        <v>11872.16786</v>
      </c>
      <c r="J93" s="524">
        <v>242510.79618999999</v>
      </c>
      <c r="K93" s="525">
        <v>0.36686321</v>
      </c>
      <c r="L93" s="525">
        <v>0.38596071392434983</v>
      </c>
      <c r="M93" s="656"/>
    </row>
    <row r="94" spans="2:13" hidden="1">
      <c r="B94" s="720" t="s">
        <v>667</v>
      </c>
      <c r="C94" s="526"/>
      <c r="D94" s="526"/>
      <c r="E94" s="526"/>
      <c r="F94" s="526"/>
      <c r="G94" s="526"/>
      <c r="H94" s="526"/>
      <c r="I94" s="526"/>
      <c r="J94" s="526"/>
      <c r="K94" s="527"/>
      <c r="L94" s="527"/>
      <c r="M94" s="656"/>
    </row>
    <row r="95" spans="2:13" hidden="1">
      <c r="B95" s="718" t="s">
        <v>668</v>
      </c>
      <c r="C95" s="456">
        <v>490276</v>
      </c>
      <c r="D95" s="456">
        <v>0</v>
      </c>
      <c r="E95" s="456">
        <v>0</v>
      </c>
      <c r="F95" s="456">
        <v>0</v>
      </c>
      <c r="G95" s="456">
        <v>0</v>
      </c>
      <c r="H95" s="456">
        <v>490276</v>
      </c>
      <c r="I95" s="456">
        <v>4849.6931699999996</v>
      </c>
      <c r="J95" s="456">
        <v>25739.49</v>
      </c>
      <c r="K95" s="511">
        <v>3.8937979999999997E-2</v>
      </c>
      <c r="L95" s="511">
        <v>4.0964905862027397E-2</v>
      </c>
      <c r="M95" s="709">
        <v>4.2734887800000001</v>
      </c>
    </row>
    <row r="96" spans="2:13" hidden="1">
      <c r="B96" s="718" t="s">
        <v>669</v>
      </c>
      <c r="C96" s="456">
        <v>158577</v>
      </c>
      <c r="D96" s="456">
        <v>0</v>
      </c>
      <c r="E96" s="456">
        <v>0</v>
      </c>
      <c r="F96" s="456">
        <v>0</v>
      </c>
      <c r="G96" s="456">
        <v>0</v>
      </c>
      <c r="H96" s="456">
        <v>158577</v>
      </c>
      <c r="I96" s="456">
        <v>1030.7505000000001</v>
      </c>
      <c r="J96" s="456">
        <v>5604.1111799999999</v>
      </c>
      <c r="K96" s="511">
        <v>8.4777399999999992E-3</v>
      </c>
      <c r="L96" s="511">
        <v>8.9190534439118757E-3</v>
      </c>
      <c r="M96" s="709">
        <v>0.74433843</v>
      </c>
    </row>
    <row r="97" spans="2:13" hidden="1">
      <c r="B97" s="718" t="s">
        <v>670</v>
      </c>
      <c r="C97" s="456">
        <v>463752</v>
      </c>
      <c r="D97" s="456">
        <v>0</v>
      </c>
      <c r="E97" s="456">
        <v>0</v>
      </c>
      <c r="F97" s="456">
        <v>0</v>
      </c>
      <c r="G97" s="456">
        <v>0</v>
      </c>
      <c r="H97" s="456">
        <v>463752</v>
      </c>
      <c r="I97" s="456">
        <v>32485.827600000001</v>
      </c>
      <c r="J97" s="456">
        <v>394527.73895999999</v>
      </c>
      <c r="K97" s="511">
        <v>0.59683045999999995</v>
      </c>
      <c r="L97" s="511">
        <v>0.62789867578786207</v>
      </c>
      <c r="M97" s="709">
        <v>3.7397545299999999</v>
      </c>
    </row>
    <row r="98" spans="2:13" hidden="1">
      <c r="B98" s="718" t="s">
        <v>1118</v>
      </c>
      <c r="C98" s="456">
        <v>1424659</v>
      </c>
      <c r="D98" s="456">
        <v>0</v>
      </c>
      <c r="E98" s="456">
        <v>0</v>
      </c>
      <c r="F98" s="456">
        <v>0</v>
      </c>
      <c r="G98" s="456">
        <v>132500</v>
      </c>
      <c r="H98" s="456">
        <v>1292159</v>
      </c>
      <c r="I98" s="456">
        <v>27313.412905999998</v>
      </c>
      <c r="J98" s="456">
        <v>173084.69805000001</v>
      </c>
      <c r="K98" s="511">
        <v>0.26183766000000003</v>
      </c>
      <c r="L98" s="511">
        <v>0.2754677098021634</v>
      </c>
      <c r="M98" s="709">
        <v>9.7890833300000004</v>
      </c>
    </row>
    <row r="99" spans="2:13" hidden="1">
      <c r="B99" s="718" t="s">
        <v>671</v>
      </c>
      <c r="C99" s="456">
        <v>661180</v>
      </c>
      <c r="D99" s="456">
        <v>0</v>
      </c>
      <c r="E99" s="456">
        <v>0</v>
      </c>
      <c r="F99" s="456">
        <v>0</v>
      </c>
      <c r="G99" s="456">
        <v>49401</v>
      </c>
      <c r="H99" s="456">
        <v>611779</v>
      </c>
      <c r="I99" s="456">
        <v>100133.6861523</v>
      </c>
      <c r="J99" s="456">
        <v>328158.25560000003</v>
      </c>
      <c r="K99" s="511">
        <v>0.49642858000000001</v>
      </c>
      <c r="L99" s="511">
        <v>0.52227033435787296</v>
      </c>
      <c r="M99" s="709">
        <v>1.38122481</v>
      </c>
    </row>
    <row r="100" spans="2:13" hidden="1">
      <c r="B100" s="719"/>
      <c r="C100" s="524">
        <v>3198444</v>
      </c>
      <c r="D100" s="524">
        <v>0</v>
      </c>
      <c r="E100" s="524">
        <v>0</v>
      </c>
      <c r="F100" s="524">
        <v>0</v>
      </c>
      <c r="G100" s="524">
        <v>181901</v>
      </c>
      <c r="H100" s="524">
        <v>3016543</v>
      </c>
      <c r="I100" s="524">
        <v>165813.37032829999</v>
      </c>
      <c r="J100" s="524">
        <v>927114.29379000003</v>
      </c>
      <c r="K100" s="525">
        <v>1.4025124199999999</v>
      </c>
      <c r="L100" s="525">
        <v>1.4755206792538376</v>
      </c>
      <c r="M100" s="656"/>
    </row>
    <row r="101" spans="2:13" hidden="1">
      <c r="B101" s="720" t="s">
        <v>673</v>
      </c>
      <c r="C101" s="526"/>
      <c r="D101" s="526"/>
      <c r="E101" s="526"/>
      <c r="F101" s="526"/>
      <c r="G101" s="526"/>
      <c r="H101" s="526"/>
      <c r="I101" s="526"/>
      <c r="J101" s="526"/>
      <c r="K101" s="527"/>
      <c r="L101" s="527"/>
      <c r="M101" s="656"/>
    </row>
    <row r="102" spans="2:13" hidden="1">
      <c r="B102" s="718" t="s">
        <v>674</v>
      </c>
      <c r="C102" s="456">
        <v>436564</v>
      </c>
      <c r="D102" s="456">
        <v>0</v>
      </c>
      <c r="E102" s="456">
        <v>0</v>
      </c>
      <c r="F102" s="456">
        <v>0</v>
      </c>
      <c r="G102" s="456">
        <v>0</v>
      </c>
      <c r="H102" s="456">
        <v>436564</v>
      </c>
      <c r="I102" s="456">
        <v>4482.9208799999997</v>
      </c>
      <c r="J102" s="456">
        <v>65541.353319999995</v>
      </c>
      <c r="K102" s="511">
        <v>9.9149119999999993E-2</v>
      </c>
      <c r="L102" s="511">
        <v>0.10431035614239741</v>
      </c>
      <c r="M102" s="709">
        <v>0.33057163000000001</v>
      </c>
    </row>
    <row r="103" spans="2:13" hidden="1">
      <c r="B103" s="718" t="s">
        <v>1123</v>
      </c>
      <c r="C103" s="456">
        <v>1136</v>
      </c>
      <c r="D103" s="456">
        <v>0</v>
      </c>
      <c r="E103" s="456">
        <v>0</v>
      </c>
      <c r="F103" s="456">
        <v>0</v>
      </c>
      <c r="G103" s="456">
        <v>0</v>
      </c>
      <c r="H103" s="456">
        <v>1136</v>
      </c>
      <c r="I103" s="456">
        <v>0</v>
      </c>
      <c r="J103" s="456">
        <v>0</v>
      </c>
      <c r="K103" s="511">
        <v>0</v>
      </c>
      <c r="L103" s="511">
        <v>0</v>
      </c>
      <c r="M103" s="709">
        <v>2.2720000000000001E-2</v>
      </c>
    </row>
    <row r="104" spans="2:13" hidden="1">
      <c r="B104" s="719"/>
      <c r="C104" s="524">
        <v>437700</v>
      </c>
      <c r="D104" s="524">
        <v>0</v>
      </c>
      <c r="E104" s="524">
        <v>0</v>
      </c>
      <c r="F104" s="524">
        <v>0</v>
      </c>
      <c r="G104" s="524">
        <v>0</v>
      </c>
      <c r="H104" s="524">
        <v>437700</v>
      </c>
      <c r="I104" s="524">
        <v>4482.9208799999997</v>
      </c>
      <c r="J104" s="524">
        <v>65541.353319999995</v>
      </c>
      <c r="K104" s="525">
        <v>9.9149119999999993E-2</v>
      </c>
      <c r="L104" s="525">
        <v>0.10431035614239741</v>
      </c>
      <c r="M104" s="656"/>
    </row>
    <row r="105" spans="2:13" hidden="1">
      <c r="B105" s="720" t="s">
        <v>928</v>
      </c>
      <c r="C105" s="526"/>
      <c r="D105" s="526"/>
      <c r="E105" s="526"/>
      <c r="F105" s="526"/>
      <c r="G105" s="526"/>
      <c r="H105" s="526"/>
      <c r="I105" s="526"/>
      <c r="J105" s="526"/>
      <c r="K105" s="527"/>
      <c r="L105" s="527"/>
      <c r="M105" s="656"/>
    </row>
    <row r="106" spans="2:13" hidden="1">
      <c r="B106" s="718" t="s">
        <v>1126</v>
      </c>
      <c r="C106" s="456">
        <v>1308720</v>
      </c>
      <c r="D106" s="456">
        <v>0</v>
      </c>
      <c r="E106" s="456">
        <v>0</v>
      </c>
      <c r="F106" s="456">
        <v>0</v>
      </c>
      <c r="G106" s="456">
        <v>74500</v>
      </c>
      <c r="H106" s="456">
        <v>1234220</v>
      </c>
      <c r="I106" s="456">
        <v>9198.5254920000007</v>
      </c>
      <c r="J106" s="456">
        <v>197475.20000000001</v>
      </c>
      <c r="K106" s="511">
        <v>0.29873493000000001</v>
      </c>
      <c r="L106" s="511">
        <v>0.31428567458349149</v>
      </c>
      <c r="M106" s="709">
        <v>4.2854861099999999</v>
      </c>
    </row>
    <row r="107" spans="2:13" hidden="1">
      <c r="B107" s="718" t="s">
        <v>675</v>
      </c>
      <c r="C107" s="456">
        <v>277566</v>
      </c>
      <c r="D107" s="456">
        <v>0</v>
      </c>
      <c r="E107" s="456">
        <v>0</v>
      </c>
      <c r="F107" s="456">
        <v>0</v>
      </c>
      <c r="G107" s="456">
        <v>0</v>
      </c>
      <c r="H107" s="456">
        <v>277566</v>
      </c>
      <c r="I107" s="456">
        <v>644.64656000000002</v>
      </c>
      <c r="J107" s="456">
        <v>92984.61</v>
      </c>
      <c r="K107" s="511">
        <v>0.1406645</v>
      </c>
      <c r="L107" s="511">
        <v>0.14798684027023579</v>
      </c>
      <c r="M107" s="709">
        <v>0.2684222</v>
      </c>
    </row>
    <row r="108" spans="2:13" hidden="1">
      <c r="B108" s="718" t="s">
        <v>676</v>
      </c>
      <c r="C108" s="456">
        <v>1467160</v>
      </c>
      <c r="D108" s="456">
        <v>0</v>
      </c>
      <c r="E108" s="456">
        <v>0</v>
      </c>
      <c r="F108" s="456">
        <v>0</v>
      </c>
      <c r="G108" s="456">
        <v>12000</v>
      </c>
      <c r="H108" s="456">
        <v>1455160</v>
      </c>
      <c r="I108" s="456">
        <v>38008.779017300003</v>
      </c>
      <c r="J108" s="456">
        <v>69120.100000000006</v>
      </c>
      <c r="K108" s="511">
        <v>0.10456293999999999</v>
      </c>
      <c r="L108" s="511">
        <v>0.11000600204875544</v>
      </c>
      <c r="M108" s="709">
        <v>10.912949729999999</v>
      </c>
    </row>
    <row r="109" spans="2:13" hidden="1">
      <c r="B109" s="718" t="s">
        <v>678</v>
      </c>
      <c r="C109" s="456">
        <v>531894</v>
      </c>
      <c r="D109" s="456">
        <v>0</v>
      </c>
      <c r="E109" s="456">
        <v>0</v>
      </c>
      <c r="F109" s="456">
        <v>0</v>
      </c>
      <c r="G109" s="456">
        <v>30900</v>
      </c>
      <c r="H109" s="456">
        <v>500994</v>
      </c>
      <c r="I109" s="456">
        <v>14451.781396600001</v>
      </c>
      <c r="J109" s="456">
        <v>513834.47622000001</v>
      </c>
      <c r="K109" s="511">
        <v>0.77731433999999999</v>
      </c>
      <c r="L109" s="511">
        <v>0.81777770060776089</v>
      </c>
      <c r="M109" s="709">
        <v>6.4489612000000003</v>
      </c>
    </row>
    <row r="110" spans="2:13" ht="30" hidden="1">
      <c r="B110" s="718" t="s">
        <v>1132</v>
      </c>
      <c r="C110" s="456">
        <v>3454476</v>
      </c>
      <c r="D110" s="456">
        <v>0</v>
      </c>
      <c r="E110" s="456">
        <v>0</v>
      </c>
      <c r="F110" s="456">
        <v>0</v>
      </c>
      <c r="G110" s="456">
        <v>520000</v>
      </c>
      <c r="H110" s="456">
        <v>2934476</v>
      </c>
      <c r="I110" s="456">
        <v>29784.931555799998</v>
      </c>
      <c r="J110" s="456">
        <v>343656.48436</v>
      </c>
      <c r="K110" s="511">
        <v>0.51987386000000002</v>
      </c>
      <c r="L110" s="511">
        <v>0.54693607102093678</v>
      </c>
      <c r="M110" s="709">
        <v>4.9095067400000003</v>
      </c>
    </row>
    <row r="111" spans="2:13" hidden="1">
      <c r="B111" s="718" t="s">
        <v>679</v>
      </c>
      <c r="C111" s="456">
        <v>1434711</v>
      </c>
      <c r="D111" s="456">
        <v>0</v>
      </c>
      <c r="E111" s="456">
        <v>0</v>
      </c>
      <c r="F111" s="456">
        <v>0</v>
      </c>
      <c r="G111" s="456">
        <v>75000</v>
      </c>
      <c r="H111" s="456">
        <v>1359711</v>
      </c>
      <c r="I111" s="456">
        <v>3290.5008626999997</v>
      </c>
      <c r="J111" s="456">
        <v>63525.697919999999</v>
      </c>
      <c r="K111" s="511">
        <v>9.6099889999999993E-2</v>
      </c>
      <c r="L111" s="511">
        <v>0.10110240082893598</v>
      </c>
      <c r="M111" s="709">
        <v>3.0214121399999998</v>
      </c>
    </row>
    <row r="112" spans="2:13" hidden="1">
      <c r="B112" s="718" t="s">
        <v>680</v>
      </c>
      <c r="C112" s="456">
        <v>2785489</v>
      </c>
      <c r="D112" s="456">
        <v>0</v>
      </c>
      <c r="E112" s="456">
        <v>0</v>
      </c>
      <c r="F112" s="456">
        <v>0</v>
      </c>
      <c r="G112" s="456">
        <v>167500</v>
      </c>
      <c r="H112" s="456">
        <v>2617989</v>
      </c>
      <c r="I112" s="456">
        <v>22619.424974399997</v>
      </c>
      <c r="J112" s="456">
        <v>480217.72226999997</v>
      </c>
      <c r="K112" s="511">
        <v>0.72645985999999996</v>
      </c>
      <c r="L112" s="511">
        <v>0.76427597384671442</v>
      </c>
      <c r="M112" s="709">
        <v>1.83332563</v>
      </c>
    </row>
    <row r="113" spans="2:13" hidden="1">
      <c r="B113" s="718" t="s">
        <v>681</v>
      </c>
      <c r="C113" s="456">
        <v>642906</v>
      </c>
      <c r="D113" s="456">
        <v>0</v>
      </c>
      <c r="E113" s="456">
        <v>0</v>
      </c>
      <c r="F113" s="456">
        <v>0</v>
      </c>
      <c r="G113" s="456">
        <v>44100</v>
      </c>
      <c r="H113" s="456">
        <v>598806</v>
      </c>
      <c r="I113" s="456">
        <v>67959.248175500004</v>
      </c>
      <c r="J113" s="456">
        <v>607812.04223999998</v>
      </c>
      <c r="K113" s="511">
        <v>0.91948096000000001</v>
      </c>
      <c r="L113" s="511">
        <v>0.96734484996277004</v>
      </c>
      <c r="M113" s="709">
        <v>0.76183968999999996</v>
      </c>
    </row>
    <row r="114" spans="2:13" hidden="1">
      <c r="B114" s="718" t="s">
        <v>932</v>
      </c>
      <c r="C114" s="456">
        <v>2452790</v>
      </c>
      <c r="D114" s="456">
        <v>0</v>
      </c>
      <c r="E114" s="456">
        <v>0</v>
      </c>
      <c r="F114" s="456">
        <v>0</v>
      </c>
      <c r="G114" s="456">
        <v>522500</v>
      </c>
      <c r="H114" s="456">
        <v>1930290</v>
      </c>
      <c r="I114" s="456">
        <v>118932.1811916</v>
      </c>
      <c r="J114" s="456">
        <v>668845.48499999999</v>
      </c>
      <c r="K114" s="511">
        <v>1.01181063</v>
      </c>
      <c r="L114" s="511">
        <v>1.064480777562689</v>
      </c>
      <c r="M114" s="709">
        <v>2.3454356000000001</v>
      </c>
    </row>
    <row r="115" spans="2:13" hidden="1">
      <c r="B115" s="719"/>
      <c r="C115" s="524">
        <v>14355712</v>
      </c>
      <c r="D115" s="524">
        <v>0</v>
      </c>
      <c r="E115" s="524">
        <v>0</v>
      </c>
      <c r="F115" s="524">
        <v>0</v>
      </c>
      <c r="G115" s="524">
        <v>1446500</v>
      </c>
      <c r="H115" s="524">
        <v>12909212</v>
      </c>
      <c r="I115" s="524">
        <v>304890.0192259</v>
      </c>
      <c r="J115" s="524">
        <v>3037471.8180099996</v>
      </c>
      <c r="K115" s="525">
        <v>4.5950019099999997</v>
      </c>
      <c r="L115" s="525">
        <v>4.8341962907322902</v>
      </c>
      <c r="M115" s="656"/>
    </row>
    <row r="116" spans="2:13" hidden="1">
      <c r="B116" s="720" t="s">
        <v>685</v>
      </c>
      <c r="C116" s="526"/>
      <c r="D116" s="526"/>
      <c r="E116" s="526"/>
      <c r="F116" s="526"/>
      <c r="G116" s="526"/>
      <c r="H116" s="526"/>
      <c r="I116" s="526"/>
      <c r="J116" s="526"/>
      <c r="K116" s="527"/>
      <c r="L116" s="527"/>
      <c r="M116" s="656"/>
    </row>
    <row r="117" spans="2:13" hidden="1">
      <c r="B117" s="718" t="s">
        <v>686</v>
      </c>
      <c r="C117" s="456">
        <v>1380823</v>
      </c>
      <c r="D117" s="456">
        <v>0</v>
      </c>
      <c r="E117" s="456">
        <v>138082</v>
      </c>
      <c r="F117" s="456">
        <v>0</v>
      </c>
      <c r="G117" s="456">
        <v>22700</v>
      </c>
      <c r="H117" s="456">
        <v>1496205</v>
      </c>
      <c r="I117" s="456">
        <v>75774.0961713</v>
      </c>
      <c r="J117" s="456">
        <v>1403814.3412500001</v>
      </c>
      <c r="K117" s="511">
        <v>2.1236508399999998</v>
      </c>
      <c r="L117" s="511">
        <v>2.2341982042795041</v>
      </c>
      <c r="M117" s="709">
        <v>18.735349360000001</v>
      </c>
    </row>
    <row r="118" spans="2:13" hidden="1">
      <c r="B118" s="719"/>
      <c r="C118" s="524">
        <v>1380823</v>
      </c>
      <c r="D118" s="524">
        <v>0</v>
      </c>
      <c r="E118" s="524">
        <v>138082</v>
      </c>
      <c r="F118" s="524">
        <v>0</v>
      </c>
      <c r="G118" s="524">
        <v>22700</v>
      </c>
      <c r="H118" s="524">
        <v>1496205</v>
      </c>
      <c r="I118" s="524">
        <v>75774.0961713</v>
      </c>
      <c r="J118" s="524">
        <v>1403814.3412500001</v>
      </c>
      <c r="K118" s="525">
        <v>2.1236508399999998</v>
      </c>
      <c r="L118" s="525">
        <v>2.2341982042795041</v>
      </c>
      <c r="M118" s="656"/>
    </row>
    <row r="119" spans="2:13" hidden="1">
      <c r="B119" s="720" t="s">
        <v>687</v>
      </c>
      <c r="C119" s="526"/>
      <c r="D119" s="526"/>
      <c r="E119" s="526"/>
      <c r="F119" s="526"/>
      <c r="G119" s="526"/>
      <c r="H119" s="526"/>
      <c r="I119" s="526"/>
      <c r="J119" s="526"/>
      <c r="K119" s="527"/>
      <c r="L119" s="527"/>
      <c r="M119" s="656"/>
    </row>
    <row r="120" spans="2:13" hidden="1">
      <c r="B120" s="718" t="s">
        <v>1141</v>
      </c>
      <c r="C120" s="456">
        <v>829583</v>
      </c>
      <c r="D120" s="456">
        <v>0</v>
      </c>
      <c r="E120" s="456">
        <v>0</v>
      </c>
      <c r="F120" s="456">
        <v>0</v>
      </c>
      <c r="G120" s="456">
        <v>0</v>
      </c>
      <c r="H120" s="456">
        <v>829583</v>
      </c>
      <c r="I120" s="456">
        <v>7869.1689335000001</v>
      </c>
      <c r="J120" s="456">
        <v>141501.97231000001</v>
      </c>
      <c r="K120" s="511">
        <v>0.21406020000000001</v>
      </c>
      <c r="L120" s="511">
        <v>0.22520317904396545</v>
      </c>
      <c r="M120" s="709">
        <v>4.7780708799999996</v>
      </c>
    </row>
    <row r="121" spans="2:13" hidden="1">
      <c r="B121" s="718" t="s">
        <v>688</v>
      </c>
      <c r="C121" s="456">
        <v>2330387</v>
      </c>
      <c r="D121" s="456">
        <v>0</v>
      </c>
      <c r="E121" s="456">
        <v>0</v>
      </c>
      <c r="F121" s="456">
        <v>0</v>
      </c>
      <c r="G121" s="456">
        <v>130500</v>
      </c>
      <c r="H121" s="456">
        <v>2199887</v>
      </c>
      <c r="I121" s="456">
        <v>0</v>
      </c>
      <c r="J121" s="456">
        <v>62696.779499999997</v>
      </c>
      <c r="K121" s="511">
        <v>9.484592E-2</v>
      </c>
      <c r="L121" s="511">
        <v>9.9783160819029007E-2</v>
      </c>
      <c r="M121" s="709">
        <v>10.744941069999999</v>
      </c>
    </row>
    <row r="122" spans="2:13" hidden="1">
      <c r="B122" s="718" t="s">
        <v>1143</v>
      </c>
      <c r="C122" s="456">
        <v>942227</v>
      </c>
      <c r="D122" s="456">
        <v>0</v>
      </c>
      <c r="E122" s="456">
        <v>0</v>
      </c>
      <c r="F122" s="456">
        <v>0</v>
      </c>
      <c r="G122" s="456">
        <v>90000</v>
      </c>
      <c r="H122" s="456">
        <v>852227</v>
      </c>
      <c r="I122" s="456">
        <v>2769.7377499999998</v>
      </c>
      <c r="J122" s="456">
        <v>17896.767</v>
      </c>
      <c r="K122" s="511">
        <v>2.7073730000000001E-2</v>
      </c>
      <c r="L122" s="511">
        <v>2.8483057566006106E-2</v>
      </c>
      <c r="M122" s="709">
        <v>2.9702600000000001</v>
      </c>
    </row>
    <row r="123" spans="2:13" hidden="1">
      <c r="B123" s="718" t="s">
        <v>689</v>
      </c>
      <c r="C123" s="456">
        <v>1939932</v>
      </c>
      <c r="D123" s="456">
        <v>0</v>
      </c>
      <c r="E123" s="456">
        <v>0</v>
      </c>
      <c r="F123" s="456">
        <v>0</v>
      </c>
      <c r="G123" s="456">
        <v>7500</v>
      </c>
      <c r="H123" s="456">
        <v>1932432</v>
      </c>
      <c r="I123" s="456">
        <v>3246.4857599999996</v>
      </c>
      <c r="J123" s="456">
        <v>6299.7283200000002</v>
      </c>
      <c r="K123" s="511">
        <v>9.53005E-3</v>
      </c>
      <c r="L123" s="511">
        <v>1.0026141838286151E-2</v>
      </c>
      <c r="M123" s="709">
        <v>5.2925942199999998</v>
      </c>
    </row>
    <row r="124" spans="2:13" hidden="1">
      <c r="B124" s="718" t="s">
        <v>690</v>
      </c>
      <c r="C124" s="456">
        <v>2416774</v>
      </c>
      <c r="D124" s="456">
        <v>0</v>
      </c>
      <c r="E124" s="456">
        <v>0</v>
      </c>
      <c r="F124" s="456">
        <v>0</v>
      </c>
      <c r="G124" s="456">
        <v>131000</v>
      </c>
      <c r="H124" s="456">
        <v>2285774</v>
      </c>
      <c r="I124" s="456">
        <v>27284.123791700003</v>
      </c>
      <c r="J124" s="456">
        <v>100482.62504000001</v>
      </c>
      <c r="K124" s="511">
        <v>0.15200728999999999</v>
      </c>
      <c r="L124" s="511">
        <v>0.15992007905102229</v>
      </c>
      <c r="M124" s="709">
        <v>9.1405001000000006</v>
      </c>
    </row>
    <row r="125" spans="2:13" hidden="1">
      <c r="B125" s="718" t="s">
        <v>1147</v>
      </c>
      <c r="C125" s="456">
        <v>12076751</v>
      </c>
      <c r="D125" s="456">
        <v>0</v>
      </c>
      <c r="E125" s="456">
        <v>0</v>
      </c>
      <c r="F125" s="456">
        <v>0</v>
      </c>
      <c r="G125" s="456">
        <v>6000</v>
      </c>
      <c r="H125" s="456">
        <v>12070751</v>
      </c>
      <c r="I125" s="456">
        <v>38172.599848399994</v>
      </c>
      <c r="J125" s="456">
        <v>382763.51420999999</v>
      </c>
      <c r="K125" s="511">
        <v>0.57903388</v>
      </c>
      <c r="L125" s="511">
        <v>0.60917568013318968</v>
      </c>
      <c r="M125" s="709">
        <v>8.0471673300000006</v>
      </c>
    </row>
    <row r="126" spans="2:13" hidden="1">
      <c r="B126" s="718" t="s">
        <v>2063</v>
      </c>
      <c r="C126" s="456">
        <v>719955</v>
      </c>
      <c r="D126" s="456">
        <v>0</v>
      </c>
      <c r="E126" s="456">
        <v>0</v>
      </c>
      <c r="F126" s="456">
        <v>0</v>
      </c>
      <c r="G126" s="456">
        <v>0</v>
      </c>
      <c r="H126" s="456">
        <v>719955</v>
      </c>
      <c r="I126" s="456">
        <v>2145.4659999999999</v>
      </c>
      <c r="J126" s="456">
        <v>4859.69625</v>
      </c>
      <c r="K126" s="511">
        <v>7.3516099999999997E-3</v>
      </c>
      <c r="L126" s="511">
        <v>7.7343024045658073E-3</v>
      </c>
      <c r="M126" s="709">
        <v>6.5991603699999999</v>
      </c>
    </row>
    <row r="127" spans="2:13" hidden="1">
      <c r="B127" s="718" t="s">
        <v>693</v>
      </c>
      <c r="C127" s="456">
        <v>1173889</v>
      </c>
      <c r="D127" s="456">
        <v>0</v>
      </c>
      <c r="E127" s="456">
        <v>0</v>
      </c>
      <c r="F127" s="456">
        <v>0</v>
      </c>
      <c r="G127" s="456">
        <v>0</v>
      </c>
      <c r="H127" s="456">
        <v>1173889</v>
      </c>
      <c r="I127" s="456">
        <v>0</v>
      </c>
      <c r="J127" s="456">
        <v>61640.911390000001</v>
      </c>
      <c r="K127" s="511">
        <v>9.3248639999999994E-2</v>
      </c>
      <c r="L127" s="511">
        <v>9.8102725902530413E-2</v>
      </c>
      <c r="M127" s="709">
        <v>9.5685512100000008</v>
      </c>
    </row>
    <row r="128" spans="2:13" hidden="1">
      <c r="B128" s="718" t="s">
        <v>2064</v>
      </c>
      <c r="C128" s="456">
        <v>800716</v>
      </c>
      <c r="D128" s="456">
        <v>0</v>
      </c>
      <c r="E128" s="456">
        <v>0</v>
      </c>
      <c r="F128" s="456">
        <v>0</v>
      </c>
      <c r="G128" s="456">
        <v>27950</v>
      </c>
      <c r="H128" s="456">
        <v>772766</v>
      </c>
      <c r="I128" s="456">
        <v>27597.617844799999</v>
      </c>
      <c r="J128" s="456">
        <v>359336.19</v>
      </c>
      <c r="K128" s="511">
        <v>0.54359367999999997</v>
      </c>
      <c r="L128" s="511">
        <v>0.57189063171685184</v>
      </c>
      <c r="M128" s="709">
        <v>9.8129015899999992</v>
      </c>
    </row>
    <row r="129" spans="2:13" hidden="1">
      <c r="B129" s="718" t="s">
        <v>694</v>
      </c>
      <c r="C129" s="456">
        <v>57409</v>
      </c>
      <c r="D129" s="456">
        <v>0</v>
      </c>
      <c r="E129" s="456">
        <v>0</v>
      </c>
      <c r="F129" s="456">
        <v>0</v>
      </c>
      <c r="G129" s="456">
        <v>0</v>
      </c>
      <c r="H129" s="456">
        <v>57409</v>
      </c>
      <c r="I129" s="456">
        <v>0</v>
      </c>
      <c r="J129" s="456">
        <v>0</v>
      </c>
      <c r="K129" s="511">
        <v>0</v>
      </c>
      <c r="L129" s="511">
        <v>0</v>
      </c>
      <c r="M129" s="709">
        <v>10.101882809999999</v>
      </c>
    </row>
    <row r="130" spans="2:13" hidden="1">
      <c r="B130" s="718" t="s">
        <v>695</v>
      </c>
      <c r="C130" s="456">
        <v>98000</v>
      </c>
      <c r="D130" s="456">
        <v>0</v>
      </c>
      <c r="E130" s="456">
        <v>0</v>
      </c>
      <c r="F130" s="456">
        <v>0</v>
      </c>
      <c r="G130" s="456">
        <v>0</v>
      </c>
      <c r="H130" s="456">
        <v>98000</v>
      </c>
      <c r="I130" s="456">
        <v>107014.04</v>
      </c>
      <c r="J130" s="456">
        <v>977550</v>
      </c>
      <c r="K130" s="511">
        <v>1.47881014</v>
      </c>
      <c r="L130" s="511">
        <v>1.5557901001700065</v>
      </c>
      <c r="M130" s="709">
        <v>0.21609916000000001</v>
      </c>
    </row>
    <row r="131" spans="2:13" hidden="1">
      <c r="B131" s="718" t="s">
        <v>697</v>
      </c>
      <c r="C131" s="456">
        <v>779820</v>
      </c>
      <c r="D131" s="456">
        <v>0</v>
      </c>
      <c r="E131" s="456">
        <v>0</v>
      </c>
      <c r="F131" s="456">
        <v>0</v>
      </c>
      <c r="G131" s="456">
        <v>19000</v>
      </c>
      <c r="H131" s="456">
        <v>760820</v>
      </c>
      <c r="I131" s="456">
        <v>0</v>
      </c>
      <c r="J131" s="456">
        <v>1521.64</v>
      </c>
      <c r="K131" s="511">
        <v>2.30189E-3</v>
      </c>
      <c r="L131" s="511">
        <v>2.4217200634470758E-3</v>
      </c>
      <c r="M131" s="709">
        <v>7.0121659000000003</v>
      </c>
    </row>
    <row r="132" spans="2:13" hidden="1">
      <c r="B132" s="718" t="s">
        <v>1156</v>
      </c>
      <c r="C132" s="456">
        <v>58825</v>
      </c>
      <c r="D132" s="456">
        <v>0</v>
      </c>
      <c r="E132" s="456">
        <v>0</v>
      </c>
      <c r="F132" s="456">
        <v>0</v>
      </c>
      <c r="G132" s="456">
        <v>0</v>
      </c>
      <c r="H132" s="456">
        <v>58825</v>
      </c>
      <c r="I132" s="456">
        <v>2439.5977940000002</v>
      </c>
      <c r="J132" s="456">
        <v>5667.2004999999999</v>
      </c>
      <c r="K132" s="511">
        <v>8.5731799999999997E-3</v>
      </c>
      <c r="L132" s="511">
        <v>9.0194613406767033E-3</v>
      </c>
      <c r="M132" s="709">
        <v>1.56866667</v>
      </c>
    </row>
    <row r="133" spans="2:13" hidden="1">
      <c r="B133" s="718" t="s">
        <v>698</v>
      </c>
      <c r="C133" s="456">
        <v>527151</v>
      </c>
      <c r="D133" s="456">
        <v>0</v>
      </c>
      <c r="E133" s="456">
        <v>0</v>
      </c>
      <c r="F133" s="456">
        <v>0</v>
      </c>
      <c r="G133" s="456">
        <v>0</v>
      </c>
      <c r="H133" s="456">
        <v>527151</v>
      </c>
      <c r="I133" s="456">
        <v>6579.2297500000004</v>
      </c>
      <c r="J133" s="456">
        <v>73642.99470000001</v>
      </c>
      <c r="K133" s="511">
        <v>0.11140505000000001</v>
      </c>
      <c r="L133" s="511">
        <v>0.11720427814549872</v>
      </c>
      <c r="M133" s="709">
        <v>9.7790783999999995</v>
      </c>
    </row>
    <row r="134" spans="2:13" hidden="1">
      <c r="B134" s="718" t="s">
        <v>699</v>
      </c>
      <c r="C134" s="456">
        <v>340700</v>
      </c>
      <c r="D134" s="456">
        <v>0</v>
      </c>
      <c r="E134" s="456">
        <v>0</v>
      </c>
      <c r="F134" s="456">
        <v>0</v>
      </c>
      <c r="G134" s="456">
        <v>0</v>
      </c>
      <c r="H134" s="456">
        <v>340700</v>
      </c>
      <c r="I134" s="456">
        <v>0</v>
      </c>
      <c r="J134" s="456">
        <v>766.57500000000005</v>
      </c>
      <c r="K134" s="511">
        <v>1.1596499999999999E-3</v>
      </c>
      <c r="L134" s="511">
        <v>1.2200192276996806E-3</v>
      </c>
      <c r="M134" s="709">
        <v>1.5272547999999999</v>
      </c>
    </row>
    <row r="135" spans="2:13" hidden="1">
      <c r="B135" s="718" t="s">
        <v>1160</v>
      </c>
      <c r="C135" s="456">
        <v>8761</v>
      </c>
      <c r="D135" s="456">
        <v>0</v>
      </c>
      <c r="E135" s="456">
        <v>0</v>
      </c>
      <c r="F135" s="456">
        <v>0</v>
      </c>
      <c r="G135" s="456">
        <v>0</v>
      </c>
      <c r="H135" s="456">
        <v>8761</v>
      </c>
      <c r="I135" s="456">
        <v>0</v>
      </c>
      <c r="J135" s="456">
        <v>0</v>
      </c>
      <c r="K135" s="511">
        <v>0</v>
      </c>
      <c r="L135" s="511">
        <v>0</v>
      </c>
      <c r="M135" s="709">
        <v>0.78111626000000001</v>
      </c>
    </row>
    <row r="136" spans="2:13" hidden="1">
      <c r="B136" s="718" t="s">
        <v>1162</v>
      </c>
      <c r="C136" s="456">
        <v>198</v>
      </c>
      <c r="D136" s="456">
        <v>0</v>
      </c>
      <c r="E136" s="456">
        <v>0</v>
      </c>
      <c r="F136" s="456">
        <v>0</v>
      </c>
      <c r="G136" s="456">
        <v>0</v>
      </c>
      <c r="H136" s="456">
        <v>198</v>
      </c>
      <c r="I136" s="456">
        <v>0</v>
      </c>
      <c r="J136" s="456">
        <v>0</v>
      </c>
      <c r="K136" s="511">
        <v>0</v>
      </c>
      <c r="L136" s="511">
        <v>0</v>
      </c>
      <c r="M136" s="709">
        <v>0.39600000000000002</v>
      </c>
    </row>
    <row r="137" spans="2:13" hidden="1">
      <c r="B137" s="718" t="s">
        <v>700</v>
      </c>
      <c r="C137" s="456">
        <v>1063616</v>
      </c>
      <c r="D137" s="456">
        <v>0</v>
      </c>
      <c r="E137" s="456">
        <v>0</v>
      </c>
      <c r="F137" s="456">
        <v>0</v>
      </c>
      <c r="G137" s="456">
        <v>0</v>
      </c>
      <c r="H137" s="456">
        <v>1063616</v>
      </c>
      <c r="I137" s="456">
        <v>0</v>
      </c>
      <c r="J137" s="456">
        <v>26271.315200000001</v>
      </c>
      <c r="K137" s="511">
        <v>3.9742510000000002E-2</v>
      </c>
      <c r="L137" s="511">
        <v>4.1811316154269161E-2</v>
      </c>
      <c r="M137" s="709">
        <v>8.9035325600000004</v>
      </c>
    </row>
    <row r="138" spans="2:13" hidden="1">
      <c r="B138" s="718" t="s">
        <v>701</v>
      </c>
      <c r="C138" s="456">
        <v>2079410</v>
      </c>
      <c r="D138" s="456">
        <v>0</v>
      </c>
      <c r="E138" s="456">
        <v>0</v>
      </c>
      <c r="F138" s="456">
        <v>0</v>
      </c>
      <c r="G138" s="456">
        <v>289500</v>
      </c>
      <c r="H138" s="456">
        <v>1789910</v>
      </c>
      <c r="I138" s="456">
        <v>0</v>
      </c>
      <c r="J138" s="456">
        <v>51961.087299999999</v>
      </c>
      <c r="K138" s="511">
        <v>7.8605270000000005E-2</v>
      </c>
      <c r="L138" s="511">
        <v>8.2697094998117185E-2</v>
      </c>
      <c r="M138" s="709">
        <v>8.4754342099999995</v>
      </c>
    </row>
    <row r="139" spans="2:13" hidden="1">
      <c r="B139" s="718" t="s">
        <v>702</v>
      </c>
      <c r="C139" s="456">
        <v>801695</v>
      </c>
      <c r="D139" s="456">
        <v>0</v>
      </c>
      <c r="E139" s="456">
        <v>0</v>
      </c>
      <c r="F139" s="456">
        <v>0</v>
      </c>
      <c r="G139" s="456">
        <v>0</v>
      </c>
      <c r="H139" s="456">
        <v>801695</v>
      </c>
      <c r="I139" s="456">
        <v>13393.354310000001</v>
      </c>
      <c r="J139" s="456">
        <v>54397.651343500002</v>
      </c>
      <c r="K139" s="511">
        <v>8.2291240000000002E-2</v>
      </c>
      <c r="L139" s="511">
        <v>8.657493471711622E-2</v>
      </c>
      <c r="M139" s="709">
        <v>6.6745620800000003</v>
      </c>
    </row>
    <row r="140" spans="2:13" hidden="1">
      <c r="B140" s="718" t="s">
        <v>2065</v>
      </c>
      <c r="C140" s="456">
        <v>7194553</v>
      </c>
      <c r="D140" s="456">
        <v>0</v>
      </c>
      <c r="E140" s="456">
        <v>0</v>
      </c>
      <c r="F140" s="456">
        <v>0</v>
      </c>
      <c r="G140" s="456">
        <v>80000</v>
      </c>
      <c r="H140" s="456">
        <v>7114553</v>
      </c>
      <c r="I140" s="456">
        <v>27035.3014</v>
      </c>
      <c r="J140" s="456">
        <v>93983.245129999996</v>
      </c>
      <c r="K140" s="511">
        <v>0.14217521</v>
      </c>
      <c r="L140" s="511">
        <v>0.1495761877705539</v>
      </c>
      <c r="M140" s="709">
        <v>10.233263150000001</v>
      </c>
    </row>
    <row r="141" spans="2:13" hidden="1">
      <c r="B141" s="719"/>
      <c r="C141" s="524">
        <v>36240352</v>
      </c>
      <c r="D141" s="524">
        <v>0</v>
      </c>
      <c r="E141" s="524">
        <v>0</v>
      </c>
      <c r="F141" s="524">
        <v>0</v>
      </c>
      <c r="G141" s="524">
        <v>781450</v>
      </c>
      <c r="H141" s="524">
        <v>35458902</v>
      </c>
      <c r="I141" s="524">
        <v>265546.72318239999</v>
      </c>
      <c r="J141" s="524">
        <v>2423239.8931935001</v>
      </c>
      <c r="K141" s="525">
        <v>3.6658091400000004</v>
      </c>
      <c r="L141" s="525">
        <v>3.8566340710628322</v>
      </c>
      <c r="M141" s="656"/>
    </row>
    <row r="142" spans="2:13" hidden="1">
      <c r="B142" s="720" t="s">
        <v>705</v>
      </c>
      <c r="C142" s="526"/>
      <c r="D142" s="526"/>
      <c r="E142" s="526"/>
      <c r="F142" s="526"/>
      <c r="G142" s="526"/>
      <c r="H142" s="526"/>
      <c r="I142" s="526"/>
      <c r="J142" s="526"/>
      <c r="K142" s="527"/>
      <c r="L142" s="527"/>
      <c r="M142" s="656"/>
    </row>
    <row r="143" spans="2:13" hidden="1">
      <c r="B143" s="718" t="s">
        <v>1168</v>
      </c>
      <c r="C143" s="456">
        <v>1145187</v>
      </c>
      <c r="D143" s="456">
        <v>0</v>
      </c>
      <c r="E143" s="456">
        <v>0</v>
      </c>
      <c r="F143" s="456">
        <v>0</v>
      </c>
      <c r="G143" s="456">
        <v>0</v>
      </c>
      <c r="H143" s="456">
        <v>1145187</v>
      </c>
      <c r="I143" s="456">
        <v>13627.725</v>
      </c>
      <c r="J143" s="456">
        <v>13627.7253</v>
      </c>
      <c r="K143" s="511">
        <v>2.0615640000000001E-2</v>
      </c>
      <c r="L143" s="511">
        <v>2.1688793524194498E-2</v>
      </c>
      <c r="M143" s="709">
        <v>8.5400533900000006</v>
      </c>
    </row>
    <row r="144" spans="2:13" hidden="1">
      <c r="B144" s="718" t="s">
        <v>706</v>
      </c>
      <c r="C144" s="456">
        <v>54184</v>
      </c>
      <c r="D144" s="456">
        <v>0</v>
      </c>
      <c r="E144" s="456">
        <v>0</v>
      </c>
      <c r="F144" s="456">
        <v>0</v>
      </c>
      <c r="G144" s="456">
        <v>0</v>
      </c>
      <c r="H144" s="456">
        <v>54184</v>
      </c>
      <c r="I144" s="456">
        <v>0</v>
      </c>
      <c r="J144" s="456">
        <v>0</v>
      </c>
      <c r="K144" s="511">
        <v>0</v>
      </c>
      <c r="L144" s="511">
        <v>0</v>
      </c>
      <c r="M144" s="709">
        <v>2.4629090900000001</v>
      </c>
    </row>
    <row r="145" spans="2:13" hidden="1">
      <c r="B145" s="718" t="s">
        <v>707</v>
      </c>
      <c r="C145" s="456">
        <v>17740383</v>
      </c>
      <c r="D145" s="456">
        <v>0</v>
      </c>
      <c r="E145" s="456">
        <v>0</v>
      </c>
      <c r="F145" s="456">
        <v>5136734</v>
      </c>
      <c r="G145" s="456">
        <v>12779500</v>
      </c>
      <c r="H145" s="456">
        <v>10097617</v>
      </c>
      <c r="I145" s="456">
        <v>127114.50507320001</v>
      </c>
      <c r="J145" s="456">
        <v>448738.09948000003</v>
      </c>
      <c r="K145" s="511">
        <v>0.67883837000000002</v>
      </c>
      <c r="L145" s="511">
        <v>0.7141755334664085</v>
      </c>
      <c r="M145" s="709">
        <v>3.4238228199999998</v>
      </c>
    </row>
    <row r="146" spans="2:13" hidden="1">
      <c r="B146" s="719"/>
      <c r="C146" s="524">
        <v>18939754</v>
      </c>
      <c r="D146" s="524">
        <v>0</v>
      </c>
      <c r="E146" s="524">
        <v>0</v>
      </c>
      <c r="F146" s="524">
        <v>5136734</v>
      </c>
      <c r="G146" s="524">
        <v>12779500</v>
      </c>
      <c r="H146" s="524">
        <v>11296988</v>
      </c>
      <c r="I146" s="524">
        <v>140742.23007320001</v>
      </c>
      <c r="J146" s="524">
        <v>462365.82478000002</v>
      </c>
      <c r="K146" s="525">
        <v>0.69945401000000007</v>
      </c>
      <c r="L146" s="525">
        <v>0.735864326990603</v>
      </c>
      <c r="M146" s="656"/>
    </row>
    <row r="147" spans="2:13" hidden="1">
      <c r="B147" s="720" t="s">
        <v>708</v>
      </c>
      <c r="C147" s="526"/>
      <c r="D147" s="526"/>
      <c r="E147" s="526"/>
      <c r="F147" s="526"/>
      <c r="G147" s="526"/>
      <c r="H147" s="526"/>
      <c r="I147" s="526"/>
      <c r="J147" s="526"/>
      <c r="K147" s="527"/>
      <c r="L147" s="527"/>
      <c r="M147" s="656"/>
    </row>
    <row r="148" spans="2:13" hidden="1">
      <c r="B148" s="718" t="s">
        <v>709</v>
      </c>
      <c r="C148" s="456">
        <v>315909</v>
      </c>
      <c r="D148" s="456">
        <v>0</v>
      </c>
      <c r="E148" s="456">
        <v>0</v>
      </c>
      <c r="F148" s="456">
        <v>0</v>
      </c>
      <c r="G148" s="456">
        <v>0</v>
      </c>
      <c r="H148" s="456">
        <v>315909</v>
      </c>
      <c r="I148" s="456">
        <v>4071.7158599999998</v>
      </c>
      <c r="J148" s="456">
        <v>24519.245444100001</v>
      </c>
      <c r="K148" s="511">
        <v>3.7092020000000003E-2</v>
      </c>
      <c r="L148" s="511">
        <v>3.9022862590731233E-2</v>
      </c>
      <c r="M148" s="709">
        <v>4.2984910100000002</v>
      </c>
    </row>
    <row r="149" spans="2:13" hidden="1">
      <c r="B149" s="719"/>
      <c r="C149" s="524">
        <v>315909</v>
      </c>
      <c r="D149" s="524">
        <v>0</v>
      </c>
      <c r="E149" s="524">
        <v>0</v>
      </c>
      <c r="F149" s="524">
        <v>0</v>
      </c>
      <c r="G149" s="524">
        <v>0</v>
      </c>
      <c r="H149" s="524">
        <v>315909</v>
      </c>
      <c r="I149" s="524">
        <v>4071.7158599999998</v>
      </c>
      <c r="J149" s="524">
        <v>24519.245444100001</v>
      </c>
      <c r="K149" s="525">
        <v>3.7092020000000003E-2</v>
      </c>
      <c r="L149" s="525">
        <v>3.9022862590731233E-2</v>
      </c>
      <c r="M149" s="656"/>
    </row>
    <row r="150" spans="2:13" ht="12" customHeight="1">
      <c r="B150" s="720" t="s">
        <v>710</v>
      </c>
      <c r="C150" s="526"/>
      <c r="D150" s="526"/>
      <c r="E150" s="526"/>
      <c r="F150" s="526"/>
      <c r="G150" s="526"/>
      <c r="H150" s="526"/>
      <c r="I150" s="526"/>
      <c r="J150" s="526"/>
      <c r="K150" s="527"/>
      <c r="L150" s="527"/>
      <c r="M150" s="656"/>
    </row>
    <row r="151" spans="2:13" ht="15.75" customHeight="1">
      <c r="B151" s="718" t="s">
        <v>1174</v>
      </c>
      <c r="C151" s="456">
        <v>328879</v>
      </c>
      <c r="D151" s="456">
        <v>0</v>
      </c>
      <c r="E151" s="456">
        <v>0</v>
      </c>
      <c r="F151" s="456">
        <v>0</v>
      </c>
      <c r="G151" s="456">
        <v>0</v>
      </c>
      <c r="H151" s="456">
        <v>328879</v>
      </c>
      <c r="I151" s="456">
        <v>0</v>
      </c>
      <c r="J151" s="456">
        <v>164.43950000000001</v>
      </c>
      <c r="K151" s="511">
        <v>2.4876E-4</v>
      </c>
      <c r="L151" s="511">
        <v>2.6170870664099619E-4</v>
      </c>
      <c r="M151" s="709">
        <v>8.2219750000000005</v>
      </c>
    </row>
    <row r="152" spans="2:13" ht="15.75" customHeight="1">
      <c r="B152" s="718" t="s">
        <v>712</v>
      </c>
      <c r="C152" s="456">
        <v>93592</v>
      </c>
      <c r="D152" s="456">
        <v>0</v>
      </c>
      <c r="E152" s="456">
        <v>0</v>
      </c>
      <c r="F152" s="456">
        <v>0</v>
      </c>
      <c r="G152" s="456">
        <v>0</v>
      </c>
      <c r="H152" s="456">
        <v>93592</v>
      </c>
      <c r="I152" s="456">
        <v>0</v>
      </c>
      <c r="J152" s="456">
        <v>832.9688000000001</v>
      </c>
      <c r="K152" s="511">
        <v>1.26009E-3</v>
      </c>
      <c r="L152" s="511">
        <v>1.3256862695417014E-3</v>
      </c>
      <c r="M152" s="709">
        <v>1.2114214699999999</v>
      </c>
    </row>
    <row r="153" spans="2:13" ht="15.75" customHeight="1">
      <c r="B153" s="718" t="s">
        <v>713</v>
      </c>
      <c r="C153" s="456">
        <v>913009</v>
      </c>
      <c r="D153" s="456">
        <v>0</v>
      </c>
      <c r="E153" s="456">
        <v>0</v>
      </c>
      <c r="F153" s="456">
        <v>0</v>
      </c>
      <c r="G153" s="456">
        <v>0</v>
      </c>
      <c r="H153" s="456">
        <v>913009</v>
      </c>
      <c r="I153" s="456">
        <v>10965.845289999999</v>
      </c>
      <c r="J153" s="456">
        <v>28303.278999999999</v>
      </c>
      <c r="K153" s="511">
        <v>4.2816399999999998E-2</v>
      </c>
      <c r="L153" s="511">
        <v>4.5045226607896928E-2</v>
      </c>
      <c r="M153" s="709">
        <v>6.3366878800000004</v>
      </c>
    </row>
    <row r="154" spans="2:13" ht="15.75" customHeight="1">
      <c r="B154" s="718" t="s">
        <v>1184</v>
      </c>
      <c r="C154" s="456">
        <v>358753</v>
      </c>
      <c r="D154" s="456">
        <v>0</v>
      </c>
      <c r="E154" s="456">
        <v>0</v>
      </c>
      <c r="F154" s="456">
        <v>0</v>
      </c>
      <c r="G154" s="456">
        <v>0</v>
      </c>
      <c r="H154" s="456">
        <v>358753</v>
      </c>
      <c r="I154" s="456">
        <v>0</v>
      </c>
      <c r="J154" s="456">
        <v>0</v>
      </c>
      <c r="K154" s="511">
        <v>0</v>
      </c>
      <c r="L154" s="511">
        <v>0</v>
      </c>
      <c r="M154" s="709">
        <v>4.8135381700000002</v>
      </c>
    </row>
    <row r="155" spans="2:13" ht="15.75" customHeight="1">
      <c r="B155" s="718" t="s">
        <v>717</v>
      </c>
      <c r="C155" s="456">
        <v>2290523</v>
      </c>
      <c r="D155" s="456">
        <v>0</v>
      </c>
      <c r="E155" s="456">
        <v>0</v>
      </c>
      <c r="F155" s="456">
        <v>0</v>
      </c>
      <c r="G155" s="456">
        <v>1372000</v>
      </c>
      <c r="H155" s="456">
        <v>918523</v>
      </c>
      <c r="I155" s="456">
        <v>1102.2274402</v>
      </c>
      <c r="J155" s="456">
        <v>1984.0096799999999</v>
      </c>
      <c r="K155" s="511">
        <v>3.0013499999999999E-3</v>
      </c>
      <c r="L155" s="511">
        <v>3.157590526096325E-3</v>
      </c>
      <c r="M155" s="709">
        <v>0.35405414000000002</v>
      </c>
    </row>
    <row r="156" spans="2:13" ht="15.75" customHeight="1">
      <c r="B156" s="718" t="s">
        <v>720</v>
      </c>
      <c r="C156" s="456">
        <v>1142800</v>
      </c>
      <c r="D156" s="456">
        <v>0</v>
      </c>
      <c r="E156" s="456">
        <v>0</v>
      </c>
      <c r="F156" s="456">
        <v>0</v>
      </c>
      <c r="G156" s="456">
        <v>0</v>
      </c>
      <c r="H156" s="456">
        <v>1142800</v>
      </c>
      <c r="I156" s="456">
        <v>0</v>
      </c>
      <c r="J156" s="456">
        <v>10570.9</v>
      </c>
      <c r="K156" s="511">
        <v>1.599136E-2</v>
      </c>
      <c r="L156" s="511">
        <v>1.6823795785266351E-2</v>
      </c>
      <c r="M156" s="709">
        <v>7.5298148500000002</v>
      </c>
    </row>
    <row r="157" spans="2:13" ht="15.75" customHeight="1">
      <c r="B157" s="718" t="s">
        <v>1194</v>
      </c>
      <c r="C157" s="456">
        <v>210188</v>
      </c>
      <c r="D157" s="456">
        <v>0</v>
      </c>
      <c r="E157" s="456">
        <v>0</v>
      </c>
      <c r="F157" s="456">
        <v>0</v>
      </c>
      <c r="G157" s="456">
        <v>0</v>
      </c>
      <c r="H157" s="456">
        <v>210188</v>
      </c>
      <c r="I157" s="456">
        <v>0</v>
      </c>
      <c r="J157" s="456">
        <v>0</v>
      </c>
      <c r="K157" s="511">
        <v>0</v>
      </c>
      <c r="L157" s="511">
        <v>0</v>
      </c>
      <c r="M157" s="709">
        <v>2.4628904899999999</v>
      </c>
    </row>
    <row r="158" spans="2:13" ht="15.75" customHeight="1">
      <c r="B158" s="718" t="s">
        <v>723</v>
      </c>
      <c r="C158" s="456">
        <v>558357</v>
      </c>
      <c r="D158" s="456">
        <v>0</v>
      </c>
      <c r="E158" s="456">
        <v>0</v>
      </c>
      <c r="F158" s="456">
        <v>0</v>
      </c>
      <c r="G158" s="456">
        <v>375000</v>
      </c>
      <c r="H158" s="456">
        <v>183357</v>
      </c>
      <c r="I158" s="456">
        <v>522.56742410000004</v>
      </c>
      <c r="J158" s="456">
        <v>779.26724999999999</v>
      </c>
      <c r="K158" s="511">
        <v>1.1788499999999999E-3</v>
      </c>
      <c r="L158" s="511">
        <v>1.2402191938383771E-3</v>
      </c>
      <c r="M158" s="709">
        <v>4.0804989999999999E-2</v>
      </c>
    </row>
    <row r="159" spans="2:13" ht="15.75" customHeight="1">
      <c r="B159" s="718" t="s">
        <v>724</v>
      </c>
      <c r="C159" s="456">
        <v>80578</v>
      </c>
      <c r="D159" s="456">
        <v>0</v>
      </c>
      <c r="E159" s="456">
        <v>0</v>
      </c>
      <c r="F159" s="456">
        <v>0</v>
      </c>
      <c r="G159" s="456">
        <v>0</v>
      </c>
      <c r="H159" s="456">
        <v>80578</v>
      </c>
      <c r="I159" s="456">
        <v>392.03325000000001</v>
      </c>
      <c r="J159" s="456">
        <v>3222.8540926000001</v>
      </c>
      <c r="K159" s="511">
        <v>4.87544E-3</v>
      </c>
      <c r="L159" s="511">
        <v>5.1292358360794533E-3</v>
      </c>
      <c r="M159" s="709">
        <v>2.2062866200000002</v>
      </c>
    </row>
    <row r="160" spans="2:13" ht="15.75" customHeight="1">
      <c r="B160" s="718" t="s">
        <v>726</v>
      </c>
      <c r="C160" s="456">
        <v>1090234</v>
      </c>
      <c r="D160" s="456">
        <v>0</v>
      </c>
      <c r="E160" s="456">
        <v>0</v>
      </c>
      <c r="F160" s="456">
        <v>0</v>
      </c>
      <c r="G160" s="456">
        <v>0</v>
      </c>
      <c r="H160" s="456">
        <v>1090234</v>
      </c>
      <c r="I160" s="456">
        <v>58346.699380000005</v>
      </c>
      <c r="J160" s="456">
        <v>3434237.1</v>
      </c>
      <c r="K160" s="511">
        <v>5.1952172799999996</v>
      </c>
      <c r="L160" s="511">
        <v>5.4656560603719022</v>
      </c>
      <c r="M160" s="709">
        <v>14.42108466</v>
      </c>
    </row>
    <row r="161" spans="2:13" ht="15.75" customHeight="1">
      <c r="B161" s="718" t="s">
        <v>727</v>
      </c>
      <c r="C161" s="456">
        <v>617961</v>
      </c>
      <c r="D161" s="456">
        <v>0</v>
      </c>
      <c r="E161" s="456">
        <v>0</v>
      </c>
      <c r="F161" s="456">
        <v>0</v>
      </c>
      <c r="G161" s="456">
        <v>15500</v>
      </c>
      <c r="H161" s="456">
        <v>602461</v>
      </c>
      <c r="I161" s="456">
        <v>0</v>
      </c>
      <c r="J161" s="456">
        <v>3940.09494</v>
      </c>
      <c r="K161" s="511">
        <v>5.9604599999999999E-3</v>
      </c>
      <c r="L161" s="511">
        <v>6.270738787153533E-3</v>
      </c>
      <c r="M161" s="709">
        <v>6.14693399</v>
      </c>
    </row>
    <row r="162" spans="2:13" ht="15.75" customHeight="1">
      <c r="B162" s="718" t="s">
        <v>728</v>
      </c>
      <c r="C162" s="456">
        <v>754008</v>
      </c>
      <c r="D162" s="456">
        <v>0</v>
      </c>
      <c r="E162" s="456">
        <v>0</v>
      </c>
      <c r="F162" s="456">
        <v>0</v>
      </c>
      <c r="G162" s="456">
        <v>0</v>
      </c>
      <c r="H162" s="456">
        <v>754008</v>
      </c>
      <c r="I162" s="456">
        <v>0</v>
      </c>
      <c r="J162" s="456">
        <v>5956.6632</v>
      </c>
      <c r="K162" s="511">
        <v>9.0110699999999995E-3</v>
      </c>
      <c r="L162" s="511">
        <v>9.4801469353045786E-3</v>
      </c>
      <c r="M162" s="709">
        <v>1.8850199999999999</v>
      </c>
    </row>
    <row r="163" spans="2:13" ht="15.75" customHeight="1">
      <c r="B163" s="718" t="s">
        <v>1759</v>
      </c>
      <c r="C163" s="456">
        <v>1204498</v>
      </c>
      <c r="D163" s="456">
        <v>0</v>
      </c>
      <c r="E163" s="456">
        <v>0</v>
      </c>
      <c r="F163" s="456">
        <v>0</v>
      </c>
      <c r="G163" s="456">
        <v>0</v>
      </c>
      <c r="H163" s="456">
        <v>1204498</v>
      </c>
      <c r="I163" s="456">
        <v>1521.5985900000001</v>
      </c>
      <c r="J163" s="456">
        <v>3155.7847599999996</v>
      </c>
      <c r="K163" s="511">
        <v>4.7739799999999997E-3</v>
      </c>
      <c r="L163" s="511">
        <v>5.0224936707844916E-3</v>
      </c>
      <c r="M163" s="709">
        <v>1.5246810099999999</v>
      </c>
    </row>
    <row r="164" spans="2:13" ht="15.75" customHeight="1">
      <c r="B164" s="718" t="s">
        <v>1465</v>
      </c>
      <c r="C164" s="456">
        <v>1048579</v>
      </c>
      <c r="D164" s="456">
        <v>0</v>
      </c>
      <c r="E164" s="456">
        <v>0</v>
      </c>
      <c r="F164" s="456">
        <v>0</v>
      </c>
      <c r="G164" s="456">
        <v>0</v>
      </c>
      <c r="H164" s="456">
        <v>1048579</v>
      </c>
      <c r="I164" s="456">
        <v>5505.0394500000002</v>
      </c>
      <c r="J164" s="456">
        <v>42467.449500000002</v>
      </c>
      <c r="K164" s="511">
        <v>6.4243560000000005E-2</v>
      </c>
      <c r="L164" s="511">
        <v>6.7587783245429592E-2</v>
      </c>
      <c r="M164" s="709">
        <v>4.90506479</v>
      </c>
    </row>
    <row r="165" spans="2:13" ht="15.75" customHeight="1">
      <c r="B165" s="718" t="s">
        <v>729</v>
      </c>
      <c r="C165" s="456">
        <v>852681</v>
      </c>
      <c r="D165" s="456">
        <v>0</v>
      </c>
      <c r="E165" s="456">
        <v>0</v>
      </c>
      <c r="F165" s="456">
        <v>0</v>
      </c>
      <c r="G165" s="456">
        <v>0</v>
      </c>
      <c r="H165" s="456">
        <v>852681</v>
      </c>
      <c r="I165" s="456">
        <v>0</v>
      </c>
      <c r="J165" s="456">
        <v>34320.410250000001</v>
      </c>
      <c r="K165" s="511">
        <v>5.1918949999999998E-2</v>
      </c>
      <c r="L165" s="511">
        <v>5.4621609637075567E-2</v>
      </c>
      <c r="M165" s="709">
        <v>6.86660278</v>
      </c>
    </row>
    <row r="166" spans="2:13" ht="15.75" customHeight="1">
      <c r="B166" s="718" t="s">
        <v>1206</v>
      </c>
      <c r="C166" s="456">
        <v>1488718</v>
      </c>
      <c r="D166" s="456">
        <v>0</v>
      </c>
      <c r="E166" s="456">
        <v>0</v>
      </c>
      <c r="F166" s="456">
        <v>0</v>
      </c>
      <c r="G166" s="456">
        <v>0</v>
      </c>
      <c r="H166" s="456">
        <v>1488718</v>
      </c>
      <c r="I166" s="456">
        <v>0</v>
      </c>
      <c r="J166" s="456">
        <v>4734.4094400000004</v>
      </c>
      <c r="K166" s="511">
        <v>7.1620800000000004E-3</v>
      </c>
      <c r="L166" s="511">
        <v>7.5349059760661096E-3</v>
      </c>
      <c r="M166" s="709">
        <v>6.2651040499999997</v>
      </c>
    </row>
    <row r="167" spans="2:13" ht="15.75" customHeight="1">
      <c r="B167" s="718" t="s">
        <v>731</v>
      </c>
      <c r="C167" s="456">
        <v>1870010</v>
      </c>
      <c r="D167" s="456">
        <v>0</v>
      </c>
      <c r="E167" s="456">
        <v>0</v>
      </c>
      <c r="F167" s="456">
        <v>467503</v>
      </c>
      <c r="G167" s="456">
        <v>0</v>
      </c>
      <c r="H167" s="456">
        <v>2337513</v>
      </c>
      <c r="I167" s="456">
        <v>21785.6237</v>
      </c>
      <c r="J167" s="456">
        <v>40298.724119999999</v>
      </c>
      <c r="K167" s="511">
        <v>6.0962780000000001E-2</v>
      </c>
      <c r="L167" s="511">
        <v>6.4136214040589487E-2</v>
      </c>
      <c r="M167" s="709">
        <v>4.7500868699999996</v>
      </c>
    </row>
    <row r="168" spans="2:13" ht="15.75" customHeight="1">
      <c r="B168" s="718" t="s">
        <v>1213</v>
      </c>
      <c r="C168" s="456">
        <v>336614</v>
      </c>
      <c r="D168" s="456">
        <v>0</v>
      </c>
      <c r="E168" s="456">
        <v>0</v>
      </c>
      <c r="F168" s="456">
        <v>0</v>
      </c>
      <c r="G168" s="456">
        <v>5000</v>
      </c>
      <c r="H168" s="456">
        <v>331614</v>
      </c>
      <c r="I168" s="456">
        <v>596.90519999999992</v>
      </c>
      <c r="J168" s="456">
        <v>14081.656896</v>
      </c>
      <c r="K168" s="511">
        <v>2.1302330000000001E-2</v>
      </c>
      <c r="L168" s="511">
        <v>2.2411234609776998E-2</v>
      </c>
      <c r="M168" s="709">
        <v>10.86404141</v>
      </c>
    </row>
    <row r="169" spans="2:13" ht="15.75" customHeight="1">
      <c r="B169" s="718" t="s">
        <v>945</v>
      </c>
      <c r="C169" s="456">
        <v>44780</v>
      </c>
      <c r="D169" s="456">
        <v>0</v>
      </c>
      <c r="E169" s="456">
        <v>0</v>
      </c>
      <c r="F169" s="456">
        <v>0</v>
      </c>
      <c r="G169" s="456">
        <v>0</v>
      </c>
      <c r="H169" s="456">
        <v>44780</v>
      </c>
      <c r="I169" s="456">
        <v>34.481000000000002</v>
      </c>
      <c r="J169" s="456">
        <v>147.774</v>
      </c>
      <c r="K169" s="511">
        <v>2.2355000000000001E-4</v>
      </c>
      <c r="L169" s="511">
        <v>2.3518523478341011E-4</v>
      </c>
      <c r="M169" s="709">
        <v>7.4633329999999998E-2</v>
      </c>
    </row>
    <row r="170" spans="2:13" ht="15.75" customHeight="1">
      <c r="B170" s="718" t="s">
        <v>1214</v>
      </c>
      <c r="C170" s="456">
        <v>266787</v>
      </c>
      <c r="D170" s="456">
        <v>0</v>
      </c>
      <c r="E170" s="456">
        <v>0</v>
      </c>
      <c r="F170" s="456">
        <v>0</v>
      </c>
      <c r="G170" s="456">
        <v>0</v>
      </c>
      <c r="H170" s="456">
        <v>266787</v>
      </c>
      <c r="I170" s="456">
        <v>586.93140000000005</v>
      </c>
      <c r="J170" s="456">
        <v>1640.7400500000001</v>
      </c>
      <c r="K170" s="511">
        <v>2.4820699999999998E-3</v>
      </c>
      <c r="L170" s="511">
        <v>2.6112701414172592E-3</v>
      </c>
      <c r="M170" s="709">
        <v>3.3348374999999999</v>
      </c>
    </row>
    <row r="171" spans="2:13" ht="15.75" customHeight="1">
      <c r="B171" s="718" t="s">
        <v>732</v>
      </c>
      <c r="C171" s="456">
        <v>618595</v>
      </c>
      <c r="D171" s="456">
        <v>0</v>
      </c>
      <c r="E171" s="456">
        <v>0</v>
      </c>
      <c r="F171" s="456">
        <v>0</v>
      </c>
      <c r="G171" s="456">
        <v>0</v>
      </c>
      <c r="H171" s="456">
        <v>618595</v>
      </c>
      <c r="I171" s="456">
        <v>0</v>
      </c>
      <c r="J171" s="456">
        <v>0</v>
      </c>
      <c r="K171" s="511">
        <v>0</v>
      </c>
      <c r="L171" s="511">
        <v>0</v>
      </c>
      <c r="M171" s="709">
        <v>6.2423811300000001</v>
      </c>
    </row>
    <row r="172" spans="2:13" ht="15.75" customHeight="1">
      <c r="B172" s="718" t="s">
        <v>733</v>
      </c>
      <c r="C172" s="456">
        <v>275595</v>
      </c>
      <c r="D172" s="456">
        <v>0</v>
      </c>
      <c r="E172" s="456">
        <v>0</v>
      </c>
      <c r="F172" s="456">
        <v>0</v>
      </c>
      <c r="G172" s="456">
        <v>0</v>
      </c>
      <c r="H172" s="456">
        <v>275595</v>
      </c>
      <c r="I172" s="456">
        <v>6003.7842295</v>
      </c>
      <c r="J172" s="456">
        <v>29692.605299999999</v>
      </c>
      <c r="K172" s="511">
        <v>4.4918140000000002E-2</v>
      </c>
      <c r="L172" s="511">
        <v>4.7256366808854242E-2</v>
      </c>
      <c r="M172" s="709">
        <v>0.46665222000000001</v>
      </c>
    </row>
    <row r="173" spans="2:13" ht="15.75" customHeight="1">
      <c r="B173" s="718" t="s">
        <v>734</v>
      </c>
      <c r="C173" s="456">
        <v>279486</v>
      </c>
      <c r="D173" s="456">
        <v>0</v>
      </c>
      <c r="E173" s="456">
        <v>0</v>
      </c>
      <c r="F173" s="456">
        <v>0</v>
      </c>
      <c r="G173" s="456">
        <v>0</v>
      </c>
      <c r="H173" s="456">
        <v>279486</v>
      </c>
      <c r="I173" s="456">
        <v>279.48559999999998</v>
      </c>
      <c r="J173" s="456">
        <v>2152.0422000000003</v>
      </c>
      <c r="K173" s="511">
        <v>3.2555499999999999E-3</v>
      </c>
      <c r="L173" s="511">
        <v>3.4250175949138988E-3</v>
      </c>
      <c r="M173" s="709">
        <v>4.9183633999999996</v>
      </c>
    </row>
    <row r="174" spans="2:13" ht="15.75" customHeight="1">
      <c r="B174" s="718" t="s">
        <v>2066</v>
      </c>
      <c r="C174" s="456">
        <v>240424</v>
      </c>
      <c r="D174" s="456">
        <v>0</v>
      </c>
      <c r="E174" s="456">
        <v>0</v>
      </c>
      <c r="F174" s="456">
        <v>0</v>
      </c>
      <c r="G174" s="456">
        <v>0</v>
      </c>
      <c r="H174" s="456">
        <v>240424</v>
      </c>
      <c r="I174" s="456">
        <v>480.84800000000001</v>
      </c>
      <c r="J174" s="456">
        <v>1622.8620000000001</v>
      </c>
      <c r="K174" s="511">
        <v>2.45502E-3</v>
      </c>
      <c r="L174" s="511">
        <v>2.5828168723258118E-3</v>
      </c>
      <c r="M174" s="709">
        <v>7.0012242200000001</v>
      </c>
    </row>
    <row r="175" spans="2:13" ht="15.75" customHeight="1">
      <c r="B175" s="718" t="s">
        <v>735</v>
      </c>
      <c r="C175" s="456">
        <v>340301</v>
      </c>
      <c r="D175" s="456">
        <v>0</v>
      </c>
      <c r="E175" s="456">
        <v>0</v>
      </c>
      <c r="F175" s="456">
        <v>0</v>
      </c>
      <c r="G175" s="456">
        <v>0</v>
      </c>
      <c r="H175" s="456">
        <v>340301</v>
      </c>
      <c r="I175" s="456">
        <v>3846.9830000000002</v>
      </c>
      <c r="J175" s="456">
        <v>42704.247000000003</v>
      </c>
      <c r="K175" s="511">
        <v>6.4601779999999998E-2</v>
      </c>
      <c r="L175" s="511">
        <v>6.7964651135813722E-2</v>
      </c>
      <c r="M175" s="709">
        <v>1.5177308700000001</v>
      </c>
    </row>
    <row r="176" spans="2:13" ht="15.75" customHeight="1">
      <c r="B176" s="718" t="s">
        <v>736</v>
      </c>
      <c r="C176" s="456">
        <v>706880</v>
      </c>
      <c r="D176" s="456">
        <v>0</v>
      </c>
      <c r="E176" s="456">
        <v>0</v>
      </c>
      <c r="F176" s="456">
        <v>0</v>
      </c>
      <c r="G176" s="456">
        <v>2500</v>
      </c>
      <c r="H176" s="456">
        <v>704380</v>
      </c>
      <c r="I176" s="456">
        <v>7482.3853638000001</v>
      </c>
      <c r="J176" s="456">
        <v>44164.625999999997</v>
      </c>
      <c r="K176" s="511">
        <v>6.6810999999999995E-2</v>
      </c>
      <c r="L176" s="511">
        <v>7.0288873109826469E-2</v>
      </c>
      <c r="M176" s="709">
        <v>6.4326940600000002</v>
      </c>
    </row>
    <row r="177" spans="2:13" ht="15.75" customHeight="1">
      <c r="B177" s="718" t="s">
        <v>1222</v>
      </c>
      <c r="C177" s="456">
        <v>23118</v>
      </c>
      <c r="D177" s="456">
        <v>0</v>
      </c>
      <c r="E177" s="456">
        <v>0</v>
      </c>
      <c r="F177" s="456">
        <v>0</v>
      </c>
      <c r="G177" s="456">
        <v>0</v>
      </c>
      <c r="H177" s="456">
        <v>23118</v>
      </c>
      <c r="I177" s="456">
        <v>0</v>
      </c>
      <c r="J177" s="456">
        <v>4082.40762</v>
      </c>
      <c r="K177" s="511">
        <v>6.1757499999999998E-3</v>
      </c>
      <c r="L177" s="511">
        <v>6.4972322234715342E-3</v>
      </c>
      <c r="M177" s="709">
        <v>1.1558999999999999</v>
      </c>
    </row>
    <row r="178" spans="2:13" ht="15.75" customHeight="1">
      <c r="B178" s="718" t="s">
        <v>737</v>
      </c>
      <c r="C178" s="456">
        <v>45300</v>
      </c>
      <c r="D178" s="456">
        <v>0</v>
      </c>
      <c r="E178" s="456">
        <v>0</v>
      </c>
      <c r="F178" s="456">
        <v>0</v>
      </c>
      <c r="G178" s="456">
        <v>0</v>
      </c>
      <c r="H178" s="456">
        <v>45300</v>
      </c>
      <c r="I178" s="456">
        <v>0</v>
      </c>
      <c r="J178" s="456">
        <v>3571.9050000000002</v>
      </c>
      <c r="K178" s="511">
        <v>5.4034799999999996E-3</v>
      </c>
      <c r="L178" s="511">
        <v>5.6847572377348964E-3</v>
      </c>
      <c r="M178" s="709">
        <v>2.2650000000000001</v>
      </c>
    </row>
    <row r="179" spans="2:13" ht="15.75" customHeight="1">
      <c r="B179" s="718" t="s">
        <v>948</v>
      </c>
      <c r="C179" s="456">
        <v>35925</v>
      </c>
      <c r="D179" s="456">
        <v>0</v>
      </c>
      <c r="E179" s="456">
        <v>0</v>
      </c>
      <c r="F179" s="456">
        <v>0</v>
      </c>
      <c r="G179" s="456">
        <v>0</v>
      </c>
      <c r="H179" s="456">
        <v>35925</v>
      </c>
      <c r="I179" s="456">
        <v>0</v>
      </c>
      <c r="J179" s="456">
        <v>0</v>
      </c>
      <c r="K179" s="511">
        <v>0</v>
      </c>
      <c r="L179" s="511">
        <v>0</v>
      </c>
      <c r="M179" s="709">
        <v>2.8740000000000001</v>
      </c>
    </row>
    <row r="180" spans="2:13" ht="15.75" customHeight="1">
      <c r="B180" s="718" t="s">
        <v>738</v>
      </c>
      <c r="C180" s="456">
        <v>628671</v>
      </c>
      <c r="D180" s="456">
        <v>0</v>
      </c>
      <c r="E180" s="456">
        <v>0</v>
      </c>
      <c r="F180" s="456">
        <v>0</v>
      </c>
      <c r="G180" s="456">
        <v>0</v>
      </c>
      <c r="H180" s="456">
        <v>628671</v>
      </c>
      <c r="I180" s="456">
        <v>0</v>
      </c>
      <c r="J180" s="456">
        <v>0</v>
      </c>
      <c r="K180" s="511">
        <v>0</v>
      </c>
      <c r="L180" s="511">
        <v>0</v>
      </c>
      <c r="M180" s="709">
        <v>4.4176164699999996</v>
      </c>
    </row>
    <row r="181" spans="2:13" ht="15.75" customHeight="1">
      <c r="B181" s="718" t="s">
        <v>1226</v>
      </c>
      <c r="C181" s="456">
        <v>1768488</v>
      </c>
      <c r="D181" s="456">
        <v>0</v>
      </c>
      <c r="E181" s="456">
        <v>0</v>
      </c>
      <c r="F181" s="456">
        <v>0</v>
      </c>
      <c r="G181" s="456">
        <v>0</v>
      </c>
      <c r="H181" s="456">
        <v>1768488</v>
      </c>
      <c r="I181" s="456">
        <v>13414.715179999999</v>
      </c>
      <c r="J181" s="456">
        <v>195718.56696</v>
      </c>
      <c r="K181" s="511">
        <v>0.29607753999999997</v>
      </c>
      <c r="L181" s="511">
        <v>0.31148995846333027</v>
      </c>
      <c r="M181" s="709">
        <v>5.8949796499999998</v>
      </c>
    </row>
    <row r="182" spans="2:13" ht="15.75" customHeight="1">
      <c r="B182" s="718" t="s">
        <v>739</v>
      </c>
      <c r="C182" s="456">
        <v>67755</v>
      </c>
      <c r="D182" s="456">
        <v>0</v>
      </c>
      <c r="E182" s="456">
        <v>0</v>
      </c>
      <c r="F182" s="456">
        <v>0</v>
      </c>
      <c r="G182" s="456">
        <v>0</v>
      </c>
      <c r="H182" s="456">
        <v>67755</v>
      </c>
      <c r="I182" s="456">
        <v>1231.47703</v>
      </c>
      <c r="J182" s="456">
        <v>22571.900699999998</v>
      </c>
      <c r="K182" s="511">
        <v>3.4146139999999998E-2</v>
      </c>
      <c r="L182" s="511">
        <v>3.5923625033072927E-2</v>
      </c>
      <c r="M182" s="709">
        <v>1.0950302999999999</v>
      </c>
    </row>
    <row r="183" spans="2:13" ht="15.75" customHeight="1">
      <c r="B183" s="718" t="s">
        <v>741</v>
      </c>
      <c r="C183" s="456">
        <v>2472</v>
      </c>
      <c r="D183" s="456">
        <v>0</v>
      </c>
      <c r="E183" s="456">
        <v>0</v>
      </c>
      <c r="F183" s="456">
        <v>0</v>
      </c>
      <c r="G183" s="456">
        <v>0</v>
      </c>
      <c r="H183" s="456">
        <v>2472</v>
      </c>
      <c r="I183" s="456">
        <v>0</v>
      </c>
      <c r="J183" s="456">
        <v>0</v>
      </c>
      <c r="K183" s="511">
        <v>0</v>
      </c>
      <c r="L183" s="511">
        <v>0</v>
      </c>
      <c r="M183" s="709">
        <v>1.5103210000000001E-2</v>
      </c>
    </row>
    <row r="184" spans="2:13" ht="15.75" customHeight="1">
      <c r="B184" s="718" t="s">
        <v>742</v>
      </c>
      <c r="C184" s="456">
        <v>1519721</v>
      </c>
      <c r="D184" s="456">
        <v>0</v>
      </c>
      <c r="E184" s="456">
        <v>379930</v>
      </c>
      <c r="F184" s="456">
        <v>0</v>
      </c>
      <c r="G184" s="456">
        <v>0</v>
      </c>
      <c r="H184" s="456">
        <v>1899651</v>
      </c>
      <c r="I184" s="456">
        <v>12869.628839999999</v>
      </c>
      <c r="J184" s="456">
        <v>92228.056049999999</v>
      </c>
      <c r="K184" s="511">
        <v>0.13952001</v>
      </c>
      <c r="L184" s="511">
        <v>0.14678276974120452</v>
      </c>
      <c r="M184" s="709">
        <v>0.83127234999999999</v>
      </c>
    </row>
    <row r="185" spans="2:13" ht="15.75" customHeight="1">
      <c r="B185" s="718" t="s">
        <v>743</v>
      </c>
      <c r="C185" s="456">
        <v>734617</v>
      </c>
      <c r="D185" s="456">
        <v>0</v>
      </c>
      <c r="E185" s="456">
        <v>0</v>
      </c>
      <c r="F185" s="456">
        <v>0</v>
      </c>
      <c r="G185" s="456">
        <v>0</v>
      </c>
      <c r="H185" s="456">
        <v>734617</v>
      </c>
      <c r="I185" s="456">
        <v>5876.9359999999997</v>
      </c>
      <c r="J185" s="456">
        <v>11019.254999999999</v>
      </c>
      <c r="K185" s="511">
        <v>1.666962E-2</v>
      </c>
      <c r="L185" s="511">
        <v>1.7537361608356446E-2</v>
      </c>
      <c r="M185" s="709">
        <v>3.8697047000000002</v>
      </c>
    </row>
    <row r="186" spans="2:13" ht="15.75" customHeight="1">
      <c r="B186" s="718" t="s">
        <v>744</v>
      </c>
      <c r="C186" s="456">
        <v>1203474</v>
      </c>
      <c r="D186" s="456">
        <v>0</v>
      </c>
      <c r="E186" s="456">
        <v>0</v>
      </c>
      <c r="F186" s="456">
        <v>0</v>
      </c>
      <c r="G186" s="456">
        <v>25000</v>
      </c>
      <c r="H186" s="456">
        <v>1178474</v>
      </c>
      <c r="I186" s="456">
        <v>2356.9477000000002</v>
      </c>
      <c r="J186" s="456">
        <v>2356.9479999999999</v>
      </c>
      <c r="K186" s="511">
        <v>3.56552E-3</v>
      </c>
      <c r="L186" s="511">
        <v>3.7511292159127375E-3</v>
      </c>
      <c r="M186" s="709">
        <v>5.3024701900000002</v>
      </c>
    </row>
    <row r="187" spans="2:13" ht="15.75" customHeight="1">
      <c r="B187" s="718" t="s">
        <v>745</v>
      </c>
      <c r="C187" s="456">
        <v>518063</v>
      </c>
      <c r="D187" s="456">
        <v>0</v>
      </c>
      <c r="E187" s="456">
        <v>0</v>
      </c>
      <c r="F187" s="456">
        <v>0</v>
      </c>
      <c r="G187" s="456">
        <v>0</v>
      </c>
      <c r="H187" s="456">
        <v>518063</v>
      </c>
      <c r="I187" s="456">
        <v>0</v>
      </c>
      <c r="J187" s="456">
        <v>0</v>
      </c>
      <c r="K187" s="511">
        <v>0</v>
      </c>
      <c r="L187" s="511">
        <v>0</v>
      </c>
      <c r="M187" s="709">
        <v>3.76773091</v>
      </c>
    </row>
    <row r="188" spans="2:13" ht="15.75" customHeight="1">
      <c r="B188" s="718" t="s">
        <v>746</v>
      </c>
      <c r="C188" s="456">
        <v>257368</v>
      </c>
      <c r="D188" s="456">
        <v>0</v>
      </c>
      <c r="E188" s="456">
        <v>0</v>
      </c>
      <c r="F188" s="456">
        <v>0</v>
      </c>
      <c r="G188" s="456">
        <v>0</v>
      </c>
      <c r="H188" s="456">
        <v>257368</v>
      </c>
      <c r="I188" s="456">
        <v>0</v>
      </c>
      <c r="J188" s="456">
        <v>0</v>
      </c>
      <c r="K188" s="511">
        <v>0</v>
      </c>
      <c r="L188" s="511">
        <v>0</v>
      </c>
      <c r="M188" s="709">
        <v>4.7706680500000003</v>
      </c>
    </row>
    <row r="189" spans="2:13" ht="15.75" customHeight="1">
      <c r="B189" s="718" t="s">
        <v>747</v>
      </c>
      <c r="C189" s="456">
        <v>1724030</v>
      </c>
      <c r="D189" s="456">
        <v>0</v>
      </c>
      <c r="E189" s="456">
        <v>0</v>
      </c>
      <c r="F189" s="456">
        <v>0</v>
      </c>
      <c r="G189" s="456">
        <v>126500</v>
      </c>
      <c r="H189" s="456">
        <v>1597530</v>
      </c>
      <c r="I189" s="456">
        <v>43197.211200000005</v>
      </c>
      <c r="J189" s="456">
        <v>120278.0337</v>
      </c>
      <c r="K189" s="511">
        <v>0.18195322999999999</v>
      </c>
      <c r="L189" s="511">
        <v>0.19142486225602212</v>
      </c>
      <c r="M189" s="709">
        <v>0.51449082000000002</v>
      </c>
    </row>
    <row r="190" spans="2:13" ht="15.75" customHeight="1">
      <c r="B190" s="718" t="s">
        <v>1244</v>
      </c>
      <c r="C190" s="456">
        <v>658396</v>
      </c>
      <c r="D190" s="456">
        <v>0</v>
      </c>
      <c r="E190" s="456">
        <v>0</v>
      </c>
      <c r="F190" s="456">
        <v>0</v>
      </c>
      <c r="G190" s="456">
        <v>0</v>
      </c>
      <c r="H190" s="456">
        <v>658396</v>
      </c>
      <c r="I190" s="456">
        <v>921.75440000000003</v>
      </c>
      <c r="J190" s="456">
        <v>8065.3509999999997</v>
      </c>
      <c r="K190" s="511">
        <v>1.220104E-2</v>
      </c>
      <c r="L190" s="511">
        <v>1.2836165147763553E-2</v>
      </c>
      <c r="M190" s="709">
        <v>6.6370564500000002</v>
      </c>
    </row>
    <row r="191" spans="2:13" ht="15.75" customHeight="1">
      <c r="B191" s="718" t="s">
        <v>1246</v>
      </c>
      <c r="C191" s="456">
        <v>525295</v>
      </c>
      <c r="D191" s="456">
        <v>0</v>
      </c>
      <c r="E191" s="456">
        <v>0</v>
      </c>
      <c r="F191" s="456">
        <v>0</v>
      </c>
      <c r="G191" s="456">
        <v>0</v>
      </c>
      <c r="H191" s="456">
        <v>525295</v>
      </c>
      <c r="I191" s="456">
        <v>5508.5060899999999</v>
      </c>
      <c r="J191" s="456">
        <v>351070.40735000005</v>
      </c>
      <c r="K191" s="511">
        <v>0.53108944000000002</v>
      </c>
      <c r="L191" s="511">
        <v>0.5587354756460351</v>
      </c>
      <c r="M191" s="709">
        <v>2.9064054399999999</v>
      </c>
    </row>
    <row r="192" spans="2:13" ht="15.75" customHeight="1">
      <c r="B192" s="718" t="s">
        <v>748</v>
      </c>
      <c r="C192" s="456">
        <v>443946</v>
      </c>
      <c r="D192" s="456">
        <v>0</v>
      </c>
      <c r="E192" s="456">
        <v>0</v>
      </c>
      <c r="F192" s="456">
        <v>0</v>
      </c>
      <c r="G192" s="456">
        <v>0</v>
      </c>
      <c r="H192" s="456">
        <v>443946</v>
      </c>
      <c r="I192" s="456">
        <v>918.96821999999997</v>
      </c>
      <c r="J192" s="456">
        <v>4039.9086000000002</v>
      </c>
      <c r="K192" s="511">
        <v>6.11146E-3</v>
      </c>
      <c r="L192" s="511">
        <v>6.4295941951528525E-3</v>
      </c>
      <c r="M192" s="709">
        <v>4.5957142900000001</v>
      </c>
    </row>
    <row r="193" spans="2:13" ht="15.75" customHeight="1">
      <c r="B193" s="718" t="s">
        <v>1252</v>
      </c>
      <c r="C193" s="456">
        <v>354361</v>
      </c>
      <c r="D193" s="456">
        <v>0</v>
      </c>
      <c r="E193" s="456">
        <v>0</v>
      </c>
      <c r="F193" s="456">
        <v>0</v>
      </c>
      <c r="G193" s="456">
        <v>36000</v>
      </c>
      <c r="H193" s="456">
        <v>318361</v>
      </c>
      <c r="I193" s="456">
        <v>0</v>
      </c>
      <c r="J193" s="456">
        <v>1353.0342499999999</v>
      </c>
      <c r="K193" s="511">
        <v>2.0468299999999999E-3</v>
      </c>
      <c r="L193" s="511">
        <v>2.1533806877816475E-3</v>
      </c>
      <c r="M193" s="709">
        <v>2.5264339900000001</v>
      </c>
    </row>
    <row r="194" spans="2:13" ht="15.75" customHeight="1">
      <c r="B194" s="718" t="s">
        <v>1255</v>
      </c>
      <c r="C194" s="456">
        <v>36944</v>
      </c>
      <c r="D194" s="456">
        <v>0</v>
      </c>
      <c r="E194" s="456">
        <v>0</v>
      </c>
      <c r="F194" s="456">
        <v>0</v>
      </c>
      <c r="G194" s="456">
        <v>0</v>
      </c>
      <c r="H194" s="456">
        <v>36944</v>
      </c>
      <c r="I194" s="456">
        <v>0</v>
      </c>
      <c r="J194" s="456">
        <v>0</v>
      </c>
      <c r="K194" s="511">
        <v>0</v>
      </c>
      <c r="L194" s="511">
        <v>0</v>
      </c>
      <c r="M194" s="709">
        <v>0.43209356999999998</v>
      </c>
    </row>
    <row r="195" spans="2:13" ht="15.75" customHeight="1">
      <c r="B195" s="718" t="s">
        <v>751</v>
      </c>
      <c r="C195" s="456">
        <v>110562</v>
      </c>
      <c r="D195" s="456">
        <v>0</v>
      </c>
      <c r="E195" s="456">
        <v>0</v>
      </c>
      <c r="F195" s="456">
        <v>0</v>
      </c>
      <c r="G195" s="456">
        <v>0</v>
      </c>
      <c r="H195" s="456">
        <v>110562</v>
      </c>
      <c r="I195" s="456">
        <v>0</v>
      </c>
      <c r="J195" s="456">
        <v>0</v>
      </c>
      <c r="K195" s="511">
        <v>0</v>
      </c>
      <c r="L195" s="511">
        <v>0</v>
      </c>
      <c r="M195" s="709">
        <v>9.3443204899999994</v>
      </c>
    </row>
    <row r="196" spans="2:13" ht="15.75" customHeight="1">
      <c r="B196" s="718" t="s">
        <v>753</v>
      </c>
      <c r="C196" s="456">
        <v>700498</v>
      </c>
      <c r="D196" s="456">
        <v>0</v>
      </c>
      <c r="E196" s="456">
        <v>0</v>
      </c>
      <c r="F196" s="456">
        <v>0</v>
      </c>
      <c r="G196" s="456">
        <v>0</v>
      </c>
      <c r="H196" s="456">
        <v>700498</v>
      </c>
      <c r="I196" s="456">
        <v>0</v>
      </c>
      <c r="J196" s="456">
        <v>2101.4940000000001</v>
      </c>
      <c r="K196" s="511">
        <v>3.1790799999999999E-3</v>
      </c>
      <c r="L196" s="511">
        <v>3.3445691379128104E-3</v>
      </c>
      <c r="M196" s="709">
        <v>6.5467102800000001</v>
      </c>
    </row>
    <row r="197" spans="2:13" ht="15.75" customHeight="1">
      <c r="B197" s="718" t="s">
        <v>952</v>
      </c>
      <c r="C197" s="456">
        <v>2859830</v>
      </c>
      <c r="D197" s="456">
        <v>0</v>
      </c>
      <c r="E197" s="456">
        <v>0</v>
      </c>
      <c r="F197" s="456">
        <v>0</v>
      </c>
      <c r="G197" s="456">
        <v>0</v>
      </c>
      <c r="H197" s="456">
        <v>2859830</v>
      </c>
      <c r="I197" s="456">
        <v>3002.8215</v>
      </c>
      <c r="J197" s="456">
        <v>44327.364999999998</v>
      </c>
      <c r="K197" s="511">
        <v>6.7057190000000003E-2</v>
      </c>
      <c r="L197" s="511">
        <v>7.0547875437187296E-2</v>
      </c>
      <c r="M197" s="709">
        <v>5.6173125700000002</v>
      </c>
    </row>
    <row r="198" spans="2:13" ht="15.75" customHeight="1">
      <c r="B198" s="718" t="s">
        <v>755</v>
      </c>
      <c r="C198" s="456">
        <v>602327</v>
      </c>
      <c r="D198" s="456">
        <v>0</v>
      </c>
      <c r="E198" s="456">
        <v>0</v>
      </c>
      <c r="F198" s="456">
        <v>0</v>
      </c>
      <c r="G198" s="456">
        <v>61500</v>
      </c>
      <c r="H198" s="456">
        <v>540827</v>
      </c>
      <c r="I198" s="456">
        <v>0</v>
      </c>
      <c r="J198" s="456">
        <v>6430.4330300000001</v>
      </c>
      <c r="K198" s="511">
        <v>9.7277800000000001E-3</v>
      </c>
      <c r="L198" s="511">
        <v>1.0234160961465111E-2</v>
      </c>
      <c r="M198" s="709">
        <v>0.41602076999999998</v>
      </c>
    </row>
    <row r="199" spans="2:13" ht="15.75" customHeight="1">
      <c r="B199" s="718" t="s">
        <v>756</v>
      </c>
      <c r="C199" s="456">
        <v>3161234</v>
      </c>
      <c r="D199" s="456">
        <v>0</v>
      </c>
      <c r="E199" s="456">
        <v>0</v>
      </c>
      <c r="F199" s="456">
        <v>0</v>
      </c>
      <c r="G199" s="456">
        <v>414000</v>
      </c>
      <c r="H199" s="456">
        <v>2747234</v>
      </c>
      <c r="I199" s="456">
        <v>8406.5362660999999</v>
      </c>
      <c r="J199" s="456">
        <v>115795.91309999999</v>
      </c>
      <c r="K199" s="511">
        <v>0.17517279999999999</v>
      </c>
      <c r="L199" s="511">
        <v>0.18429147894340581</v>
      </c>
      <c r="M199" s="709">
        <v>1.11891684</v>
      </c>
    </row>
    <row r="200" spans="2:13" ht="15.75" customHeight="1">
      <c r="B200" s="718" t="s">
        <v>758</v>
      </c>
      <c r="C200" s="456">
        <v>447937</v>
      </c>
      <c r="D200" s="456">
        <v>0</v>
      </c>
      <c r="E200" s="456">
        <v>0</v>
      </c>
      <c r="F200" s="456">
        <v>0</v>
      </c>
      <c r="G200" s="456">
        <v>52500</v>
      </c>
      <c r="H200" s="456">
        <v>395437</v>
      </c>
      <c r="I200" s="456">
        <v>0</v>
      </c>
      <c r="J200" s="456">
        <v>4401.2138099999993</v>
      </c>
      <c r="K200" s="511">
        <v>6.6580299999999997E-3</v>
      </c>
      <c r="L200" s="511">
        <v>7.0046185610245157E-3</v>
      </c>
      <c r="M200" s="709">
        <v>3.26168579</v>
      </c>
    </row>
    <row r="201" spans="2:13" ht="15.75" customHeight="1">
      <c r="B201" s="718" t="s">
        <v>1265</v>
      </c>
      <c r="C201" s="456">
        <v>1420216</v>
      </c>
      <c r="D201" s="456">
        <v>0</v>
      </c>
      <c r="E201" s="456">
        <v>0</v>
      </c>
      <c r="F201" s="456">
        <v>0</v>
      </c>
      <c r="G201" s="456">
        <v>0</v>
      </c>
      <c r="H201" s="456">
        <v>1420216</v>
      </c>
      <c r="I201" s="456">
        <v>11361.7284</v>
      </c>
      <c r="J201" s="456">
        <v>29512.088480000002</v>
      </c>
      <c r="K201" s="511">
        <v>4.464506E-2</v>
      </c>
      <c r="L201" s="511">
        <v>4.69690707304233E-2</v>
      </c>
      <c r="M201" s="709">
        <v>8.4536666700000005</v>
      </c>
    </row>
    <row r="202" spans="2:13" ht="15.75" customHeight="1">
      <c r="B202" s="718" t="s">
        <v>760</v>
      </c>
      <c r="C202" s="456">
        <v>2025828</v>
      </c>
      <c r="D202" s="456">
        <v>0</v>
      </c>
      <c r="E202" s="456">
        <v>0</v>
      </c>
      <c r="F202" s="456">
        <v>0</v>
      </c>
      <c r="G202" s="456">
        <v>0</v>
      </c>
      <c r="H202" s="456">
        <v>2025828</v>
      </c>
      <c r="I202" s="456">
        <v>37287.846740000001</v>
      </c>
      <c r="J202" s="456">
        <v>267368.77944000001</v>
      </c>
      <c r="K202" s="511">
        <v>0.40446797000000001</v>
      </c>
      <c r="L202" s="511">
        <v>0.4255226844123472</v>
      </c>
      <c r="M202" s="709">
        <v>3.3763800000000002</v>
      </c>
    </row>
    <row r="203" spans="2:13" ht="15.75" customHeight="1">
      <c r="B203" s="718" t="s">
        <v>761</v>
      </c>
      <c r="C203" s="456">
        <v>259</v>
      </c>
      <c r="D203" s="456">
        <v>0</v>
      </c>
      <c r="E203" s="456">
        <v>0</v>
      </c>
      <c r="F203" s="456">
        <v>0</v>
      </c>
      <c r="G203" s="456">
        <v>0</v>
      </c>
      <c r="H203" s="456">
        <v>259</v>
      </c>
      <c r="I203" s="456">
        <v>0</v>
      </c>
      <c r="J203" s="456">
        <v>0</v>
      </c>
      <c r="K203" s="511">
        <v>0</v>
      </c>
      <c r="L203" s="511">
        <v>0</v>
      </c>
      <c r="M203" s="709">
        <v>2.8152199999999998E-3</v>
      </c>
    </row>
    <row r="204" spans="2:13" ht="15.75" customHeight="1">
      <c r="B204" s="718" t="s">
        <v>763</v>
      </c>
      <c r="C204" s="456">
        <v>736078</v>
      </c>
      <c r="D204" s="456">
        <v>0</v>
      </c>
      <c r="E204" s="456">
        <v>0</v>
      </c>
      <c r="F204" s="456">
        <v>0</v>
      </c>
      <c r="G204" s="456">
        <v>50500</v>
      </c>
      <c r="H204" s="456">
        <v>685578</v>
      </c>
      <c r="I204" s="456">
        <v>205.67339999999999</v>
      </c>
      <c r="J204" s="456">
        <v>1576.8293999999999</v>
      </c>
      <c r="K204" s="511">
        <v>2.3853799999999999E-3</v>
      </c>
      <c r="L204" s="511">
        <v>2.5095550817625812E-3</v>
      </c>
      <c r="M204" s="709">
        <v>3.1014331500000001</v>
      </c>
    </row>
    <row r="205" spans="2:13" ht="15.75" customHeight="1">
      <c r="B205" s="718" t="s">
        <v>765</v>
      </c>
      <c r="C205" s="456">
        <v>115477</v>
      </c>
      <c r="D205" s="456">
        <v>0</v>
      </c>
      <c r="E205" s="456">
        <v>0</v>
      </c>
      <c r="F205" s="456">
        <v>0</v>
      </c>
      <c r="G205" s="456">
        <v>0</v>
      </c>
      <c r="H205" s="456">
        <v>115477</v>
      </c>
      <c r="I205" s="456">
        <v>635.12350000000004</v>
      </c>
      <c r="J205" s="456">
        <v>2540.4940000000001</v>
      </c>
      <c r="K205" s="511">
        <v>3.8431899999999998E-3</v>
      </c>
      <c r="L205" s="511">
        <v>4.0432462940425563E-3</v>
      </c>
      <c r="M205" s="709">
        <v>5.3471476200000003</v>
      </c>
    </row>
    <row r="206" spans="2:13" ht="15.75" customHeight="1">
      <c r="B206" s="718" t="s">
        <v>767</v>
      </c>
      <c r="C206" s="456">
        <v>1328277</v>
      </c>
      <c r="D206" s="456">
        <v>0</v>
      </c>
      <c r="E206" s="456">
        <v>0</v>
      </c>
      <c r="F206" s="456">
        <v>0</v>
      </c>
      <c r="G206" s="456">
        <v>678500</v>
      </c>
      <c r="H206" s="456">
        <v>649777</v>
      </c>
      <c r="I206" s="456">
        <v>311.89284480000003</v>
      </c>
      <c r="J206" s="456">
        <v>2209.2417999999998</v>
      </c>
      <c r="K206" s="511">
        <v>3.3420799999999999E-3</v>
      </c>
      <c r="L206" s="511">
        <v>3.5160518861661965E-3</v>
      </c>
      <c r="M206" s="709">
        <v>3.4399392199999999</v>
      </c>
    </row>
    <row r="207" spans="2:13" ht="15.75" customHeight="1">
      <c r="B207" s="718" t="s">
        <v>1281</v>
      </c>
      <c r="C207" s="456">
        <v>7091557</v>
      </c>
      <c r="D207" s="456">
        <v>0</v>
      </c>
      <c r="E207" s="456">
        <v>0</v>
      </c>
      <c r="F207" s="456">
        <v>0</v>
      </c>
      <c r="G207" s="456">
        <v>50000</v>
      </c>
      <c r="H207" s="456">
        <v>7041557</v>
      </c>
      <c r="I207" s="456">
        <v>74435.650218199997</v>
      </c>
      <c r="J207" s="456">
        <v>267227.08815000003</v>
      </c>
      <c r="K207" s="511">
        <v>0.40425361999999998</v>
      </c>
      <c r="L207" s="511">
        <v>0.42529717993046667</v>
      </c>
      <c r="M207" s="709">
        <v>3.5175318199999999</v>
      </c>
    </row>
    <row r="208" spans="2:13" ht="15.75" customHeight="1">
      <c r="B208" s="718" t="s">
        <v>768</v>
      </c>
      <c r="C208" s="456">
        <v>6815099</v>
      </c>
      <c r="D208" s="456">
        <v>215800</v>
      </c>
      <c r="E208" s="456">
        <v>0</v>
      </c>
      <c r="F208" s="456">
        <v>0</v>
      </c>
      <c r="G208" s="456">
        <v>900500</v>
      </c>
      <c r="H208" s="456">
        <v>6130399</v>
      </c>
      <c r="I208" s="456">
        <v>254541.40496389999</v>
      </c>
      <c r="J208" s="456">
        <v>626404.16982000007</v>
      </c>
      <c r="K208" s="511">
        <v>0.94760661000000002</v>
      </c>
      <c r="L208" s="511">
        <v>0.9969345876028517</v>
      </c>
      <c r="M208" s="709">
        <v>1.7435729499999999</v>
      </c>
    </row>
    <row r="209" spans="2:13" ht="15.75" customHeight="1">
      <c r="B209" s="718" t="s">
        <v>1286</v>
      </c>
      <c r="C209" s="637">
        <v>358359</v>
      </c>
      <c r="D209" s="637">
        <v>0</v>
      </c>
      <c r="E209" s="637">
        <v>0</v>
      </c>
      <c r="F209" s="637">
        <v>0</v>
      </c>
      <c r="G209" s="637">
        <v>0</v>
      </c>
      <c r="H209" s="637">
        <v>358359</v>
      </c>
      <c r="I209" s="637">
        <v>0</v>
      </c>
      <c r="J209" s="637">
        <v>3350.6566499999999</v>
      </c>
      <c r="K209" s="710">
        <v>5.0687800000000002E-3</v>
      </c>
      <c r="L209" s="710">
        <v>5.332636126171345E-3</v>
      </c>
      <c r="M209" s="711">
        <v>3.3169103999999998</v>
      </c>
    </row>
    <row r="210" spans="2:13" ht="15.75" customHeight="1">
      <c r="B210" s="718" t="s">
        <v>1288</v>
      </c>
      <c r="C210" s="456">
        <v>1951186</v>
      </c>
      <c r="D210" s="456">
        <v>0</v>
      </c>
      <c r="E210" s="456">
        <v>0</v>
      </c>
      <c r="F210" s="456">
        <v>0</v>
      </c>
      <c r="G210" s="456">
        <v>38000</v>
      </c>
      <c r="H210" s="456">
        <v>1913186</v>
      </c>
      <c r="I210" s="456">
        <v>7652.7442000000001</v>
      </c>
      <c r="J210" s="456">
        <v>7652.7439999999997</v>
      </c>
      <c r="K210" s="511">
        <v>1.157686E-2</v>
      </c>
      <c r="L210" s="511">
        <v>1.2179492971546638E-2</v>
      </c>
      <c r="M210" s="709">
        <v>11.02554705</v>
      </c>
    </row>
    <row r="211" spans="2:13" ht="15.75" customHeight="1">
      <c r="B211" s="718" t="s">
        <v>770</v>
      </c>
      <c r="C211" s="456">
        <v>807307</v>
      </c>
      <c r="D211" s="456">
        <v>0</v>
      </c>
      <c r="E211" s="456">
        <v>0</v>
      </c>
      <c r="F211" s="456">
        <v>0</v>
      </c>
      <c r="G211" s="456">
        <v>0</v>
      </c>
      <c r="H211" s="456">
        <v>807307</v>
      </c>
      <c r="I211" s="456">
        <v>8803.2371600000006</v>
      </c>
      <c r="J211" s="456">
        <v>70453.681890000007</v>
      </c>
      <c r="K211" s="511">
        <v>0.10658035</v>
      </c>
      <c r="L211" s="511">
        <v>0.11212842392203866</v>
      </c>
      <c r="M211" s="709">
        <v>13.09925361</v>
      </c>
    </row>
    <row r="212" spans="2:13" ht="15.75" customHeight="1">
      <c r="B212" s="718" t="s">
        <v>772</v>
      </c>
      <c r="C212" s="456">
        <v>465638</v>
      </c>
      <c r="D212" s="456">
        <v>0</v>
      </c>
      <c r="E212" s="456">
        <v>0</v>
      </c>
      <c r="F212" s="456">
        <v>0</v>
      </c>
      <c r="G212" s="456">
        <v>0</v>
      </c>
      <c r="H212" s="456">
        <v>465638</v>
      </c>
      <c r="I212" s="456">
        <v>3823.5726199999999</v>
      </c>
      <c r="J212" s="456">
        <v>32641.2238</v>
      </c>
      <c r="K212" s="511">
        <v>4.9378730000000003E-2</v>
      </c>
      <c r="L212" s="511">
        <v>5.1949151291978517E-2</v>
      </c>
      <c r="M212" s="709">
        <v>4.5242712799999998</v>
      </c>
    </row>
    <row r="213" spans="2:13" ht="15.75" customHeight="1">
      <c r="B213" s="718" t="s">
        <v>773</v>
      </c>
      <c r="C213" s="456">
        <v>592645</v>
      </c>
      <c r="D213" s="456">
        <v>0</v>
      </c>
      <c r="E213" s="456">
        <v>0</v>
      </c>
      <c r="F213" s="456">
        <v>0</v>
      </c>
      <c r="G213" s="456">
        <v>0</v>
      </c>
      <c r="H213" s="456">
        <v>592645</v>
      </c>
      <c r="I213" s="456">
        <v>2074.2578899999999</v>
      </c>
      <c r="J213" s="456">
        <v>17174.8521</v>
      </c>
      <c r="K213" s="511">
        <v>2.5981629999999999E-2</v>
      </c>
      <c r="L213" s="511">
        <v>2.7334115768056926E-2</v>
      </c>
      <c r="M213" s="709">
        <v>1.9234913600000001</v>
      </c>
    </row>
    <row r="214" spans="2:13" ht="15.75" customHeight="1">
      <c r="B214" s="718" t="s">
        <v>774</v>
      </c>
      <c r="C214" s="456">
        <v>482164</v>
      </c>
      <c r="D214" s="456">
        <v>0</v>
      </c>
      <c r="E214" s="456">
        <v>0</v>
      </c>
      <c r="F214" s="456">
        <v>0</v>
      </c>
      <c r="G214" s="456">
        <v>0</v>
      </c>
      <c r="H214" s="456">
        <v>482164</v>
      </c>
      <c r="I214" s="456">
        <v>0</v>
      </c>
      <c r="J214" s="456">
        <v>1861.1530400000001</v>
      </c>
      <c r="K214" s="511">
        <v>2.8154999999999999E-3</v>
      </c>
      <c r="L214" s="511">
        <v>2.9620617610693185E-3</v>
      </c>
      <c r="M214" s="709">
        <v>0.92343107999999996</v>
      </c>
    </row>
    <row r="215" spans="2:13" ht="15.75" customHeight="1">
      <c r="B215" s="718" t="s">
        <v>775</v>
      </c>
      <c r="C215" s="456">
        <v>1260500</v>
      </c>
      <c r="D215" s="456">
        <v>0</v>
      </c>
      <c r="E215" s="456">
        <v>0</v>
      </c>
      <c r="F215" s="456">
        <v>0</v>
      </c>
      <c r="G215" s="456">
        <v>303500</v>
      </c>
      <c r="H215" s="456">
        <v>957000</v>
      </c>
      <c r="I215" s="456">
        <v>10718.3997975</v>
      </c>
      <c r="J215" s="456">
        <v>10718.4</v>
      </c>
      <c r="K215" s="511">
        <v>1.6214490000000002E-2</v>
      </c>
      <c r="L215" s="511">
        <v>1.7058544943647076E-2</v>
      </c>
      <c r="M215" s="709">
        <v>2.8090464800000001</v>
      </c>
    </row>
    <row r="216" spans="2:13" ht="15.75" customHeight="1">
      <c r="B216" s="718" t="s">
        <v>776</v>
      </c>
      <c r="C216" s="456">
        <v>985</v>
      </c>
      <c r="D216" s="456">
        <v>0</v>
      </c>
      <c r="E216" s="456">
        <v>0</v>
      </c>
      <c r="F216" s="456">
        <v>0</v>
      </c>
      <c r="G216" s="456">
        <v>0</v>
      </c>
      <c r="H216" s="456">
        <v>985</v>
      </c>
      <c r="I216" s="456">
        <v>0</v>
      </c>
      <c r="J216" s="456">
        <v>0</v>
      </c>
      <c r="K216" s="511">
        <v>0</v>
      </c>
      <c r="L216" s="511">
        <v>0</v>
      </c>
      <c r="M216" s="709">
        <v>3.2833330000000001E-2</v>
      </c>
    </row>
    <row r="217" spans="2:13" ht="15.75" customHeight="1">
      <c r="B217" s="718" t="s">
        <v>777</v>
      </c>
      <c r="C217" s="456">
        <v>1965871</v>
      </c>
      <c r="D217" s="456">
        <v>0</v>
      </c>
      <c r="E217" s="456">
        <v>0</v>
      </c>
      <c r="F217" s="456">
        <v>0</v>
      </c>
      <c r="G217" s="456">
        <v>10000</v>
      </c>
      <c r="H217" s="456">
        <v>1955871</v>
      </c>
      <c r="I217" s="456">
        <v>4831.00137</v>
      </c>
      <c r="J217" s="456">
        <v>42051.226499999997</v>
      </c>
      <c r="K217" s="511">
        <v>6.3613909999999996E-2</v>
      </c>
      <c r="L217" s="511">
        <v>6.6925356133912969E-2</v>
      </c>
      <c r="M217" s="709">
        <v>7.4049839300000002</v>
      </c>
    </row>
    <row r="218" spans="2:13" ht="15.75" customHeight="1">
      <c r="B218" s="718" t="s">
        <v>779</v>
      </c>
      <c r="C218" s="456">
        <v>316932</v>
      </c>
      <c r="D218" s="456">
        <v>0</v>
      </c>
      <c r="E218" s="456">
        <v>0</v>
      </c>
      <c r="F218" s="456">
        <v>0</v>
      </c>
      <c r="G218" s="456">
        <v>0</v>
      </c>
      <c r="H218" s="456">
        <v>316932</v>
      </c>
      <c r="I218" s="456">
        <v>0</v>
      </c>
      <c r="J218" s="456">
        <v>4437.0479999999998</v>
      </c>
      <c r="K218" s="511">
        <v>6.7122400000000004E-3</v>
      </c>
      <c r="L218" s="511">
        <v>7.0616493809821769E-3</v>
      </c>
      <c r="M218" s="709">
        <v>1.49019645</v>
      </c>
    </row>
    <row r="219" spans="2:13" ht="15.75" customHeight="1">
      <c r="B219" s="718" t="s">
        <v>780</v>
      </c>
      <c r="C219" s="456">
        <v>104645</v>
      </c>
      <c r="D219" s="456">
        <v>0</v>
      </c>
      <c r="E219" s="456">
        <v>0</v>
      </c>
      <c r="F219" s="456">
        <v>0</v>
      </c>
      <c r="G219" s="456">
        <v>0</v>
      </c>
      <c r="H219" s="456">
        <v>104645</v>
      </c>
      <c r="I219" s="456">
        <v>956.18083000000001</v>
      </c>
      <c r="J219" s="456">
        <v>14911.9125</v>
      </c>
      <c r="K219" s="511">
        <v>2.255832E-2</v>
      </c>
      <c r="L219" s="511">
        <v>2.3732602774386345E-2</v>
      </c>
      <c r="M219" s="709">
        <v>3.1306468000000001</v>
      </c>
    </row>
    <row r="220" spans="2:13" ht="15.75" customHeight="1">
      <c r="B220" s="718" t="s">
        <v>781</v>
      </c>
      <c r="C220" s="456">
        <v>348279</v>
      </c>
      <c r="D220" s="456">
        <v>0</v>
      </c>
      <c r="E220" s="456">
        <v>0</v>
      </c>
      <c r="F220" s="456">
        <v>0</v>
      </c>
      <c r="G220" s="456">
        <v>0</v>
      </c>
      <c r="H220" s="456">
        <v>348279</v>
      </c>
      <c r="I220" s="456">
        <v>0</v>
      </c>
      <c r="J220" s="456">
        <v>5394.8417099999997</v>
      </c>
      <c r="K220" s="511">
        <v>8.1611600000000006E-3</v>
      </c>
      <c r="L220" s="511">
        <v>8.585996956065909E-3</v>
      </c>
      <c r="M220" s="709">
        <v>3.9689914499999999</v>
      </c>
    </row>
    <row r="221" spans="2:13" ht="15.75" customHeight="1">
      <c r="B221" s="718" t="s">
        <v>1305</v>
      </c>
      <c r="C221" s="456">
        <v>328899</v>
      </c>
      <c r="D221" s="456">
        <v>0</v>
      </c>
      <c r="E221" s="456">
        <v>0</v>
      </c>
      <c r="F221" s="456">
        <v>0</v>
      </c>
      <c r="G221" s="456">
        <v>0</v>
      </c>
      <c r="H221" s="456">
        <v>328899</v>
      </c>
      <c r="I221" s="456">
        <v>0</v>
      </c>
      <c r="J221" s="456">
        <v>1558.98126</v>
      </c>
      <c r="K221" s="511">
        <v>2.3583800000000002E-3</v>
      </c>
      <c r="L221" s="511">
        <v>2.4811494150258945E-3</v>
      </c>
      <c r="M221" s="709">
        <v>7.3628609799999998</v>
      </c>
    </row>
    <row r="222" spans="2:13" ht="15.75" customHeight="1">
      <c r="B222" s="718" t="s">
        <v>782</v>
      </c>
      <c r="C222" s="456">
        <v>423001</v>
      </c>
      <c r="D222" s="456">
        <v>0</v>
      </c>
      <c r="E222" s="456">
        <v>0</v>
      </c>
      <c r="F222" s="456">
        <v>0</v>
      </c>
      <c r="G222" s="456">
        <v>0</v>
      </c>
      <c r="H222" s="456">
        <v>423001</v>
      </c>
      <c r="I222" s="456">
        <v>3925.4544999999998</v>
      </c>
      <c r="J222" s="456">
        <v>27918.065999999999</v>
      </c>
      <c r="K222" s="511">
        <v>4.2233659999999999E-2</v>
      </c>
      <c r="L222" s="511">
        <v>4.4432152522830393E-2</v>
      </c>
      <c r="M222" s="709">
        <v>4.92222209</v>
      </c>
    </row>
    <row r="223" spans="2:13" ht="15.75" customHeight="1">
      <c r="B223" s="718" t="s">
        <v>783</v>
      </c>
      <c r="C223" s="456">
        <v>224435</v>
      </c>
      <c r="D223" s="456">
        <v>0</v>
      </c>
      <c r="E223" s="456">
        <v>0</v>
      </c>
      <c r="F223" s="456">
        <v>0</v>
      </c>
      <c r="G223" s="456">
        <v>0</v>
      </c>
      <c r="H223" s="456">
        <v>224435</v>
      </c>
      <c r="I223" s="456">
        <v>16945.09</v>
      </c>
      <c r="J223" s="456">
        <v>121531.55250000001</v>
      </c>
      <c r="K223" s="511">
        <v>0.18384950999999999</v>
      </c>
      <c r="L223" s="511">
        <v>0.19341986214289952</v>
      </c>
      <c r="M223" s="709">
        <v>1.1399873</v>
      </c>
    </row>
    <row r="224" spans="2:13" ht="15.75" customHeight="1">
      <c r="B224" s="718" t="s">
        <v>785</v>
      </c>
      <c r="C224" s="456">
        <v>352976</v>
      </c>
      <c r="D224" s="456">
        <v>0</v>
      </c>
      <c r="E224" s="456">
        <v>0</v>
      </c>
      <c r="F224" s="456">
        <v>0</v>
      </c>
      <c r="G224" s="456">
        <v>0</v>
      </c>
      <c r="H224" s="456">
        <v>352976</v>
      </c>
      <c r="I224" s="456">
        <v>24355.344000000001</v>
      </c>
      <c r="J224" s="456">
        <v>168016.576</v>
      </c>
      <c r="K224" s="511">
        <v>0.25417075</v>
      </c>
      <c r="L224" s="511">
        <v>0.26740169362719196</v>
      </c>
      <c r="M224" s="709">
        <v>1.7575772700000001</v>
      </c>
    </row>
    <row r="225" spans="2:13" ht="15.75" customHeight="1">
      <c r="B225" s="718" t="s">
        <v>2067</v>
      </c>
      <c r="C225" s="456">
        <v>588202</v>
      </c>
      <c r="D225" s="456">
        <v>0</v>
      </c>
      <c r="E225" s="456">
        <v>0</v>
      </c>
      <c r="F225" s="456">
        <v>0</v>
      </c>
      <c r="G225" s="456">
        <v>0</v>
      </c>
      <c r="H225" s="456">
        <v>588202</v>
      </c>
      <c r="I225" s="456">
        <v>0</v>
      </c>
      <c r="J225" s="456">
        <v>6381.9917000000005</v>
      </c>
      <c r="K225" s="511">
        <v>9.6544999999999999E-3</v>
      </c>
      <c r="L225" s="511">
        <v>1.0157065629611939E-2</v>
      </c>
      <c r="M225" s="709">
        <v>1.8852628199999999</v>
      </c>
    </row>
    <row r="226" spans="2:13" ht="15.75" customHeight="1">
      <c r="B226" s="718" t="s">
        <v>787</v>
      </c>
      <c r="C226" s="456">
        <v>1423435</v>
      </c>
      <c r="D226" s="456">
        <v>0</v>
      </c>
      <c r="E226" s="456">
        <v>0</v>
      </c>
      <c r="F226" s="456">
        <v>0</v>
      </c>
      <c r="G226" s="456">
        <v>0</v>
      </c>
      <c r="H226" s="456">
        <v>1423435</v>
      </c>
      <c r="I226" s="456">
        <v>0</v>
      </c>
      <c r="J226" s="456">
        <v>11600.99525</v>
      </c>
      <c r="K226" s="511">
        <v>1.7549660000000002E-2</v>
      </c>
      <c r="L226" s="511">
        <v>1.8463212686889951E-2</v>
      </c>
      <c r="M226" s="709">
        <v>4.7701275000000001</v>
      </c>
    </row>
    <row r="227" spans="2:13" ht="15.75" customHeight="1">
      <c r="B227" s="718" t="s">
        <v>788</v>
      </c>
      <c r="C227" s="456">
        <v>258610</v>
      </c>
      <c r="D227" s="456">
        <v>0</v>
      </c>
      <c r="E227" s="456">
        <v>0</v>
      </c>
      <c r="F227" s="456">
        <v>0</v>
      </c>
      <c r="G227" s="456">
        <v>0</v>
      </c>
      <c r="H227" s="456">
        <v>258610</v>
      </c>
      <c r="I227" s="456">
        <v>0</v>
      </c>
      <c r="J227" s="456">
        <v>0</v>
      </c>
      <c r="K227" s="511">
        <v>0</v>
      </c>
      <c r="L227" s="511">
        <v>0</v>
      </c>
      <c r="M227" s="709">
        <v>2.1604845400000001</v>
      </c>
    </row>
    <row r="228" spans="2:13" ht="15.75" customHeight="1">
      <c r="B228" s="718" t="s">
        <v>789</v>
      </c>
      <c r="C228" s="456">
        <v>162908</v>
      </c>
      <c r="D228" s="456">
        <v>0</v>
      </c>
      <c r="E228" s="456">
        <v>0</v>
      </c>
      <c r="F228" s="456">
        <v>0</v>
      </c>
      <c r="G228" s="456">
        <v>0</v>
      </c>
      <c r="H228" s="456">
        <v>162908</v>
      </c>
      <c r="I228" s="456">
        <v>0</v>
      </c>
      <c r="J228" s="456">
        <v>2461.5398799999998</v>
      </c>
      <c r="K228" s="511">
        <v>3.7237500000000001E-3</v>
      </c>
      <c r="L228" s="511">
        <v>3.9175892552582121E-3</v>
      </c>
      <c r="M228" s="709">
        <v>3.6615121799999999</v>
      </c>
    </row>
    <row r="229" spans="2:13" ht="15.75" customHeight="1">
      <c r="B229" s="718" t="s">
        <v>1312</v>
      </c>
      <c r="C229" s="456">
        <v>1349180</v>
      </c>
      <c r="D229" s="456">
        <v>0</v>
      </c>
      <c r="E229" s="456">
        <v>0</v>
      </c>
      <c r="F229" s="456">
        <v>0</v>
      </c>
      <c r="G229" s="456">
        <v>0</v>
      </c>
      <c r="H229" s="456">
        <v>1349180</v>
      </c>
      <c r="I229" s="456">
        <v>0</v>
      </c>
      <c r="J229" s="456">
        <v>0</v>
      </c>
      <c r="K229" s="511">
        <v>0</v>
      </c>
      <c r="L229" s="511">
        <v>0</v>
      </c>
      <c r="M229" s="709">
        <v>8.5636123600000005</v>
      </c>
    </row>
    <row r="230" spans="2:13" ht="15.75" customHeight="1">
      <c r="B230" s="718" t="s">
        <v>790</v>
      </c>
      <c r="C230" s="456">
        <v>94207</v>
      </c>
      <c r="D230" s="456">
        <v>0</v>
      </c>
      <c r="E230" s="456">
        <v>0</v>
      </c>
      <c r="F230" s="456">
        <v>0</v>
      </c>
      <c r="G230" s="456">
        <v>0</v>
      </c>
      <c r="H230" s="456">
        <v>94207</v>
      </c>
      <c r="I230" s="456">
        <v>0</v>
      </c>
      <c r="J230" s="456">
        <v>3570.4452999999999</v>
      </c>
      <c r="K230" s="511">
        <v>5.4012699999999997E-3</v>
      </c>
      <c r="L230" s="511">
        <v>5.6824340964027713E-3</v>
      </c>
      <c r="M230" s="709">
        <v>3.14023333</v>
      </c>
    </row>
    <row r="231" spans="2:13" ht="15.75" customHeight="1">
      <c r="B231" s="718" t="s">
        <v>791</v>
      </c>
      <c r="C231" s="456">
        <v>475726</v>
      </c>
      <c r="D231" s="456">
        <v>0</v>
      </c>
      <c r="E231" s="456">
        <v>0</v>
      </c>
      <c r="F231" s="456">
        <v>0</v>
      </c>
      <c r="G231" s="456">
        <v>0</v>
      </c>
      <c r="H231" s="456">
        <v>475726</v>
      </c>
      <c r="I231" s="456">
        <v>4370.4482099999996</v>
      </c>
      <c r="J231" s="456">
        <v>33300.82</v>
      </c>
      <c r="K231" s="511">
        <v>5.0376539999999997E-2</v>
      </c>
      <c r="L231" s="511">
        <v>5.2998911650087827E-2</v>
      </c>
      <c r="M231" s="709">
        <v>4.92469979</v>
      </c>
    </row>
    <row r="232" spans="2:13" ht="15.75" customHeight="1">
      <c r="B232" s="718" t="s">
        <v>792</v>
      </c>
      <c r="C232" s="456">
        <v>1211998</v>
      </c>
      <c r="D232" s="456">
        <v>0</v>
      </c>
      <c r="E232" s="456">
        <v>0</v>
      </c>
      <c r="F232" s="456">
        <v>0</v>
      </c>
      <c r="G232" s="456">
        <v>0</v>
      </c>
      <c r="H232" s="456">
        <v>1211998</v>
      </c>
      <c r="I232" s="456">
        <v>6908.3885399999999</v>
      </c>
      <c r="J232" s="456">
        <v>39086.9355</v>
      </c>
      <c r="K232" s="511">
        <v>5.9129620000000001E-2</v>
      </c>
      <c r="L232" s="511">
        <v>6.220762855801093E-2</v>
      </c>
      <c r="M232" s="709">
        <v>14.02775463</v>
      </c>
    </row>
    <row r="233" spans="2:13" ht="15.75" customHeight="1">
      <c r="B233" s="718" t="s">
        <v>2068</v>
      </c>
      <c r="C233" s="456">
        <v>318842</v>
      </c>
      <c r="D233" s="456">
        <v>0</v>
      </c>
      <c r="E233" s="456">
        <v>0</v>
      </c>
      <c r="F233" s="456">
        <v>0</v>
      </c>
      <c r="G233" s="456">
        <v>0</v>
      </c>
      <c r="H233" s="456">
        <v>318842</v>
      </c>
      <c r="I233" s="456">
        <v>2741.1452000000004</v>
      </c>
      <c r="J233" s="456">
        <v>68713.639420000007</v>
      </c>
      <c r="K233" s="511">
        <v>0.10394805999999999</v>
      </c>
      <c r="L233" s="511">
        <v>0.10935911202116262</v>
      </c>
      <c r="M233" s="709">
        <v>4.6208985499999997</v>
      </c>
    </row>
    <row r="234" spans="2:13" ht="15.75" customHeight="1">
      <c r="B234" s="718" t="s">
        <v>796</v>
      </c>
      <c r="C234" s="456">
        <v>426521</v>
      </c>
      <c r="D234" s="456">
        <v>0</v>
      </c>
      <c r="E234" s="456">
        <v>0</v>
      </c>
      <c r="F234" s="456">
        <v>0</v>
      </c>
      <c r="G234" s="456">
        <v>0</v>
      </c>
      <c r="H234" s="456">
        <v>426521</v>
      </c>
      <c r="I234" s="456">
        <v>0</v>
      </c>
      <c r="J234" s="456">
        <v>0</v>
      </c>
      <c r="K234" s="511">
        <v>0</v>
      </c>
      <c r="L234" s="511">
        <v>0</v>
      </c>
      <c r="M234" s="709">
        <v>5.4326272800000002</v>
      </c>
    </row>
    <row r="235" spans="2:13" ht="15.75" customHeight="1">
      <c r="B235" s="718" t="s">
        <v>797</v>
      </c>
      <c r="C235" s="456">
        <v>471424</v>
      </c>
      <c r="D235" s="456">
        <v>0</v>
      </c>
      <c r="E235" s="456">
        <v>47142</v>
      </c>
      <c r="F235" s="456">
        <v>0</v>
      </c>
      <c r="G235" s="456">
        <v>0</v>
      </c>
      <c r="H235" s="456">
        <v>518566</v>
      </c>
      <c r="I235" s="456">
        <v>4947.3489900000004</v>
      </c>
      <c r="J235" s="456">
        <v>59790.659799999994</v>
      </c>
      <c r="K235" s="511">
        <v>9.0449630000000003E-2</v>
      </c>
      <c r="L235" s="511">
        <v>9.5158014014089076E-2</v>
      </c>
      <c r="M235" s="709">
        <v>2.1644795100000001</v>
      </c>
    </row>
    <row r="236" spans="2:13" ht="15.75" customHeight="1">
      <c r="B236" s="718" t="s">
        <v>798</v>
      </c>
      <c r="C236" s="456">
        <v>54324</v>
      </c>
      <c r="D236" s="456">
        <v>0</v>
      </c>
      <c r="E236" s="456">
        <v>0</v>
      </c>
      <c r="F236" s="456">
        <v>0</v>
      </c>
      <c r="G236" s="456">
        <v>0</v>
      </c>
      <c r="H236" s="456">
        <v>54324</v>
      </c>
      <c r="I236" s="456">
        <v>0</v>
      </c>
      <c r="J236" s="456">
        <v>0</v>
      </c>
      <c r="K236" s="511">
        <v>0</v>
      </c>
      <c r="L236" s="511">
        <v>0</v>
      </c>
      <c r="M236" s="709">
        <v>5.6699718199999998</v>
      </c>
    </row>
    <row r="237" spans="2:13" ht="15.75" customHeight="1">
      <c r="B237" s="724" t="s">
        <v>2071</v>
      </c>
      <c r="C237" s="456">
        <v>0</v>
      </c>
      <c r="D237" s="456">
        <v>255000</v>
      </c>
      <c r="E237" s="456">
        <v>0</v>
      </c>
      <c r="F237" s="456">
        <v>0</v>
      </c>
      <c r="G237" s="456">
        <v>0</v>
      </c>
      <c r="H237" s="456">
        <v>255000</v>
      </c>
      <c r="I237" s="456">
        <v>7650</v>
      </c>
      <c r="J237" s="456">
        <v>12525.6</v>
      </c>
      <c r="K237" s="511">
        <v>1.8948380000000001E-2</v>
      </c>
      <c r="L237" s="511">
        <v>1.9934739377719231E-2</v>
      </c>
      <c r="M237" s="709">
        <v>1.3178748600000001</v>
      </c>
    </row>
    <row r="238" spans="2:13" ht="15.75" customHeight="1">
      <c r="B238" s="718" t="s">
        <v>799</v>
      </c>
      <c r="C238" s="456">
        <v>1409947</v>
      </c>
      <c r="D238" s="456">
        <v>0</v>
      </c>
      <c r="E238" s="456">
        <v>0</v>
      </c>
      <c r="F238" s="456">
        <v>0</v>
      </c>
      <c r="G238" s="456">
        <v>0</v>
      </c>
      <c r="H238" s="456">
        <v>1409947</v>
      </c>
      <c r="I238" s="456">
        <v>0</v>
      </c>
      <c r="J238" s="456">
        <v>578.07826999999997</v>
      </c>
      <c r="K238" s="511">
        <v>8.7449999999999995E-4</v>
      </c>
      <c r="L238" s="511">
        <v>9.2002296515718285E-4</v>
      </c>
      <c r="M238" s="709">
        <v>4.2160965299999997</v>
      </c>
    </row>
    <row r="239" spans="2:13" ht="15.75" customHeight="1">
      <c r="B239" s="718" t="s">
        <v>801</v>
      </c>
      <c r="C239" s="456">
        <v>2218498</v>
      </c>
      <c r="D239" s="456">
        <v>0</v>
      </c>
      <c r="E239" s="456">
        <v>0</v>
      </c>
      <c r="F239" s="456">
        <v>0</v>
      </c>
      <c r="G239" s="456">
        <v>0</v>
      </c>
      <c r="H239" s="456">
        <v>2218498</v>
      </c>
      <c r="I239" s="456">
        <v>18724.718010000001</v>
      </c>
      <c r="J239" s="456">
        <v>57791.872900000002</v>
      </c>
      <c r="K239" s="511">
        <v>8.7425920000000004E-2</v>
      </c>
      <c r="L239" s="511">
        <v>9.1976905250987964E-2</v>
      </c>
      <c r="M239" s="709">
        <v>12.805331089999999</v>
      </c>
    </row>
    <row r="240" spans="2:13" ht="15.75" customHeight="1">
      <c r="B240" s="718" t="s">
        <v>1466</v>
      </c>
      <c r="C240" s="456">
        <v>3550640</v>
      </c>
      <c r="D240" s="456">
        <v>0</v>
      </c>
      <c r="E240" s="456">
        <v>0</v>
      </c>
      <c r="F240" s="456">
        <v>0</v>
      </c>
      <c r="G240" s="456">
        <v>0</v>
      </c>
      <c r="H240" s="456">
        <v>3550640</v>
      </c>
      <c r="I240" s="456">
        <v>76054.708799999993</v>
      </c>
      <c r="J240" s="456">
        <v>199013.372</v>
      </c>
      <c r="K240" s="511">
        <v>0.30106182999999997</v>
      </c>
      <c r="L240" s="511">
        <v>0.3167337056509138</v>
      </c>
      <c r="M240" s="709">
        <v>8.4898406000000008</v>
      </c>
    </row>
    <row r="241" spans="2:13" ht="15.75" customHeight="1">
      <c r="B241" s="718" t="s">
        <v>804</v>
      </c>
      <c r="C241" s="456">
        <v>4078780</v>
      </c>
      <c r="D241" s="456">
        <v>0</v>
      </c>
      <c r="E241" s="456">
        <v>248543</v>
      </c>
      <c r="F241" s="456">
        <v>0</v>
      </c>
      <c r="G241" s="456">
        <v>120000</v>
      </c>
      <c r="H241" s="456">
        <v>4207323</v>
      </c>
      <c r="I241" s="456">
        <v>60743.0320698</v>
      </c>
      <c r="J241" s="456">
        <v>420606.18027999997</v>
      </c>
      <c r="K241" s="511">
        <v>0.63628119999999999</v>
      </c>
      <c r="L241" s="511">
        <v>0.66940302935905582</v>
      </c>
      <c r="M241" s="709">
        <v>8.2459199900000009</v>
      </c>
    </row>
    <row r="242" spans="2:13" ht="15.75" customHeight="1">
      <c r="B242" s="718" t="s">
        <v>806</v>
      </c>
      <c r="C242" s="456">
        <v>485694</v>
      </c>
      <c r="D242" s="456">
        <v>0</v>
      </c>
      <c r="E242" s="456">
        <v>0</v>
      </c>
      <c r="F242" s="456">
        <v>0</v>
      </c>
      <c r="G242" s="456">
        <v>0</v>
      </c>
      <c r="H242" s="456">
        <v>485694</v>
      </c>
      <c r="I242" s="456">
        <v>0</v>
      </c>
      <c r="J242" s="456">
        <v>0</v>
      </c>
      <c r="K242" s="511">
        <v>0</v>
      </c>
      <c r="L242" s="511">
        <v>0</v>
      </c>
      <c r="M242" s="709">
        <v>4.9259026400000003</v>
      </c>
    </row>
    <row r="243" spans="2:13" ht="15.75" customHeight="1">
      <c r="B243" s="718" t="s">
        <v>808</v>
      </c>
      <c r="C243" s="456">
        <v>391987</v>
      </c>
      <c r="D243" s="456">
        <v>0</v>
      </c>
      <c r="E243" s="456">
        <v>0</v>
      </c>
      <c r="F243" s="456">
        <v>0</v>
      </c>
      <c r="G243" s="456">
        <v>0</v>
      </c>
      <c r="H243" s="456">
        <v>391987</v>
      </c>
      <c r="I243" s="456">
        <v>4865.3544000000002</v>
      </c>
      <c r="J243" s="456">
        <v>20116.772840000001</v>
      </c>
      <c r="K243" s="511">
        <v>3.0432089999999998E-2</v>
      </c>
      <c r="L243" s="511">
        <v>3.201624063407587E-2</v>
      </c>
      <c r="M243" s="709">
        <v>6.4022964099999999</v>
      </c>
    </row>
    <row r="244" spans="2:13">
      <c r="B244" s="719"/>
      <c r="C244" s="524">
        <v>84930698</v>
      </c>
      <c r="D244" s="524">
        <v>470800</v>
      </c>
      <c r="E244" s="524">
        <v>675615</v>
      </c>
      <c r="F244" s="524">
        <v>467503</v>
      </c>
      <c r="G244" s="524">
        <v>4636500</v>
      </c>
      <c r="H244" s="524">
        <v>81908116</v>
      </c>
      <c r="I244" s="524">
        <v>867028.68739789969</v>
      </c>
      <c r="J244" s="524">
        <v>7402637.611328599</v>
      </c>
      <c r="K244" s="525">
        <v>11.198501920000004</v>
      </c>
      <c r="L244" s="525">
        <v>11.781443722419498</v>
      </c>
      <c r="M244" s="656"/>
    </row>
    <row r="245" spans="2:13" hidden="1">
      <c r="B245" s="720" t="s">
        <v>809</v>
      </c>
      <c r="C245" s="526"/>
      <c r="D245" s="526"/>
      <c r="E245" s="526"/>
      <c r="F245" s="526"/>
      <c r="G245" s="526"/>
      <c r="H245" s="526"/>
      <c r="I245" s="526"/>
      <c r="J245" s="526"/>
      <c r="K245" s="527"/>
      <c r="L245" s="527"/>
      <c r="M245" s="656"/>
    </row>
    <row r="246" spans="2:13" hidden="1">
      <c r="B246" s="718" t="s">
        <v>966</v>
      </c>
      <c r="C246" s="456">
        <v>1807339</v>
      </c>
      <c r="D246" s="456">
        <v>0</v>
      </c>
      <c r="E246" s="456">
        <v>0</v>
      </c>
      <c r="F246" s="456">
        <v>0</v>
      </c>
      <c r="G246" s="456">
        <v>0</v>
      </c>
      <c r="H246" s="456">
        <v>1807339</v>
      </c>
      <c r="I246" s="456">
        <v>84438.877640000006</v>
      </c>
      <c r="J246" s="456">
        <v>1693476.6429999999</v>
      </c>
      <c r="K246" s="511">
        <v>2.5618438299999999</v>
      </c>
      <c r="L246" s="511">
        <v>2.6952014690282198</v>
      </c>
      <c r="M246" s="709">
        <v>0.70739054999999995</v>
      </c>
    </row>
    <row r="247" spans="2:13" hidden="1">
      <c r="B247" s="719"/>
      <c r="C247" s="524">
        <v>1807339</v>
      </c>
      <c r="D247" s="524">
        <v>0</v>
      </c>
      <c r="E247" s="524">
        <v>0</v>
      </c>
      <c r="F247" s="524">
        <v>0</v>
      </c>
      <c r="G247" s="524">
        <v>0</v>
      </c>
      <c r="H247" s="524">
        <v>1807339</v>
      </c>
      <c r="I247" s="524">
        <v>84438.877640000006</v>
      </c>
      <c r="J247" s="524">
        <v>1693476.6429999999</v>
      </c>
      <c r="K247" s="525">
        <v>2.5618438299999999</v>
      </c>
      <c r="L247" s="525">
        <v>2.6952014690282198</v>
      </c>
      <c r="M247" s="656"/>
    </row>
    <row r="248" spans="2:13" hidden="1">
      <c r="B248" s="725" t="s">
        <v>1343</v>
      </c>
      <c r="C248" s="674"/>
      <c r="D248" s="526"/>
      <c r="E248" s="526"/>
      <c r="F248" s="526"/>
      <c r="G248" s="526"/>
      <c r="H248" s="526"/>
      <c r="I248" s="526"/>
      <c r="J248" s="526"/>
      <c r="K248" s="527"/>
      <c r="L248" s="527"/>
      <c r="M248" s="656"/>
    </row>
    <row r="249" spans="2:13" hidden="1">
      <c r="B249" s="718" t="s">
        <v>810</v>
      </c>
      <c r="C249" s="456">
        <v>295554</v>
      </c>
      <c r="D249" s="456">
        <v>0</v>
      </c>
      <c r="E249" s="456">
        <v>0</v>
      </c>
      <c r="F249" s="456">
        <v>0</v>
      </c>
      <c r="G249" s="456">
        <v>0</v>
      </c>
      <c r="H249" s="456">
        <v>295554</v>
      </c>
      <c r="I249" s="456">
        <v>0</v>
      </c>
      <c r="J249" s="456">
        <v>0</v>
      </c>
      <c r="K249" s="511">
        <v>0</v>
      </c>
      <c r="L249" s="511">
        <v>0</v>
      </c>
      <c r="M249" s="709">
        <v>3.8920435100000002</v>
      </c>
    </row>
    <row r="250" spans="2:13" hidden="1">
      <c r="B250" s="719"/>
      <c r="C250" s="524">
        <v>295554</v>
      </c>
      <c r="D250" s="524">
        <v>0</v>
      </c>
      <c r="E250" s="524">
        <v>0</v>
      </c>
      <c r="F250" s="524">
        <v>0</v>
      </c>
      <c r="G250" s="524">
        <v>0</v>
      </c>
      <c r="H250" s="524">
        <v>295554</v>
      </c>
      <c r="I250" s="524">
        <v>0</v>
      </c>
      <c r="J250" s="524">
        <v>0</v>
      </c>
      <c r="K250" s="525">
        <v>0</v>
      </c>
      <c r="L250" s="525">
        <v>0</v>
      </c>
      <c r="M250" s="656"/>
    </row>
    <row r="251" spans="2:13" hidden="1">
      <c r="B251" s="720" t="s">
        <v>968</v>
      </c>
      <c r="C251" s="526"/>
      <c r="D251" s="526"/>
      <c r="E251" s="526"/>
      <c r="F251" s="526"/>
      <c r="G251" s="526"/>
      <c r="H251" s="526"/>
      <c r="I251" s="526"/>
      <c r="J251" s="526"/>
      <c r="K251" s="527"/>
      <c r="L251" s="527"/>
      <c r="M251" s="656"/>
    </row>
    <row r="252" spans="2:13" hidden="1">
      <c r="B252" s="718" t="s">
        <v>971</v>
      </c>
      <c r="C252" s="456">
        <v>2593029</v>
      </c>
      <c r="D252" s="456">
        <v>0</v>
      </c>
      <c r="E252" s="456">
        <v>0</v>
      </c>
      <c r="F252" s="456">
        <v>0</v>
      </c>
      <c r="G252" s="456">
        <v>0</v>
      </c>
      <c r="H252" s="456">
        <v>2593029</v>
      </c>
      <c r="I252" s="456">
        <v>207960.92568000001</v>
      </c>
      <c r="J252" s="456">
        <v>1289617.0428599999</v>
      </c>
      <c r="K252" s="511">
        <v>1.9508963800000001</v>
      </c>
      <c r="L252" s="511">
        <v>2.052450952168285</v>
      </c>
      <c r="M252" s="709">
        <v>2.6486424899999998</v>
      </c>
    </row>
    <row r="253" spans="2:13" hidden="1">
      <c r="B253" s="718" t="s">
        <v>811</v>
      </c>
      <c r="C253" s="456">
        <v>1718825</v>
      </c>
      <c r="D253" s="456">
        <v>0</v>
      </c>
      <c r="E253" s="456">
        <v>0</v>
      </c>
      <c r="F253" s="456">
        <v>0</v>
      </c>
      <c r="G253" s="456">
        <v>0</v>
      </c>
      <c r="H253" s="456">
        <v>1718825</v>
      </c>
      <c r="I253" s="456">
        <v>1876.56449</v>
      </c>
      <c r="J253" s="456">
        <v>847741.67825</v>
      </c>
      <c r="K253" s="511">
        <v>1.2824397599999999</v>
      </c>
      <c r="L253" s="511">
        <v>1.3491975965657583</v>
      </c>
      <c r="M253" s="709">
        <v>5.6939622600000002</v>
      </c>
    </row>
    <row r="254" spans="2:13" hidden="1">
      <c r="B254" s="718" t="s">
        <v>973</v>
      </c>
      <c r="C254" s="456">
        <v>9697795</v>
      </c>
      <c r="D254" s="456">
        <v>0</v>
      </c>
      <c r="E254" s="456">
        <v>0</v>
      </c>
      <c r="F254" s="456">
        <v>0</v>
      </c>
      <c r="G254" s="456">
        <v>0</v>
      </c>
      <c r="H254" s="456">
        <v>9697795</v>
      </c>
      <c r="I254" s="456">
        <v>481135.33619999996</v>
      </c>
      <c r="J254" s="456">
        <v>1701187.1989000002</v>
      </c>
      <c r="K254" s="511">
        <v>2.5735081399999999</v>
      </c>
      <c r="L254" s="511">
        <v>2.7074729707785425</v>
      </c>
      <c r="M254" s="709">
        <v>3.0451465199999999</v>
      </c>
    </row>
    <row r="255" spans="2:13" hidden="1">
      <c r="B255" s="718" t="s">
        <v>812</v>
      </c>
      <c r="C255" s="456">
        <v>352688</v>
      </c>
      <c r="D255" s="456">
        <v>0</v>
      </c>
      <c r="E255" s="456">
        <v>0</v>
      </c>
      <c r="F255" s="456">
        <v>0</v>
      </c>
      <c r="G255" s="456">
        <v>0</v>
      </c>
      <c r="H255" s="456">
        <v>352688</v>
      </c>
      <c r="I255" s="456">
        <v>3639.3397799999998</v>
      </c>
      <c r="J255" s="456">
        <v>85484.517439999996</v>
      </c>
      <c r="K255" s="511">
        <v>0.12931856999999999</v>
      </c>
      <c r="L255" s="511">
        <v>0.13605029507540511</v>
      </c>
      <c r="M255" s="709">
        <v>1.9399246400000001</v>
      </c>
    </row>
    <row r="256" spans="2:13" hidden="1">
      <c r="B256" s="718" t="s">
        <v>813</v>
      </c>
      <c r="C256" s="456">
        <v>229461</v>
      </c>
      <c r="D256" s="456">
        <v>0</v>
      </c>
      <c r="E256" s="456">
        <v>0</v>
      </c>
      <c r="F256" s="456">
        <v>0</v>
      </c>
      <c r="G256" s="456">
        <v>0</v>
      </c>
      <c r="H256" s="456">
        <v>229461</v>
      </c>
      <c r="I256" s="456">
        <v>21056.386760000001</v>
      </c>
      <c r="J256" s="456">
        <v>149149.65</v>
      </c>
      <c r="K256" s="511">
        <v>0.22562939000000001</v>
      </c>
      <c r="L256" s="511">
        <v>0.23737460888325038</v>
      </c>
      <c r="M256" s="709">
        <v>2.3791162099999998</v>
      </c>
    </row>
    <row r="257" spans="2:13" hidden="1">
      <c r="B257" s="718" t="s">
        <v>814</v>
      </c>
      <c r="C257" s="456">
        <v>1811506</v>
      </c>
      <c r="D257" s="456">
        <v>0</v>
      </c>
      <c r="E257" s="456">
        <v>724602</v>
      </c>
      <c r="F257" s="456">
        <v>0</v>
      </c>
      <c r="G257" s="456">
        <v>5000</v>
      </c>
      <c r="H257" s="456">
        <v>2531108</v>
      </c>
      <c r="I257" s="456">
        <v>28017.949359999999</v>
      </c>
      <c r="J257" s="456">
        <v>533911.92151999997</v>
      </c>
      <c r="K257" s="511">
        <v>0.80768693999999996</v>
      </c>
      <c r="L257" s="511">
        <v>0.84973135068647276</v>
      </c>
      <c r="M257" s="709">
        <v>2.9486106200000002</v>
      </c>
    </row>
    <row r="258" spans="2:13" hidden="1">
      <c r="B258" s="718" t="s">
        <v>1349</v>
      </c>
      <c r="C258" s="456">
        <v>111574</v>
      </c>
      <c r="D258" s="456">
        <v>0</v>
      </c>
      <c r="E258" s="456">
        <v>0</v>
      </c>
      <c r="F258" s="456">
        <v>0</v>
      </c>
      <c r="G258" s="456">
        <v>0</v>
      </c>
      <c r="H258" s="456">
        <v>111574</v>
      </c>
      <c r="I258" s="456">
        <v>43913.235289999997</v>
      </c>
      <c r="J258" s="456">
        <v>269370.87672</v>
      </c>
      <c r="K258" s="511">
        <v>0.40749668</v>
      </c>
      <c r="L258" s="511">
        <v>0.42870906171049183</v>
      </c>
      <c r="M258" s="709">
        <v>7.8484253800000001</v>
      </c>
    </row>
    <row r="259" spans="2:13" hidden="1">
      <c r="B259" s="719"/>
      <c r="C259" s="524">
        <v>16514878</v>
      </c>
      <c r="D259" s="524">
        <v>0</v>
      </c>
      <c r="E259" s="524">
        <v>724602</v>
      </c>
      <c r="F259" s="524">
        <v>0</v>
      </c>
      <c r="G259" s="524">
        <v>5000</v>
      </c>
      <c r="H259" s="524">
        <v>17234480</v>
      </c>
      <c r="I259" s="524">
        <v>787599.73755999992</v>
      </c>
      <c r="J259" s="524">
        <v>4876462.8856899999</v>
      </c>
      <c r="K259" s="525">
        <v>7.3769758599999999</v>
      </c>
      <c r="L259" s="525">
        <v>7.7609868358682057</v>
      </c>
      <c r="M259" s="656"/>
    </row>
    <row r="260" spans="2:13" hidden="1">
      <c r="B260" s="720" t="s">
        <v>815</v>
      </c>
      <c r="C260" s="526"/>
      <c r="D260" s="526"/>
      <c r="E260" s="526"/>
      <c r="F260" s="526"/>
      <c r="G260" s="526"/>
      <c r="H260" s="526"/>
      <c r="I260" s="526"/>
      <c r="J260" s="526"/>
      <c r="K260" s="527"/>
      <c r="L260" s="527"/>
      <c r="M260" s="656"/>
    </row>
    <row r="261" spans="2:13" hidden="1">
      <c r="B261" s="718" t="s">
        <v>816</v>
      </c>
      <c r="C261" s="456">
        <v>893795</v>
      </c>
      <c r="D261" s="456">
        <v>0</v>
      </c>
      <c r="E261" s="456">
        <v>0</v>
      </c>
      <c r="F261" s="456">
        <v>0</v>
      </c>
      <c r="G261" s="456">
        <v>0</v>
      </c>
      <c r="H261" s="456">
        <v>893795</v>
      </c>
      <c r="I261" s="456">
        <v>101043.52499999999</v>
      </c>
      <c r="J261" s="456">
        <v>401734.03865</v>
      </c>
      <c r="K261" s="511">
        <v>0.60773195000000002</v>
      </c>
      <c r="L261" s="511">
        <v>0.6393676438371283</v>
      </c>
      <c r="M261" s="709">
        <v>2.7480879699999998</v>
      </c>
    </row>
    <row r="262" spans="2:13" hidden="1">
      <c r="B262" s="719"/>
      <c r="C262" s="524">
        <v>893795</v>
      </c>
      <c r="D262" s="524">
        <v>0</v>
      </c>
      <c r="E262" s="524">
        <v>0</v>
      </c>
      <c r="F262" s="524">
        <v>0</v>
      </c>
      <c r="G262" s="524">
        <v>0</v>
      </c>
      <c r="H262" s="524">
        <v>893795</v>
      </c>
      <c r="I262" s="524">
        <v>101043.52499999999</v>
      </c>
      <c r="J262" s="524">
        <v>401734.03865</v>
      </c>
      <c r="K262" s="525">
        <v>0.60773195000000002</v>
      </c>
      <c r="L262" s="525">
        <v>0.6393676438371283</v>
      </c>
      <c r="M262" s="656"/>
    </row>
    <row r="263" spans="2:13" hidden="1">
      <c r="B263" s="725" t="s">
        <v>817</v>
      </c>
      <c r="C263" s="526"/>
      <c r="D263" s="526"/>
      <c r="E263" s="526"/>
      <c r="F263" s="526"/>
      <c r="G263" s="526"/>
      <c r="H263" s="526"/>
      <c r="I263" s="526"/>
      <c r="J263" s="526"/>
      <c r="K263" s="527"/>
      <c r="L263" s="527"/>
      <c r="M263" s="656"/>
    </row>
    <row r="264" spans="2:13" hidden="1">
      <c r="B264" s="718" t="s">
        <v>818</v>
      </c>
      <c r="C264" s="456">
        <v>178898</v>
      </c>
      <c r="D264" s="456">
        <v>0</v>
      </c>
      <c r="E264" s="456">
        <v>0</v>
      </c>
      <c r="F264" s="456">
        <v>0</v>
      </c>
      <c r="G264" s="456">
        <v>0</v>
      </c>
      <c r="H264" s="456">
        <v>178898</v>
      </c>
      <c r="I264" s="456">
        <v>2537.5987999999998</v>
      </c>
      <c r="J264" s="456">
        <v>13023.7744</v>
      </c>
      <c r="K264" s="511">
        <v>1.9702000000000001E-2</v>
      </c>
      <c r="L264" s="511">
        <v>2.0727593758240057E-2</v>
      </c>
      <c r="M264" s="709">
        <v>1.8253035399999999</v>
      </c>
    </row>
    <row r="265" spans="2:13" hidden="1">
      <c r="B265" s="718" t="s">
        <v>819</v>
      </c>
      <c r="C265" s="456">
        <v>4277884</v>
      </c>
      <c r="D265" s="456">
        <v>0</v>
      </c>
      <c r="E265" s="456">
        <v>0</v>
      </c>
      <c r="F265" s="456">
        <v>0</v>
      </c>
      <c r="G265" s="456">
        <v>869000</v>
      </c>
      <c r="H265" s="456">
        <v>3408884</v>
      </c>
      <c r="I265" s="456">
        <v>35418.304630699997</v>
      </c>
      <c r="J265" s="456">
        <v>71791.097040000008</v>
      </c>
      <c r="K265" s="511">
        <v>0.10860354999999999</v>
      </c>
      <c r="L265" s="511">
        <v>0.11425694650419546</v>
      </c>
      <c r="M265" s="709">
        <v>9.0325489999999994E-2</v>
      </c>
    </row>
    <row r="266" spans="2:13" hidden="1">
      <c r="B266" s="719"/>
      <c r="C266" s="524">
        <v>4456782</v>
      </c>
      <c r="D266" s="524">
        <v>0</v>
      </c>
      <c r="E266" s="524">
        <v>0</v>
      </c>
      <c r="F266" s="524">
        <v>0</v>
      </c>
      <c r="G266" s="524">
        <v>869000</v>
      </c>
      <c r="H266" s="524">
        <v>3587782</v>
      </c>
      <c r="I266" s="524">
        <v>37955.903430699997</v>
      </c>
      <c r="J266" s="524">
        <v>84814.871440000003</v>
      </c>
      <c r="K266" s="525">
        <v>0.12830554999999999</v>
      </c>
      <c r="L266" s="525">
        <v>0.1349845402624355</v>
      </c>
      <c r="M266" s="656"/>
    </row>
    <row r="267" spans="2:13" hidden="1">
      <c r="B267" s="720" t="s">
        <v>820</v>
      </c>
      <c r="C267" s="526"/>
      <c r="D267" s="526"/>
      <c r="E267" s="526"/>
      <c r="F267" s="526"/>
      <c r="G267" s="526"/>
      <c r="H267" s="526"/>
      <c r="I267" s="526"/>
      <c r="J267" s="526"/>
      <c r="K267" s="527"/>
      <c r="L267" s="527"/>
      <c r="M267" s="656"/>
    </row>
    <row r="268" spans="2:13" hidden="1">
      <c r="B268" s="718" t="s">
        <v>821</v>
      </c>
      <c r="C268" s="456">
        <v>6814797</v>
      </c>
      <c r="D268" s="456">
        <v>0</v>
      </c>
      <c r="E268" s="456">
        <v>0</v>
      </c>
      <c r="F268" s="456">
        <v>0</v>
      </c>
      <c r="G268" s="456">
        <v>525000</v>
      </c>
      <c r="H268" s="456">
        <v>6289797</v>
      </c>
      <c r="I268" s="456">
        <v>94063.465786300003</v>
      </c>
      <c r="J268" s="456">
        <v>537022.86786</v>
      </c>
      <c r="K268" s="511">
        <v>0.81239309000000004</v>
      </c>
      <c r="L268" s="511">
        <v>0.85468248312771067</v>
      </c>
      <c r="M268" s="709">
        <v>0.54355728000000003</v>
      </c>
    </row>
    <row r="269" spans="2:13" hidden="1">
      <c r="B269" s="718" t="s">
        <v>986</v>
      </c>
      <c r="C269" s="456">
        <v>5423775</v>
      </c>
      <c r="D269" s="456">
        <v>0</v>
      </c>
      <c r="E269" s="456">
        <v>0</v>
      </c>
      <c r="F269" s="456">
        <v>0</v>
      </c>
      <c r="G269" s="456">
        <v>350000</v>
      </c>
      <c r="H269" s="456">
        <v>5073775</v>
      </c>
      <c r="I269" s="456">
        <v>8118.039624</v>
      </c>
      <c r="J269" s="456">
        <v>36074.540249999998</v>
      </c>
      <c r="K269" s="511">
        <v>5.4572549999999997E-2</v>
      </c>
      <c r="L269" s="511">
        <v>5.7413342119722197E-2</v>
      </c>
      <c r="M269" s="709">
        <v>1.8373130000000001E-2</v>
      </c>
    </row>
    <row r="270" spans="2:13" hidden="1">
      <c r="B270" s="718" t="s">
        <v>822</v>
      </c>
      <c r="C270" s="456">
        <v>410390</v>
      </c>
      <c r="D270" s="456">
        <v>0</v>
      </c>
      <c r="E270" s="456">
        <v>0</v>
      </c>
      <c r="F270" s="456">
        <v>0</v>
      </c>
      <c r="G270" s="456">
        <v>0</v>
      </c>
      <c r="H270" s="456">
        <v>410390</v>
      </c>
      <c r="I270" s="456">
        <v>6471.85</v>
      </c>
      <c r="J270" s="456">
        <v>18385.472000000002</v>
      </c>
      <c r="K270" s="511">
        <v>2.7813020000000001E-2</v>
      </c>
      <c r="L270" s="511">
        <v>2.9260841209710862E-2</v>
      </c>
      <c r="M270" s="709">
        <v>0.24217715000000001</v>
      </c>
    </row>
    <row r="271" spans="2:13" hidden="1">
      <c r="B271" s="718" t="s">
        <v>989</v>
      </c>
      <c r="C271" s="456">
        <v>1015332</v>
      </c>
      <c r="D271" s="456">
        <v>0</v>
      </c>
      <c r="E271" s="456">
        <v>0</v>
      </c>
      <c r="F271" s="456">
        <v>0</v>
      </c>
      <c r="G271" s="456">
        <v>87500</v>
      </c>
      <c r="H271" s="456">
        <v>927832</v>
      </c>
      <c r="I271" s="456">
        <v>29282.377921300002</v>
      </c>
      <c r="J271" s="456">
        <v>72166.772959999988</v>
      </c>
      <c r="K271" s="511">
        <v>0.10917186</v>
      </c>
      <c r="L271" s="511">
        <v>0.11485484213839138</v>
      </c>
      <c r="M271" s="709">
        <v>0.10540512</v>
      </c>
    </row>
    <row r="272" spans="2:13" hidden="1">
      <c r="B272" s="718" t="s">
        <v>1847</v>
      </c>
      <c r="C272" s="456">
        <v>1325555</v>
      </c>
      <c r="D272" s="456">
        <v>0</v>
      </c>
      <c r="E272" s="456">
        <v>0</v>
      </c>
      <c r="F272" s="456">
        <v>0</v>
      </c>
      <c r="G272" s="456">
        <v>301500</v>
      </c>
      <c r="H272" s="456">
        <v>1024055</v>
      </c>
      <c r="I272" s="456">
        <v>17562.543581000002</v>
      </c>
      <c r="J272" s="456">
        <v>30588.522850000001</v>
      </c>
      <c r="K272" s="511">
        <v>4.6273460000000002E-2</v>
      </c>
      <c r="L272" s="511">
        <v>4.8682237255234038E-2</v>
      </c>
      <c r="M272" s="709">
        <v>0.26960260000000003</v>
      </c>
    </row>
    <row r="273" spans="2:13" hidden="1">
      <c r="B273" s="718" t="s">
        <v>823</v>
      </c>
      <c r="C273" s="456">
        <v>866000</v>
      </c>
      <c r="D273" s="456">
        <v>0</v>
      </c>
      <c r="E273" s="456">
        <v>0</v>
      </c>
      <c r="F273" s="456">
        <v>0</v>
      </c>
      <c r="G273" s="456">
        <v>0</v>
      </c>
      <c r="H273" s="456">
        <v>866000</v>
      </c>
      <c r="I273" s="456">
        <v>8660</v>
      </c>
      <c r="J273" s="456">
        <v>44590.34</v>
      </c>
      <c r="K273" s="511">
        <v>6.7455009999999996E-2</v>
      </c>
      <c r="L273" s="511">
        <v>7.0966405334985064E-2</v>
      </c>
      <c r="M273" s="709">
        <v>0.23574447000000001</v>
      </c>
    </row>
    <row r="274" spans="2:13" hidden="1">
      <c r="B274" s="718" t="s">
        <v>824</v>
      </c>
      <c r="C274" s="456">
        <v>256117</v>
      </c>
      <c r="D274" s="456">
        <v>0</v>
      </c>
      <c r="E274" s="456">
        <v>0</v>
      </c>
      <c r="F274" s="456">
        <v>0</v>
      </c>
      <c r="G274" s="456">
        <v>0</v>
      </c>
      <c r="H274" s="456">
        <v>256117</v>
      </c>
      <c r="I274" s="456">
        <v>4225.9305000000004</v>
      </c>
      <c r="J274" s="456">
        <v>9786.2305699999997</v>
      </c>
      <c r="K274" s="511">
        <v>1.4804329999999999E-2</v>
      </c>
      <c r="L274" s="511">
        <v>1.5574978915438678E-2</v>
      </c>
      <c r="M274" s="709">
        <v>1.34148858</v>
      </c>
    </row>
    <row r="275" spans="2:13" hidden="1">
      <c r="B275" s="719"/>
      <c r="C275" s="524">
        <v>16111966</v>
      </c>
      <c r="D275" s="524">
        <v>0</v>
      </c>
      <c r="E275" s="524">
        <v>0</v>
      </c>
      <c r="F275" s="524">
        <v>0</v>
      </c>
      <c r="G275" s="524">
        <v>1264000</v>
      </c>
      <c r="H275" s="524">
        <v>14847966</v>
      </c>
      <c r="I275" s="524">
        <v>168384.20741259999</v>
      </c>
      <c r="J275" s="524">
        <v>748614.74648999982</v>
      </c>
      <c r="K275" s="525">
        <v>1.1324833200000002</v>
      </c>
      <c r="L275" s="525">
        <v>1.1914351301011927</v>
      </c>
      <c r="M275" s="656"/>
    </row>
    <row r="276" spans="2:13" hidden="1">
      <c r="B276" s="720" t="s">
        <v>991</v>
      </c>
      <c r="C276" s="526"/>
      <c r="D276" s="526"/>
      <c r="E276" s="526"/>
      <c r="F276" s="526"/>
      <c r="G276" s="526"/>
      <c r="H276" s="526"/>
      <c r="I276" s="526"/>
      <c r="J276" s="526"/>
      <c r="K276" s="527"/>
      <c r="L276" s="527"/>
      <c r="M276" s="656"/>
    </row>
    <row r="277" spans="2:13" hidden="1">
      <c r="B277" s="718" t="s">
        <v>825</v>
      </c>
      <c r="C277" s="456">
        <v>19513012</v>
      </c>
      <c r="D277" s="456">
        <v>0</v>
      </c>
      <c r="E277" s="456">
        <v>0</v>
      </c>
      <c r="F277" s="456">
        <v>0</v>
      </c>
      <c r="G277" s="456">
        <v>0</v>
      </c>
      <c r="H277" s="456">
        <v>19513012</v>
      </c>
      <c r="I277" s="456">
        <v>109282.04531839999</v>
      </c>
      <c r="J277" s="456">
        <v>450945.70731999999</v>
      </c>
      <c r="K277" s="511">
        <v>0.68217797999999996</v>
      </c>
      <c r="L277" s="511">
        <v>0.71768898487301647</v>
      </c>
      <c r="M277" s="709">
        <v>3.0767110199999999</v>
      </c>
    </row>
    <row r="278" spans="2:13" hidden="1">
      <c r="B278" s="718" t="s">
        <v>826</v>
      </c>
      <c r="C278" s="456">
        <v>13218323</v>
      </c>
      <c r="D278" s="456">
        <v>0</v>
      </c>
      <c r="E278" s="456">
        <v>0</v>
      </c>
      <c r="F278" s="456">
        <v>0</v>
      </c>
      <c r="G278" s="456">
        <v>2488000</v>
      </c>
      <c r="H278" s="456">
        <v>10730323</v>
      </c>
      <c r="I278" s="456">
        <v>85913.407613100004</v>
      </c>
      <c r="J278" s="456">
        <v>397880.37683999998</v>
      </c>
      <c r="K278" s="511">
        <v>0.60190224000000003</v>
      </c>
      <c r="L278" s="511">
        <v>0.63323446508064396</v>
      </c>
      <c r="M278" s="709">
        <v>1.2180864199999999</v>
      </c>
    </row>
    <row r="279" spans="2:13" hidden="1">
      <c r="B279" s="719"/>
      <c r="C279" s="524">
        <v>32731335</v>
      </c>
      <c r="D279" s="524">
        <v>0</v>
      </c>
      <c r="E279" s="524">
        <v>0</v>
      </c>
      <c r="F279" s="524">
        <v>0</v>
      </c>
      <c r="G279" s="524">
        <v>2488000</v>
      </c>
      <c r="H279" s="524">
        <v>30243335</v>
      </c>
      <c r="I279" s="524">
        <v>195195.45293149998</v>
      </c>
      <c r="J279" s="524">
        <v>848826.08415999997</v>
      </c>
      <c r="K279" s="525">
        <v>1.2840802199999999</v>
      </c>
      <c r="L279" s="525">
        <v>1.3509234499536604</v>
      </c>
      <c r="M279" s="656"/>
    </row>
    <row r="280" spans="2:13" hidden="1">
      <c r="B280" s="720" t="s">
        <v>827</v>
      </c>
      <c r="C280" s="526"/>
      <c r="D280" s="526"/>
      <c r="E280" s="526"/>
      <c r="F280" s="526"/>
      <c r="G280" s="526"/>
      <c r="H280" s="526"/>
      <c r="I280" s="526"/>
      <c r="J280" s="526"/>
      <c r="K280" s="527"/>
      <c r="L280" s="527"/>
      <c r="M280" s="656"/>
    </row>
    <row r="281" spans="2:13" hidden="1">
      <c r="B281" s="718" t="s">
        <v>828</v>
      </c>
      <c r="C281" s="456">
        <v>1257314</v>
      </c>
      <c r="D281" s="456">
        <v>1156190</v>
      </c>
      <c r="E281" s="456">
        <v>0</v>
      </c>
      <c r="F281" s="456">
        <v>0</v>
      </c>
      <c r="G281" s="456">
        <v>549400</v>
      </c>
      <c r="H281" s="456">
        <v>1864104</v>
      </c>
      <c r="I281" s="456">
        <v>118189.47805580001</v>
      </c>
      <c r="J281" s="456">
        <v>176362.87943999999</v>
      </c>
      <c r="K281" s="511">
        <v>0.2667968</v>
      </c>
      <c r="L281" s="511">
        <v>0.28068500012298947</v>
      </c>
      <c r="M281" s="709">
        <v>0.16279335</v>
      </c>
    </row>
    <row r="282" spans="2:13" hidden="1">
      <c r="B282" s="718" t="s">
        <v>829</v>
      </c>
      <c r="C282" s="456">
        <v>44299356</v>
      </c>
      <c r="D282" s="456">
        <v>0</v>
      </c>
      <c r="E282" s="456">
        <v>0</v>
      </c>
      <c r="F282" s="456">
        <v>0</v>
      </c>
      <c r="G282" s="456">
        <v>14702500</v>
      </c>
      <c r="H282" s="456">
        <v>29596856</v>
      </c>
      <c r="I282" s="456">
        <v>265325.39783889998</v>
      </c>
      <c r="J282" s="456">
        <v>514689.32583999995</v>
      </c>
      <c r="K282" s="511">
        <v>0.77860753000000005</v>
      </c>
      <c r="L282" s="511">
        <v>0.8191382106337749</v>
      </c>
      <c r="M282" s="709">
        <v>2.3484720299999999</v>
      </c>
    </row>
    <row r="283" spans="2:13" hidden="1">
      <c r="B283" s="718" t="s">
        <v>1000</v>
      </c>
      <c r="C283" s="456">
        <v>87810329</v>
      </c>
      <c r="D283" s="456">
        <v>0</v>
      </c>
      <c r="E283" s="456">
        <v>0</v>
      </c>
      <c r="F283" s="456">
        <v>0</v>
      </c>
      <c r="G283" s="456">
        <v>3731500</v>
      </c>
      <c r="H283" s="456">
        <v>84078829</v>
      </c>
      <c r="I283" s="456">
        <v>900311.48014510004</v>
      </c>
      <c r="J283" s="456">
        <v>3622115.9533200003</v>
      </c>
      <c r="K283" s="511">
        <v>5.4794351199999998</v>
      </c>
      <c r="L283" s="511">
        <v>5.7646689599949896</v>
      </c>
      <c r="M283" s="709">
        <v>7.5649547899999998</v>
      </c>
    </row>
    <row r="284" spans="2:13" hidden="1">
      <c r="B284" s="718" t="s">
        <v>999</v>
      </c>
      <c r="C284" s="456">
        <v>2202409</v>
      </c>
      <c r="D284" s="456">
        <v>0</v>
      </c>
      <c r="E284" s="456">
        <v>0</v>
      </c>
      <c r="F284" s="456">
        <v>0</v>
      </c>
      <c r="G284" s="456">
        <v>764000</v>
      </c>
      <c r="H284" s="456">
        <v>1438409</v>
      </c>
      <c r="I284" s="456">
        <v>16356.9113554</v>
      </c>
      <c r="J284" s="456">
        <v>36866.42267</v>
      </c>
      <c r="K284" s="511">
        <v>5.5770489999999999E-2</v>
      </c>
      <c r="L284" s="511">
        <v>5.8673638605359422E-2</v>
      </c>
      <c r="M284" s="709">
        <v>0.10661545</v>
      </c>
    </row>
    <row r="285" spans="2:13" hidden="1">
      <c r="B285" s="718" t="s">
        <v>1354</v>
      </c>
      <c r="C285" s="456">
        <v>972689</v>
      </c>
      <c r="D285" s="456">
        <v>0</v>
      </c>
      <c r="E285" s="456">
        <v>0</v>
      </c>
      <c r="F285" s="456">
        <v>40127</v>
      </c>
      <c r="G285" s="456">
        <v>550000</v>
      </c>
      <c r="H285" s="456">
        <v>462816</v>
      </c>
      <c r="I285" s="456">
        <v>2861.5091364999998</v>
      </c>
      <c r="J285" s="456">
        <v>4174.6003199999996</v>
      </c>
      <c r="K285" s="511">
        <v>6.3152199999999999E-3</v>
      </c>
      <c r="L285" s="511">
        <v>6.643958723362018E-3</v>
      </c>
      <c r="M285" s="709">
        <v>8.7659860000000006E-2</v>
      </c>
    </row>
    <row r="286" spans="2:13" hidden="1">
      <c r="B286" s="718" t="s">
        <v>2069</v>
      </c>
      <c r="C286" s="456">
        <v>0</v>
      </c>
      <c r="D286" s="456">
        <v>0</v>
      </c>
      <c r="E286" s="456">
        <v>0</v>
      </c>
      <c r="F286" s="456">
        <v>367221</v>
      </c>
      <c r="G286" s="456">
        <v>367221</v>
      </c>
      <c r="H286" s="456">
        <v>0</v>
      </c>
      <c r="I286" s="456">
        <v>0</v>
      </c>
      <c r="J286" s="456">
        <v>0</v>
      </c>
      <c r="K286" s="511">
        <v>0</v>
      </c>
      <c r="L286" s="511">
        <v>0</v>
      </c>
      <c r="M286" s="709">
        <v>0</v>
      </c>
    </row>
    <row r="287" spans="2:13" hidden="1">
      <c r="B287" s="718" t="s">
        <v>830</v>
      </c>
      <c r="C287" s="456">
        <v>11431829</v>
      </c>
      <c r="D287" s="456">
        <v>0</v>
      </c>
      <c r="E287" s="456">
        <v>823024</v>
      </c>
      <c r="F287" s="456">
        <v>0</v>
      </c>
      <c r="G287" s="456">
        <v>5945000</v>
      </c>
      <c r="H287" s="456">
        <v>6309853</v>
      </c>
      <c r="I287" s="456">
        <v>32349.856838</v>
      </c>
      <c r="J287" s="456">
        <v>90735.686140000005</v>
      </c>
      <c r="K287" s="511">
        <v>0.13726239000000001</v>
      </c>
      <c r="L287" s="511">
        <v>0.14440763360313527</v>
      </c>
      <c r="M287" s="709">
        <v>0.60481518999999995</v>
      </c>
    </row>
    <row r="288" spans="2:13" hidden="1">
      <c r="B288" s="718" t="s">
        <v>831</v>
      </c>
      <c r="C288" s="456">
        <v>576847</v>
      </c>
      <c r="D288" s="456">
        <v>0</v>
      </c>
      <c r="E288" s="456">
        <v>0</v>
      </c>
      <c r="F288" s="456">
        <v>0</v>
      </c>
      <c r="G288" s="456">
        <v>25000</v>
      </c>
      <c r="H288" s="456">
        <v>551847</v>
      </c>
      <c r="I288" s="456">
        <v>34609.249032700005</v>
      </c>
      <c r="J288" s="456">
        <v>98157.025890000004</v>
      </c>
      <c r="K288" s="511">
        <v>0.14848918999999999</v>
      </c>
      <c r="L288" s="511">
        <v>0.15621884214801599</v>
      </c>
      <c r="M288" s="709">
        <v>3.7621170000000002E-2</v>
      </c>
    </row>
    <row r="289" spans="2:13" hidden="1">
      <c r="B289" s="718" t="s">
        <v>832</v>
      </c>
      <c r="C289" s="456">
        <v>61304107</v>
      </c>
      <c r="D289" s="456">
        <v>0</v>
      </c>
      <c r="E289" s="456">
        <v>0</v>
      </c>
      <c r="F289" s="456">
        <v>0</v>
      </c>
      <c r="G289" s="456">
        <v>3545500</v>
      </c>
      <c r="H289" s="456">
        <v>57758607</v>
      </c>
      <c r="I289" s="456">
        <v>873966.04139659996</v>
      </c>
      <c r="J289" s="456">
        <v>1677309.94728</v>
      </c>
      <c r="K289" s="511">
        <v>2.5373872999999998</v>
      </c>
      <c r="L289" s="511">
        <v>2.6694718540175946</v>
      </c>
      <c r="M289" s="709">
        <v>5.5122042499999999</v>
      </c>
    </row>
    <row r="290" spans="2:13" hidden="1">
      <c r="B290" s="718" t="s">
        <v>834</v>
      </c>
      <c r="C290" s="456">
        <v>27423161</v>
      </c>
      <c r="D290" s="456">
        <v>0</v>
      </c>
      <c r="E290" s="456">
        <v>0</v>
      </c>
      <c r="F290" s="456">
        <v>0</v>
      </c>
      <c r="G290" s="456">
        <v>13058500</v>
      </c>
      <c r="H290" s="456">
        <v>14364661</v>
      </c>
      <c r="I290" s="456">
        <v>27640.582684500001</v>
      </c>
      <c r="J290" s="456">
        <v>92221.123619999998</v>
      </c>
      <c r="K290" s="511">
        <v>0.13950952</v>
      </c>
      <c r="L290" s="511">
        <v>0.146771736642167</v>
      </c>
      <c r="M290" s="709">
        <v>1.3394069200000001</v>
      </c>
    </row>
    <row r="291" spans="2:13" hidden="1">
      <c r="B291" s="718" t="s">
        <v>835</v>
      </c>
      <c r="C291" s="456">
        <v>113842</v>
      </c>
      <c r="D291" s="456">
        <v>0</v>
      </c>
      <c r="E291" s="456">
        <v>0</v>
      </c>
      <c r="F291" s="456">
        <v>0</v>
      </c>
      <c r="G291" s="456">
        <v>0</v>
      </c>
      <c r="H291" s="456">
        <v>113842</v>
      </c>
      <c r="I291" s="456">
        <v>13407.560420199999</v>
      </c>
      <c r="J291" s="456">
        <v>28065.468260000001</v>
      </c>
      <c r="K291" s="511">
        <v>4.2456649999999999E-2</v>
      </c>
      <c r="L291" s="511">
        <v>4.4666746126073902E-2</v>
      </c>
      <c r="M291" s="709">
        <v>1.022811E-2</v>
      </c>
    </row>
    <row r="292" spans="2:13" hidden="1">
      <c r="B292" s="718" t="s">
        <v>837</v>
      </c>
      <c r="C292" s="456">
        <v>3015078</v>
      </c>
      <c r="D292" s="456">
        <v>200000</v>
      </c>
      <c r="E292" s="456">
        <v>0</v>
      </c>
      <c r="F292" s="456">
        <v>0</v>
      </c>
      <c r="G292" s="456">
        <v>1553000</v>
      </c>
      <c r="H292" s="456">
        <v>1662078</v>
      </c>
      <c r="I292" s="456">
        <v>49415.811956400001</v>
      </c>
      <c r="J292" s="456">
        <v>84067.905239999993</v>
      </c>
      <c r="K292" s="511">
        <v>0.12717555999999999</v>
      </c>
      <c r="L292" s="511">
        <v>0.13379572882657889</v>
      </c>
      <c r="M292" s="709">
        <v>7.8123059999999994E-2</v>
      </c>
    </row>
    <row r="293" spans="2:13" hidden="1">
      <c r="B293" s="718" t="s">
        <v>838</v>
      </c>
      <c r="C293" s="456">
        <v>8891532</v>
      </c>
      <c r="D293" s="456">
        <v>0</v>
      </c>
      <c r="E293" s="456">
        <v>0</v>
      </c>
      <c r="F293" s="456">
        <v>0</v>
      </c>
      <c r="G293" s="456">
        <v>4740000</v>
      </c>
      <c r="H293" s="456">
        <v>4151532</v>
      </c>
      <c r="I293" s="456">
        <v>6272.2246114</v>
      </c>
      <c r="J293" s="456">
        <v>8178.5180399999999</v>
      </c>
      <c r="K293" s="511">
        <v>1.237223E-2</v>
      </c>
      <c r="L293" s="511">
        <v>1.3016272723332624E-2</v>
      </c>
      <c r="M293" s="709">
        <v>4.0294980000000001E-2</v>
      </c>
    </row>
    <row r="294" spans="2:13" hidden="1">
      <c r="B294" s="718" t="s">
        <v>839</v>
      </c>
      <c r="C294" s="456">
        <v>4165804</v>
      </c>
      <c r="D294" s="456">
        <v>0</v>
      </c>
      <c r="E294" s="456">
        <v>0</v>
      </c>
      <c r="F294" s="456">
        <v>0</v>
      </c>
      <c r="G294" s="456">
        <v>342000</v>
      </c>
      <c r="H294" s="456">
        <v>3823804</v>
      </c>
      <c r="I294" s="456">
        <v>9833.6258987000001</v>
      </c>
      <c r="J294" s="456">
        <v>22369.253399999998</v>
      </c>
      <c r="K294" s="511">
        <v>3.3839580000000001E-2</v>
      </c>
      <c r="L294" s="511">
        <v>3.5601107859356815E-2</v>
      </c>
      <c r="M294" s="709">
        <v>0.37925586</v>
      </c>
    </row>
    <row r="295" spans="2:13" hidden="1">
      <c r="B295" s="718" t="s">
        <v>2070</v>
      </c>
      <c r="C295" s="456">
        <v>16817699</v>
      </c>
      <c r="D295" s="456">
        <v>0</v>
      </c>
      <c r="E295" s="456">
        <v>0</v>
      </c>
      <c r="F295" s="456">
        <v>0</v>
      </c>
      <c r="G295" s="456">
        <v>4124695</v>
      </c>
      <c r="H295" s="456">
        <v>12693004</v>
      </c>
      <c r="I295" s="456">
        <v>21958.896781700001</v>
      </c>
      <c r="J295" s="456">
        <v>21958.896920000003</v>
      </c>
      <c r="K295" s="511">
        <v>3.32188E-2</v>
      </c>
      <c r="L295" s="511">
        <v>3.4948017430095291E-2</v>
      </c>
      <c r="M295" s="709">
        <v>0.47510785</v>
      </c>
    </row>
    <row r="296" spans="2:13" hidden="1">
      <c r="B296" s="718" t="s">
        <v>840</v>
      </c>
      <c r="C296" s="456">
        <v>120343049</v>
      </c>
      <c r="D296" s="456">
        <v>0</v>
      </c>
      <c r="E296" s="456">
        <v>0</v>
      </c>
      <c r="F296" s="456">
        <v>0</v>
      </c>
      <c r="G296" s="456">
        <v>3070000</v>
      </c>
      <c r="H296" s="456">
        <v>117273049</v>
      </c>
      <c r="I296" s="456">
        <v>374590.72203920002</v>
      </c>
      <c r="J296" s="456">
        <v>1319321.80125</v>
      </c>
      <c r="K296" s="511">
        <v>1.9958329100000001</v>
      </c>
      <c r="L296" s="511">
        <v>2.0997266608595071</v>
      </c>
      <c r="M296" s="709">
        <v>10.637363410000001</v>
      </c>
    </row>
    <row r="297" spans="2:13" hidden="1">
      <c r="B297" s="718" t="s">
        <v>841</v>
      </c>
      <c r="C297" s="456">
        <v>8227978</v>
      </c>
      <c r="D297" s="456">
        <v>0</v>
      </c>
      <c r="E297" s="456">
        <v>0</v>
      </c>
      <c r="F297" s="456">
        <v>0</v>
      </c>
      <c r="G297" s="456">
        <v>4837500</v>
      </c>
      <c r="H297" s="456">
        <v>3390478</v>
      </c>
      <c r="I297" s="456">
        <v>7086.0990204</v>
      </c>
      <c r="J297" s="456">
        <v>12612.578160000001</v>
      </c>
      <c r="K297" s="511">
        <v>1.9079949999999998E-2</v>
      </c>
      <c r="L297" s="511">
        <v>2.0073166834380277E-2</v>
      </c>
      <c r="M297" s="709">
        <v>0.31452153999999999</v>
      </c>
    </row>
    <row r="298" spans="2:13" hidden="1">
      <c r="B298" s="718" t="s">
        <v>842</v>
      </c>
      <c r="C298" s="456">
        <v>399199</v>
      </c>
      <c r="D298" s="456">
        <v>340200</v>
      </c>
      <c r="E298" s="456">
        <v>0</v>
      </c>
      <c r="F298" s="456">
        <v>0</v>
      </c>
      <c r="G298" s="456">
        <v>0</v>
      </c>
      <c r="H298" s="456">
        <v>739399</v>
      </c>
      <c r="I298" s="456">
        <v>77665.758246800004</v>
      </c>
      <c r="J298" s="456">
        <v>113815.68806999999</v>
      </c>
      <c r="K298" s="511">
        <v>0.17217716999999999</v>
      </c>
      <c r="L298" s="511">
        <v>0.18113991176240959</v>
      </c>
      <c r="M298" s="709">
        <v>6.0399550000000003E-2</v>
      </c>
    </row>
    <row r="299" spans="2:13" hidden="1">
      <c r="B299" s="719"/>
      <c r="C299" s="524">
        <v>399252222</v>
      </c>
      <c r="D299" s="524">
        <v>1696390</v>
      </c>
      <c r="E299" s="524">
        <v>823024</v>
      </c>
      <c r="F299" s="524">
        <v>407348</v>
      </c>
      <c r="G299" s="524">
        <v>61905816</v>
      </c>
      <c r="H299" s="524">
        <v>340273168</v>
      </c>
      <c r="I299" s="524">
        <v>2831841.2054583007</v>
      </c>
      <c r="J299" s="524">
        <v>7923023.0738600027</v>
      </c>
      <c r="K299" s="525">
        <v>11.985726410000002</v>
      </c>
      <c r="L299" s="525">
        <v>12.609647446913122</v>
      </c>
      <c r="M299" s="656"/>
    </row>
    <row r="300" spans="2:13" hidden="1">
      <c r="B300" s="720"/>
      <c r="C300" s="526"/>
      <c r="D300" s="526"/>
      <c r="E300" s="526"/>
      <c r="F300" s="526"/>
      <c r="G300" s="526"/>
      <c r="H300" s="526"/>
      <c r="I300" s="526"/>
      <c r="J300" s="526"/>
      <c r="K300" s="527"/>
      <c r="L300" s="527"/>
      <c r="M300" s="656"/>
    </row>
    <row r="301" spans="2:13" hidden="1">
      <c r="B301" s="718"/>
      <c r="M301" s="709"/>
    </row>
    <row r="302" spans="2:13" hidden="1">
      <c r="B302" s="719"/>
      <c r="C302" s="524"/>
      <c r="D302" s="524"/>
      <c r="E302" s="524"/>
      <c r="F302" s="524"/>
      <c r="G302" s="524"/>
      <c r="H302" s="524"/>
      <c r="I302" s="524"/>
      <c r="J302" s="524"/>
      <c r="K302" s="525"/>
      <c r="L302" s="525"/>
      <c r="M302" s="656"/>
    </row>
    <row r="303" spans="2:13" hidden="1">
      <c r="B303" s="725" t="s">
        <v>1364</v>
      </c>
      <c r="C303" s="526"/>
      <c r="D303" s="526"/>
      <c r="E303" s="526"/>
      <c r="F303" s="526"/>
      <c r="G303" s="526"/>
      <c r="H303" s="526"/>
      <c r="I303" s="526"/>
      <c r="J303" s="526"/>
      <c r="K303" s="527"/>
      <c r="L303" s="527"/>
      <c r="M303" s="656"/>
    </row>
    <row r="304" spans="2:13" hidden="1">
      <c r="B304" s="718" t="s">
        <v>844</v>
      </c>
      <c r="C304" s="456">
        <v>525716</v>
      </c>
      <c r="D304" s="456">
        <v>0</v>
      </c>
      <c r="E304" s="456">
        <v>0</v>
      </c>
      <c r="F304" s="456">
        <v>0</v>
      </c>
      <c r="G304" s="456">
        <v>0</v>
      </c>
      <c r="H304" s="456">
        <v>525716</v>
      </c>
      <c r="I304" s="456">
        <v>683.43088</v>
      </c>
      <c r="J304" s="456">
        <v>1645.49108</v>
      </c>
      <c r="K304" s="511">
        <v>2.4892500000000001E-3</v>
      </c>
      <c r="L304" s="511">
        <v>2.6188314993422866E-3</v>
      </c>
      <c r="M304" s="709">
        <v>0.18851204999999999</v>
      </c>
    </row>
    <row r="305" spans="2:13" hidden="1">
      <c r="B305" s="719"/>
      <c r="C305" s="524">
        <v>525716</v>
      </c>
      <c r="D305" s="524">
        <v>0</v>
      </c>
      <c r="E305" s="524">
        <v>0</v>
      </c>
      <c r="F305" s="524">
        <v>0</v>
      </c>
      <c r="G305" s="524">
        <v>0</v>
      </c>
      <c r="H305" s="524">
        <v>525716</v>
      </c>
      <c r="I305" s="524">
        <v>683.43088</v>
      </c>
      <c r="J305" s="524">
        <v>1645.49108</v>
      </c>
      <c r="K305" s="525">
        <v>2.4892500000000001E-3</v>
      </c>
      <c r="L305" s="525">
        <v>2.6188314993422866E-3</v>
      </c>
      <c r="M305" s="656"/>
    </row>
    <row r="306" spans="2:13" hidden="1">
      <c r="B306" s="720" t="s">
        <v>845</v>
      </c>
      <c r="C306" s="526"/>
      <c r="D306" s="526"/>
      <c r="E306" s="526"/>
      <c r="F306" s="526"/>
      <c r="G306" s="526"/>
      <c r="H306" s="526"/>
      <c r="I306" s="526"/>
      <c r="J306" s="526"/>
      <c r="K306" s="527"/>
      <c r="L306" s="527"/>
      <c r="M306" s="656"/>
    </row>
    <row r="307" spans="2:13" hidden="1">
      <c r="B307" s="718" t="s">
        <v>847</v>
      </c>
      <c r="C307" s="456">
        <v>98518</v>
      </c>
      <c r="D307" s="456">
        <v>0</v>
      </c>
      <c r="E307" s="456">
        <v>0</v>
      </c>
      <c r="F307" s="456">
        <v>0</v>
      </c>
      <c r="G307" s="456">
        <v>0</v>
      </c>
      <c r="H307" s="456">
        <v>98518</v>
      </c>
      <c r="I307" s="456">
        <v>0</v>
      </c>
      <c r="J307" s="456">
        <v>0</v>
      </c>
      <c r="K307" s="511">
        <v>0</v>
      </c>
      <c r="L307" s="511">
        <v>0</v>
      </c>
      <c r="M307" s="709">
        <v>0.60317266000000003</v>
      </c>
    </row>
    <row r="308" spans="2:13" hidden="1">
      <c r="B308" s="718" t="s">
        <v>1371</v>
      </c>
      <c r="C308" s="456">
        <v>663832</v>
      </c>
      <c r="D308" s="456">
        <v>0</v>
      </c>
      <c r="E308" s="456">
        <v>0</v>
      </c>
      <c r="F308" s="456">
        <v>0</v>
      </c>
      <c r="G308" s="456">
        <v>0</v>
      </c>
      <c r="H308" s="456">
        <v>663832</v>
      </c>
      <c r="I308" s="456">
        <v>431.49108000000001</v>
      </c>
      <c r="J308" s="456">
        <v>1427.2388000000001</v>
      </c>
      <c r="K308" s="511">
        <v>2.1590899999999998E-3</v>
      </c>
      <c r="L308" s="511">
        <v>2.2714786922597516E-3</v>
      </c>
      <c r="M308" s="709">
        <v>4.4332901500000004</v>
      </c>
    </row>
    <row r="309" spans="2:13" hidden="1">
      <c r="B309" s="718" t="s">
        <v>1373</v>
      </c>
      <c r="C309" s="456">
        <v>3988559</v>
      </c>
      <c r="D309" s="456">
        <v>0</v>
      </c>
      <c r="E309" s="456">
        <v>0</v>
      </c>
      <c r="F309" s="456">
        <v>0</v>
      </c>
      <c r="G309" s="456">
        <v>0</v>
      </c>
      <c r="H309" s="456">
        <v>3988559</v>
      </c>
      <c r="I309" s="456">
        <v>7224.9314175000009</v>
      </c>
      <c r="J309" s="456">
        <v>6740.66471</v>
      </c>
      <c r="K309" s="511">
        <v>1.0197090000000001E-2</v>
      </c>
      <c r="L309" s="511">
        <v>1.0727900797282317E-2</v>
      </c>
      <c r="M309" s="709">
        <v>1.25976998</v>
      </c>
    </row>
    <row r="310" spans="2:13" hidden="1">
      <c r="B310" s="718" t="s">
        <v>1374</v>
      </c>
      <c r="C310" s="456">
        <v>2368064</v>
      </c>
      <c r="D310" s="456">
        <v>0</v>
      </c>
      <c r="E310" s="456">
        <v>0</v>
      </c>
      <c r="F310" s="456">
        <v>0</v>
      </c>
      <c r="G310" s="456">
        <v>0</v>
      </c>
      <c r="H310" s="456">
        <v>2368064</v>
      </c>
      <c r="I310" s="456">
        <v>1799.7286219</v>
      </c>
      <c r="J310" s="456">
        <v>2486.4672</v>
      </c>
      <c r="K310" s="511">
        <v>3.7614599999999999E-3</v>
      </c>
      <c r="L310" s="511">
        <v>3.9572615765510058E-3</v>
      </c>
      <c r="M310" s="709">
        <v>3.7798670099999998</v>
      </c>
    </row>
    <row r="311" spans="2:13" hidden="1">
      <c r="B311" s="718" t="s">
        <v>1376</v>
      </c>
      <c r="C311" s="456">
        <v>6533579</v>
      </c>
      <c r="D311" s="456">
        <v>0</v>
      </c>
      <c r="E311" s="456">
        <v>0</v>
      </c>
      <c r="F311" s="456">
        <v>0</v>
      </c>
      <c r="G311" s="456">
        <v>100000</v>
      </c>
      <c r="H311" s="456">
        <v>6433579</v>
      </c>
      <c r="I311" s="456">
        <v>5790.2213095000006</v>
      </c>
      <c r="J311" s="456">
        <v>10229.390609999999</v>
      </c>
      <c r="K311" s="511">
        <v>1.5474730000000001E-2</v>
      </c>
      <c r="L311" s="511">
        <v>1.6280276857255405E-2</v>
      </c>
      <c r="M311" s="709">
        <v>3.0332390999999999</v>
      </c>
    </row>
    <row r="312" spans="2:13" hidden="1">
      <c r="B312" s="718" t="s">
        <v>846</v>
      </c>
      <c r="C312" s="456">
        <v>8271554</v>
      </c>
      <c r="D312" s="456">
        <v>0</v>
      </c>
      <c r="E312" s="456">
        <v>0</v>
      </c>
      <c r="F312" s="456">
        <v>0</v>
      </c>
      <c r="G312" s="456">
        <v>0</v>
      </c>
      <c r="H312" s="456">
        <v>8271554</v>
      </c>
      <c r="I312" s="456">
        <v>1654.3112800000001</v>
      </c>
      <c r="J312" s="456">
        <v>11166.597900000001</v>
      </c>
      <c r="K312" s="511">
        <v>1.6892520000000001E-2</v>
      </c>
      <c r="L312" s="511">
        <v>1.7771860738989499E-2</v>
      </c>
      <c r="M312" s="709">
        <v>2.9036557099999998</v>
      </c>
    </row>
    <row r="313" spans="2:13" hidden="1">
      <c r="B313" s="718" t="s">
        <v>1383</v>
      </c>
      <c r="C313" s="456">
        <v>1775606</v>
      </c>
      <c r="D313" s="456">
        <v>0</v>
      </c>
      <c r="E313" s="456">
        <v>0</v>
      </c>
      <c r="F313" s="456">
        <v>0</v>
      </c>
      <c r="G313" s="456">
        <v>0</v>
      </c>
      <c r="H313" s="456">
        <v>1775606</v>
      </c>
      <c r="I313" s="456">
        <v>0</v>
      </c>
      <c r="J313" s="456">
        <v>0</v>
      </c>
      <c r="K313" s="511">
        <v>0</v>
      </c>
      <c r="L313" s="511">
        <v>0</v>
      </c>
      <c r="M313" s="709">
        <v>3.4939118499999999</v>
      </c>
    </row>
    <row r="314" spans="2:13" hidden="1">
      <c r="B314" s="718" t="s">
        <v>1385</v>
      </c>
      <c r="C314" s="456">
        <v>993701</v>
      </c>
      <c r="D314" s="456">
        <v>0</v>
      </c>
      <c r="E314" s="456">
        <v>0</v>
      </c>
      <c r="F314" s="456">
        <v>0</v>
      </c>
      <c r="G314" s="456">
        <v>0</v>
      </c>
      <c r="H314" s="456">
        <v>993701</v>
      </c>
      <c r="I314" s="456">
        <v>4004.6154799999999</v>
      </c>
      <c r="J314" s="456">
        <v>15481.861580000001</v>
      </c>
      <c r="K314" s="511">
        <v>2.342052E-2</v>
      </c>
      <c r="L314" s="511">
        <v>2.4639687973368501E-2</v>
      </c>
      <c r="M314" s="709">
        <v>0.13018736</v>
      </c>
    </row>
    <row r="315" spans="2:13" hidden="1">
      <c r="B315" s="718" t="s">
        <v>1468</v>
      </c>
      <c r="C315" s="456">
        <v>500000</v>
      </c>
      <c r="D315" s="456">
        <v>0</v>
      </c>
      <c r="E315" s="456">
        <v>0</v>
      </c>
      <c r="F315" s="456">
        <v>0</v>
      </c>
      <c r="G315" s="456">
        <v>0</v>
      </c>
      <c r="H315" s="456">
        <v>500000</v>
      </c>
      <c r="I315" s="456">
        <v>1900</v>
      </c>
      <c r="J315" s="456">
        <v>2280</v>
      </c>
      <c r="K315" s="511">
        <v>3.44912E-3</v>
      </c>
      <c r="L315" s="511">
        <v>3.6286649566647385E-3</v>
      </c>
      <c r="M315" s="709">
        <v>2.5</v>
      </c>
    </row>
    <row r="316" spans="2:13" hidden="1">
      <c r="B316" s="718" t="s">
        <v>1387</v>
      </c>
      <c r="C316" s="456">
        <v>1949080</v>
      </c>
      <c r="D316" s="456">
        <v>0</v>
      </c>
      <c r="E316" s="456">
        <v>0</v>
      </c>
      <c r="F316" s="456">
        <v>0</v>
      </c>
      <c r="G316" s="456">
        <v>615500</v>
      </c>
      <c r="H316" s="456">
        <v>1333580</v>
      </c>
      <c r="I316" s="456">
        <v>6974.6234000000004</v>
      </c>
      <c r="J316" s="456">
        <v>79708.0766</v>
      </c>
      <c r="K316" s="511">
        <v>0.12058014</v>
      </c>
      <c r="L316" s="511">
        <v>0.12685697557963538</v>
      </c>
      <c r="M316" s="709">
        <v>1.62526858</v>
      </c>
    </row>
    <row r="317" spans="2:13" hidden="1">
      <c r="B317" s="718" t="s">
        <v>1389</v>
      </c>
      <c r="C317" s="456">
        <v>326292</v>
      </c>
      <c r="D317" s="456">
        <v>0</v>
      </c>
      <c r="E317" s="456">
        <v>0</v>
      </c>
      <c r="F317" s="456">
        <v>0</v>
      </c>
      <c r="G317" s="456">
        <v>0</v>
      </c>
      <c r="H317" s="456">
        <v>326292</v>
      </c>
      <c r="I317" s="456">
        <v>0</v>
      </c>
      <c r="J317" s="456">
        <v>0</v>
      </c>
      <c r="K317" s="511">
        <v>0</v>
      </c>
      <c r="L317" s="511">
        <v>0</v>
      </c>
      <c r="M317" s="709">
        <v>3.2629199999999998</v>
      </c>
    </row>
    <row r="318" spans="2:13" hidden="1">
      <c r="B318" s="718" t="s">
        <v>1020</v>
      </c>
      <c r="C318" s="456">
        <v>826752</v>
      </c>
      <c r="D318" s="456">
        <v>0</v>
      </c>
      <c r="E318" s="456">
        <v>0</v>
      </c>
      <c r="F318" s="456">
        <v>0</v>
      </c>
      <c r="G318" s="456">
        <v>154000</v>
      </c>
      <c r="H318" s="456">
        <v>672752</v>
      </c>
      <c r="I318" s="456">
        <v>322.92088969999998</v>
      </c>
      <c r="J318" s="456">
        <v>941.8528</v>
      </c>
      <c r="K318" s="511">
        <v>1.4248100000000001E-3</v>
      </c>
      <c r="L318" s="511">
        <v>1.4989773024984923E-3</v>
      </c>
      <c r="M318" s="709">
        <v>1.4896912099999999</v>
      </c>
    </row>
    <row r="319" spans="2:13" hidden="1">
      <c r="B319" s="718" t="s">
        <v>1391</v>
      </c>
      <c r="C319" s="456">
        <v>2277698</v>
      </c>
      <c r="D319" s="456">
        <v>0</v>
      </c>
      <c r="E319" s="456">
        <v>0</v>
      </c>
      <c r="F319" s="456">
        <v>0</v>
      </c>
      <c r="G319" s="456">
        <v>15000</v>
      </c>
      <c r="H319" s="456">
        <v>2262698</v>
      </c>
      <c r="I319" s="456">
        <v>2828.3720033</v>
      </c>
      <c r="J319" s="456">
        <v>5543.6100999999999</v>
      </c>
      <c r="K319" s="511">
        <v>8.3862199999999998E-3</v>
      </c>
      <c r="L319" s="511">
        <v>8.8227647821415376E-3</v>
      </c>
      <c r="M319" s="709">
        <v>4.3992604100000001</v>
      </c>
    </row>
    <row r="320" spans="2:13" hidden="1">
      <c r="B320" s="718" t="s">
        <v>1393</v>
      </c>
      <c r="C320" s="456">
        <v>417026</v>
      </c>
      <c r="D320" s="456">
        <v>0</v>
      </c>
      <c r="E320" s="456">
        <v>0</v>
      </c>
      <c r="F320" s="456">
        <v>0</v>
      </c>
      <c r="G320" s="456">
        <v>1000</v>
      </c>
      <c r="H320" s="456">
        <v>416026</v>
      </c>
      <c r="I320" s="456">
        <v>703.08416319999992</v>
      </c>
      <c r="J320" s="456">
        <v>931.89823999999999</v>
      </c>
      <c r="K320" s="511">
        <v>1.40975E-3</v>
      </c>
      <c r="L320" s="511">
        <v>1.4831344239761167E-3</v>
      </c>
      <c r="M320" s="709">
        <v>1.1460771300000001</v>
      </c>
    </row>
    <row r="321" spans="2:13" hidden="1">
      <c r="B321" s="719"/>
      <c r="C321" s="524">
        <v>30990261</v>
      </c>
      <c r="D321" s="524">
        <v>0</v>
      </c>
      <c r="E321" s="524">
        <v>0</v>
      </c>
      <c r="F321" s="524">
        <v>0</v>
      </c>
      <c r="G321" s="524">
        <v>885500</v>
      </c>
      <c r="H321" s="524">
        <v>30104761</v>
      </c>
      <c r="I321" s="524">
        <v>33634.299645100007</v>
      </c>
      <c r="J321" s="524">
        <v>136937.65854</v>
      </c>
      <c r="K321" s="525">
        <v>0.20715544999999999</v>
      </c>
      <c r="L321" s="525">
        <v>0.21793898368062273</v>
      </c>
      <c r="M321" s="656"/>
    </row>
    <row r="322" spans="2:13" hidden="1">
      <c r="B322" s="720" t="s">
        <v>848</v>
      </c>
      <c r="C322" s="526"/>
      <c r="D322" s="526"/>
      <c r="E322" s="526"/>
      <c r="F322" s="526"/>
      <c r="G322" s="526"/>
      <c r="H322" s="526"/>
      <c r="I322" s="526"/>
      <c r="J322" s="526"/>
      <c r="K322" s="527"/>
      <c r="L322" s="527"/>
      <c r="M322" s="656"/>
    </row>
    <row r="323" spans="2:13" hidden="1">
      <c r="B323" s="718" t="s">
        <v>849</v>
      </c>
      <c r="C323" s="456">
        <v>1858077</v>
      </c>
      <c r="D323" s="456">
        <v>0</v>
      </c>
      <c r="E323" s="456">
        <v>0</v>
      </c>
      <c r="F323" s="456">
        <v>0</v>
      </c>
      <c r="G323" s="456">
        <v>0</v>
      </c>
      <c r="H323" s="456">
        <v>1858077</v>
      </c>
      <c r="I323" s="456">
        <v>2396.9193300000002</v>
      </c>
      <c r="J323" s="456">
        <v>12393.373589999999</v>
      </c>
      <c r="K323" s="511">
        <v>1.874835E-2</v>
      </c>
      <c r="L323" s="511">
        <v>1.9724298438985641E-2</v>
      </c>
      <c r="M323" s="709">
        <v>2.3807368200000001</v>
      </c>
    </row>
    <row r="324" spans="2:13" hidden="1">
      <c r="B324" s="718" t="s">
        <v>851</v>
      </c>
      <c r="C324" s="456">
        <v>172406</v>
      </c>
      <c r="D324" s="456">
        <v>0</v>
      </c>
      <c r="E324" s="456">
        <v>0</v>
      </c>
      <c r="F324" s="456">
        <v>0</v>
      </c>
      <c r="G324" s="456">
        <v>0</v>
      </c>
      <c r="H324" s="456">
        <v>172406</v>
      </c>
      <c r="I324" s="456">
        <v>0</v>
      </c>
      <c r="J324" s="456">
        <v>0</v>
      </c>
      <c r="K324" s="511">
        <v>0</v>
      </c>
      <c r="L324" s="511">
        <v>0</v>
      </c>
      <c r="M324" s="709">
        <v>1.7240599999999999</v>
      </c>
    </row>
    <row r="325" spans="2:13" hidden="1">
      <c r="B325" s="718" t="s">
        <v>1395</v>
      </c>
      <c r="C325" s="456">
        <v>157629</v>
      </c>
      <c r="D325" s="456">
        <v>0</v>
      </c>
      <c r="E325" s="456">
        <v>0</v>
      </c>
      <c r="F325" s="456">
        <v>0</v>
      </c>
      <c r="G325" s="456">
        <v>0</v>
      </c>
      <c r="H325" s="456">
        <v>157629</v>
      </c>
      <c r="I325" s="456">
        <v>53.593859999999999</v>
      </c>
      <c r="J325" s="456">
        <v>53.593859999999999</v>
      </c>
      <c r="K325" s="511">
        <v>8.1080000000000003E-5</v>
      </c>
      <c r="L325" s="511">
        <v>8.5295684944910552E-5</v>
      </c>
      <c r="M325" s="709">
        <v>3.1525799999999999</v>
      </c>
    </row>
    <row r="326" spans="2:13" hidden="1">
      <c r="B326" s="718" t="s">
        <v>1399</v>
      </c>
      <c r="C326" s="456">
        <v>1584070</v>
      </c>
      <c r="D326" s="456">
        <v>0</v>
      </c>
      <c r="E326" s="456">
        <v>0</v>
      </c>
      <c r="F326" s="456">
        <v>0</v>
      </c>
      <c r="G326" s="456">
        <v>0</v>
      </c>
      <c r="H326" s="456">
        <v>1584070</v>
      </c>
      <c r="I326" s="456">
        <v>8981.6769000000004</v>
      </c>
      <c r="J326" s="456">
        <v>15317.956900000001</v>
      </c>
      <c r="K326" s="511">
        <v>2.317257E-2</v>
      </c>
      <c r="L326" s="511">
        <v>2.4378830443302996E-2</v>
      </c>
      <c r="M326" s="709">
        <v>0.78574900999999997</v>
      </c>
    </row>
    <row r="327" spans="2:13" hidden="1">
      <c r="B327" s="718" t="s">
        <v>854</v>
      </c>
      <c r="C327" s="456">
        <v>6429358</v>
      </c>
      <c r="D327" s="456">
        <v>0</v>
      </c>
      <c r="E327" s="456">
        <v>0</v>
      </c>
      <c r="F327" s="456">
        <v>0</v>
      </c>
      <c r="G327" s="456">
        <v>0</v>
      </c>
      <c r="H327" s="456">
        <v>6429358</v>
      </c>
      <c r="I327" s="456">
        <v>35940.164700000001</v>
      </c>
      <c r="J327" s="456">
        <v>161569.76653999998</v>
      </c>
      <c r="K327" s="511">
        <v>0.2444182</v>
      </c>
      <c r="L327" s="511">
        <v>0.25714146925447406</v>
      </c>
      <c r="M327" s="709">
        <v>2.2678511499999998</v>
      </c>
    </row>
    <row r="328" spans="2:13" hidden="1">
      <c r="B328" s="718" t="s">
        <v>855</v>
      </c>
      <c r="C328" s="456">
        <v>10108128</v>
      </c>
      <c r="D328" s="456">
        <v>0</v>
      </c>
      <c r="E328" s="456">
        <v>0</v>
      </c>
      <c r="F328" s="456">
        <v>0</v>
      </c>
      <c r="G328" s="456">
        <v>0</v>
      </c>
      <c r="H328" s="456">
        <v>10108128</v>
      </c>
      <c r="I328" s="456">
        <v>20519.49984</v>
      </c>
      <c r="J328" s="456">
        <v>112301.30207999999</v>
      </c>
      <c r="K328" s="511">
        <v>0.16988624999999999</v>
      </c>
      <c r="L328" s="511">
        <v>0.17872973659891089</v>
      </c>
      <c r="M328" s="709">
        <v>3.5576341399999998</v>
      </c>
    </row>
    <row r="329" spans="2:13" hidden="1">
      <c r="B329" s="718" t="s">
        <v>856</v>
      </c>
      <c r="C329" s="456">
        <v>1948462</v>
      </c>
      <c r="D329" s="456">
        <v>0</v>
      </c>
      <c r="E329" s="456">
        <v>0</v>
      </c>
      <c r="F329" s="456">
        <v>0</v>
      </c>
      <c r="G329" s="456">
        <v>0</v>
      </c>
      <c r="H329" s="456">
        <v>1948462</v>
      </c>
      <c r="I329" s="456">
        <v>13269.026220000002</v>
      </c>
      <c r="J329" s="456">
        <v>50172.896500000003</v>
      </c>
      <c r="K329" s="511">
        <v>7.590015E-2</v>
      </c>
      <c r="L329" s="511">
        <v>7.9851154080665315E-2</v>
      </c>
      <c r="M329" s="709">
        <v>4.2933268699999996</v>
      </c>
    </row>
    <row r="330" spans="2:13" hidden="1">
      <c r="B330" s="719"/>
      <c r="C330" s="524">
        <v>22258130</v>
      </c>
      <c r="D330" s="524">
        <v>0</v>
      </c>
      <c r="E330" s="524">
        <v>0</v>
      </c>
      <c r="F330" s="524">
        <v>0</v>
      </c>
      <c r="G330" s="524">
        <v>0</v>
      </c>
      <c r="H330" s="524">
        <v>22258130</v>
      </c>
      <c r="I330" s="524">
        <v>81160.880850000001</v>
      </c>
      <c r="J330" s="524">
        <v>351808.88946999994</v>
      </c>
      <c r="K330" s="525">
        <v>0.53220660000000009</v>
      </c>
      <c r="L330" s="525">
        <v>0.55991078450128384</v>
      </c>
      <c r="M330" s="656"/>
    </row>
    <row r="331" spans="2:13" hidden="1">
      <c r="B331" s="720" t="s">
        <v>1888</v>
      </c>
      <c r="C331" s="655"/>
      <c r="D331" s="655"/>
      <c r="E331" s="655"/>
      <c r="F331" s="655"/>
      <c r="G331" s="655"/>
      <c r="H331" s="655"/>
      <c r="I331" s="655"/>
      <c r="J331" s="655"/>
      <c r="K331" s="656"/>
      <c r="L331" s="656"/>
      <c r="M331" s="656"/>
    </row>
    <row r="332" spans="2:13" hidden="1">
      <c r="B332" s="718" t="s">
        <v>711</v>
      </c>
      <c r="C332" s="456">
        <v>458109</v>
      </c>
      <c r="D332" s="456">
        <v>0</v>
      </c>
      <c r="E332" s="456">
        <v>0</v>
      </c>
      <c r="F332" s="456">
        <v>0</v>
      </c>
      <c r="G332" s="456">
        <v>0</v>
      </c>
      <c r="H332" s="456">
        <v>458109</v>
      </c>
      <c r="I332" s="456">
        <v>0</v>
      </c>
      <c r="J332" s="456">
        <v>0</v>
      </c>
      <c r="K332" s="511">
        <v>0</v>
      </c>
      <c r="L332" s="511">
        <v>0</v>
      </c>
      <c r="M332" s="709">
        <v>4.9259032300000003</v>
      </c>
    </row>
    <row r="333" spans="2:13" hidden="1">
      <c r="B333" s="718" t="s">
        <v>1177</v>
      </c>
      <c r="C333" s="456">
        <v>59110</v>
      </c>
      <c r="D333" s="456">
        <v>0</v>
      </c>
      <c r="E333" s="456">
        <v>0</v>
      </c>
      <c r="F333" s="456">
        <v>0</v>
      </c>
      <c r="G333" s="456">
        <v>0</v>
      </c>
      <c r="H333" s="456">
        <v>59110</v>
      </c>
      <c r="I333" s="456">
        <v>0</v>
      </c>
      <c r="J333" s="456">
        <v>0</v>
      </c>
      <c r="K333" s="511">
        <v>0</v>
      </c>
      <c r="L333" s="511">
        <v>0</v>
      </c>
      <c r="M333" s="709">
        <v>2.4629166699999998</v>
      </c>
    </row>
    <row r="334" spans="2:13" hidden="1">
      <c r="B334" s="718" t="s">
        <v>1179</v>
      </c>
      <c r="C334" s="456">
        <v>121</v>
      </c>
      <c r="D334" s="456">
        <v>0</v>
      </c>
      <c r="E334" s="456">
        <v>0</v>
      </c>
      <c r="F334" s="456">
        <v>0</v>
      </c>
      <c r="G334" s="456">
        <v>0</v>
      </c>
      <c r="H334" s="456">
        <v>121</v>
      </c>
      <c r="I334" s="456">
        <v>0</v>
      </c>
      <c r="J334" s="456">
        <v>0</v>
      </c>
      <c r="K334" s="511">
        <v>0</v>
      </c>
      <c r="L334" s="511">
        <v>0</v>
      </c>
      <c r="M334" s="709">
        <v>2.94261E-3</v>
      </c>
    </row>
    <row r="335" spans="2:13" hidden="1">
      <c r="B335" s="718" t="s">
        <v>1058</v>
      </c>
      <c r="C335" s="456">
        <v>269806</v>
      </c>
      <c r="D335" s="456">
        <v>0</v>
      </c>
      <c r="E335" s="456">
        <v>0</v>
      </c>
      <c r="F335" s="456">
        <v>0</v>
      </c>
      <c r="G335" s="456">
        <v>0</v>
      </c>
      <c r="H335" s="456">
        <v>269806</v>
      </c>
      <c r="I335" s="456">
        <v>0</v>
      </c>
      <c r="J335" s="456">
        <v>0</v>
      </c>
      <c r="K335" s="511">
        <v>0</v>
      </c>
      <c r="L335" s="511">
        <v>0</v>
      </c>
      <c r="M335" s="709">
        <v>6.4511393300000002</v>
      </c>
    </row>
    <row r="336" spans="2:13" hidden="1">
      <c r="B336" s="718" t="s">
        <v>628</v>
      </c>
      <c r="C336" s="456">
        <v>136201</v>
      </c>
      <c r="D336" s="456">
        <v>0</v>
      </c>
      <c r="E336" s="456">
        <v>0</v>
      </c>
      <c r="F336" s="456">
        <v>0</v>
      </c>
      <c r="G336" s="456">
        <v>0</v>
      </c>
      <c r="H336" s="456">
        <v>136201</v>
      </c>
      <c r="I336" s="456">
        <v>0</v>
      </c>
      <c r="J336" s="456">
        <v>0</v>
      </c>
      <c r="K336" s="511">
        <v>0</v>
      </c>
      <c r="L336" s="511">
        <v>0</v>
      </c>
      <c r="M336" s="709">
        <v>2.4629475599999999</v>
      </c>
    </row>
    <row r="337" spans="2:13" hidden="1">
      <c r="B337" s="718" t="s">
        <v>1182</v>
      </c>
      <c r="C337" s="456">
        <v>64184</v>
      </c>
      <c r="D337" s="456">
        <v>0</v>
      </c>
      <c r="E337" s="456">
        <v>0</v>
      </c>
      <c r="F337" s="456">
        <v>0</v>
      </c>
      <c r="G337" s="456">
        <v>0</v>
      </c>
      <c r="H337" s="456">
        <v>64184</v>
      </c>
      <c r="I337" s="456">
        <v>0</v>
      </c>
      <c r="J337" s="456">
        <v>0</v>
      </c>
      <c r="K337" s="511">
        <v>0</v>
      </c>
      <c r="L337" s="511">
        <v>0</v>
      </c>
      <c r="M337" s="709">
        <v>3.8456560799999999</v>
      </c>
    </row>
    <row r="338" spans="2:13" hidden="1">
      <c r="B338" s="718" t="s">
        <v>714</v>
      </c>
      <c r="C338" s="456">
        <v>61573</v>
      </c>
      <c r="D338" s="456">
        <v>0</v>
      </c>
      <c r="E338" s="456">
        <v>0</v>
      </c>
      <c r="F338" s="456">
        <v>0</v>
      </c>
      <c r="G338" s="456">
        <v>0</v>
      </c>
      <c r="H338" s="456">
        <v>61573</v>
      </c>
      <c r="I338" s="456">
        <v>0</v>
      </c>
      <c r="J338" s="456">
        <v>0</v>
      </c>
      <c r="K338" s="511">
        <v>0</v>
      </c>
      <c r="L338" s="511">
        <v>0</v>
      </c>
      <c r="M338" s="709">
        <v>2.46292</v>
      </c>
    </row>
    <row r="339" spans="2:13" hidden="1">
      <c r="B339" s="718" t="s">
        <v>715</v>
      </c>
      <c r="C339" s="456">
        <v>320085</v>
      </c>
      <c r="D339" s="456">
        <v>0</v>
      </c>
      <c r="E339" s="456">
        <v>0</v>
      </c>
      <c r="F339" s="456">
        <v>0</v>
      </c>
      <c r="G339" s="456">
        <v>0</v>
      </c>
      <c r="H339" s="456">
        <v>320085</v>
      </c>
      <c r="I339" s="456">
        <v>0</v>
      </c>
      <c r="J339" s="456">
        <v>0</v>
      </c>
      <c r="K339" s="511">
        <v>0</v>
      </c>
      <c r="L339" s="511">
        <v>0</v>
      </c>
      <c r="M339" s="709">
        <v>8.2073076900000004</v>
      </c>
    </row>
    <row r="340" spans="2:13" hidden="1">
      <c r="B340" s="718" t="s">
        <v>716</v>
      </c>
      <c r="C340" s="456">
        <v>299</v>
      </c>
      <c r="D340" s="456">
        <v>0</v>
      </c>
      <c r="E340" s="456">
        <v>0</v>
      </c>
      <c r="F340" s="456">
        <v>0</v>
      </c>
      <c r="G340" s="456">
        <v>0</v>
      </c>
      <c r="H340" s="456">
        <v>299</v>
      </c>
      <c r="I340" s="456">
        <v>0</v>
      </c>
      <c r="J340" s="456">
        <v>0</v>
      </c>
      <c r="K340" s="511">
        <v>0</v>
      </c>
      <c r="L340" s="511">
        <v>0</v>
      </c>
      <c r="M340" s="709">
        <v>7.0836299999999996E-3</v>
      </c>
    </row>
    <row r="341" spans="2:13" hidden="1">
      <c r="B341" s="718" t="s">
        <v>718</v>
      </c>
      <c r="C341" s="456">
        <v>284101</v>
      </c>
      <c r="D341" s="456">
        <v>0</v>
      </c>
      <c r="E341" s="456">
        <v>0</v>
      </c>
      <c r="F341" s="456">
        <v>0</v>
      </c>
      <c r="G341" s="456">
        <v>0</v>
      </c>
      <c r="H341" s="456">
        <v>284101</v>
      </c>
      <c r="I341" s="456">
        <v>0</v>
      </c>
      <c r="J341" s="456">
        <v>0</v>
      </c>
      <c r="K341" s="511">
        <v>0</v>
      </c>
      <c r="L341" s="511">
        <v>0</v>
      </c>
      <c r="M341" s="709">
        <v>4.9250411700000001</v>
      </c>
    </row>
    <row r="342" spans="2:13" hidden="1">
      <c r="B342" s="718" t="s">
        <v>719</v>
      </c>
      <c r="C342" s="456">
        <v>189220</v>
      </c>
      <c r="D342" s="456">
        <v>0</v>
      </c>
      <c r="E342" s="456">
        <v>0</v>
      </c>
      <c r="F342" s="456">
        <v>0</v>
      </c>
      <c r="G342" s="456">
        <v>0</v>
      </c>
      <c r="H342" s="456">
        <v>189220</v>
      </c>
      <c r="I342" s="456">
        <v>0</v>
      </c>
      <c r="J342" s="456">
        <v>0</v>
      </c>
      <c r="K342" s="511">
        <v>0</v>
      </c>
      <c r="L342" s="511">
        <v>0</v>
      </c>
      <c r="M342" s="709">
        <v>0</v>
      </c>
    </row>
    <row r="343" spans="2:13" hidden="1">
      <c r="B343" s="718" t="s">
        <v>1102</v>
      </c>
      <c r="C343" s="456">
        <v>39407</v>
      </c>
      <c r="D343" s="456">
        <v>0</v>
      </c>
      <c r="E343" s="456">
        <v>0</v>
      </c>
      <c r="F343" s="456">
        <v>0</v>
      </c>
      <c r="G343" s="456">
        <v>0</v>
      </c>
      <c r="H343" s="456">
        <v>39407</v>
      </c>
      <c r="I343" s="456">
        <v>0</v>
      </c>
      <c r="J343" s="456">
        <v>0</v>
      </c>
      <c r="K343" s="511">
        <v>0</v>
      </c>
      <c r="L343" s="511">
        <v>0</v>
      </c>
      <c r="M343" s="709">
        <v>1.97035</v>
      </c>
    </row>
    <row r="344" spans="2:13" hidden="1">
      <c r="B344" s="718" t="s">
        <v>721</v>
      </c>
      <c r="C344" s="456">
        <v>168712</v>
      </c>
      <c r="D344" s="456">
        <v>0</v>
      </c>
      <c r="E344" s="456">
        <v>0</v>
      </c>
      <c r="F344" s="456">
        <v>0</v>
      </c>
      <c r="G344" s="456">
        <v>0</v>
      </c>
      <c r="H344" s="456">
        <v>168712</v>
      </c>
      <c r="I344" s="456">
        <v>0</v>
      </c>
      <c r="J344" s="456">
        <v>0</v>
      </c>
      <c r="K344" s="511">
        <v>0</v>
      </c>
      <c r="L344" s="511">
        <v>0</v>
      </c>
      <c r="M344" s="709">
        <v>2.609944</v>
      </c>
    </row>
    <row r="345" spans="2:13" hidden="1">
      <c r="B345" s="718" t="s">
        <v>722</v>
      </c>
      <c r="C345" s="456">
        <v>213390</v>
      </c>
      <c r="D345" s="456">
        <v>0</v>
      </c>
      <c r="E345" s="456">
        <v>0</v>
      </c>
      <c r="F345" s="456">
        <v>0</v>
      </c>
      <c r="G345" s="456">
        <v>0</v>
      </c>
      <c r="H345" s="456">
        <v>213390</v>
      </c>
      <c r="I345" s="456">
        <v>0</v>
      </c>
      <c r="J345" s="456">
        <v>0</v>
      </c>
      <c r="K345" s="511">
        <v>0</v>
      </c>
      <c r="L345" s="511">
        <v>0</v>
      </c>
      <c r="M345" s="709">
        <v>2.4629501399999998</v>
      </c>
    </row>
    <row r="346" spans="2:13" hidden="1">
      <c r="B346" s="718" t="s">
        <v>725</v>
      </c>
      <c r="C346" s="456">
        <v>64250</v>
      </c>
      <c r="D346" s="456">
        <v>0</v>
      </c>
      <c r="E346" s="456">
        <v>0</v>
      </c>
      <c r="F346" s="456">
        <v>0</v>
      </c>
      <c r="G346" s="456">
        <v>0</v>
      </c>
      <c r="H346" s="456">
        <v>64250</v>
      </c>
      <c r="I346" s="456">
        <v>0</v>
      </c>
      <c r="J346" s="456">
        <v>0</v>
      </c>
      <c r="K346" s="511">
        <v>0</v>
      </c>
      <c r="L346" s="511">
        <v>0</v>
      </c>
      <c r="M346" s="709">
        <v>6.4249999999999998</v>
      </c>
    </row>
    <row r="347" spans="2:13" hidden="1">
      <c r="B347" s="718" t="s">
        <v>1067</v>
      </c>
      <c r="C347" s="456">
        <v>74114</v>
      </c>
      <c r="D347" s="456">
        <v>0</v>
      </c>
      <c r="E347" s="456">
        <v>0</v>
      </c>
      <c r="F347" s="456">
        <v>0</v>
      </c>
      <c r="G347" s="456">
        <v>0</v>
      </c>
      <c r="H347" s="456">
        <v>74114</v>
      </c>
      <c r="I347" s="456">
        <v>0</v>
      </c>
      <c r="J347" s="456">
        <v>0</v>
      </c>
      <c r="K347" s="511">
        <v>0</v>
      </c>
      <c r="L347" s="511">
        <v>0</v>
      </c>
      <c r="M347" s="709">
        <v>1.49098737</v>
      </c>
    </row>
    <row r="348" spans="2:13" hidden="1">
      <c r="B348" s="718" t="s">
        <v>1905</v>
      </c>
      <c r="C348" s="456">
        <v>3408091</v>
      </c>
      <c r="D348" s="456">
        <v>0</v>
      </c>
      <c r="E348" s="456">
        <v>0</v>
      </c>
      <c r="F348" s="456">
        <v>0</v>
      </c>
      <c r="G348" s="456">
        <v>0</v>
      </c>
      <c r="H348" s="456">
        <v>3408091</v>
      </c>
      <c r="I348" s="456">
        <v>0</v>
      </c>
      <c r="J348" s="456">
        <v>0</v>
      </c>
      <c r="K348" s="511">
        <v>0</v>
      </c>
      <c r="L348" s="511">
        <v>0</v>
      </c>
      <c r="M348" s="709">
        <v>5.1969243199999999</v>
      </c>
    </row>
    <row r="349" spans="2:13" hidden="1">
      <c r="B349" s="718" t="s">
        <v>1199</v>
      </c>
      <c r="C349" s="456">
        <v>84233</v>
      </c>
      <c r="D349" s="456">
        <v>0</v>
      </c>
      <c r="E349" s="456">
        <v>0</v>
      </c>
      <c r="F349" s="456">
        <v>0</v>
      </c>
      <c r="G349" s="456">
        <v>0</v>
      </c>
      <c r="H349" s="456">
        <v>84233</v>
      </c>
      <c r="I349" s="456">
        <v>0</v>
      </c>
      <c r="J349" s="456">
        <v>0</v>
      </c>
      <c r="K349" s="511">
        <v>0</v>
      </c>
      <c r="L349" s="511">
        <v>0</v>
      </c>
      <c r="M349" s="709">
        <v>4.8133142900000001</v>
      </c>
    </row>
    <row r="350" spans="2:13" hidden="1">
      <c r="B350" s="718" t="s">
        <v>677</v>
      </c>
      <c r="C350" s="456">
        <v>266145</v>
      </c>
      <c r="D350" s="456">
        <v>0</v>
      </c>
      <c r="E350" s="456">
        <v>0</v>
      </c>
      <c r="F350" s="456">
        <v>0</v>
      </c>
      <c r="G350" s="456">
        <v>0</v>
      </c>
      <c r="H350" s="456">
        <v>266145</v>
      </c>
      <c r="I350" s="456">
        <v>0</v>
      </c>
      <c r="J350" s="456">
        <v>0</v>
      </c>
      <c r="K350" s="511">
        <v>0</v>
      </c>
      <c r="L350" s="511">
        <v>0</v>
      </c>
      <c r="M350" s="709">
        <v>7.8277941200000001</v>
      </c>
    </row>
    <row r="351" spans="2:13" hidden="1">
      <c r="B351" s="718" t="s">
        <v>1202</v>
      </c>
      <c r="C351" s="456">
        <v>34948</v>
      </c>
      <c r="D351" s="456">
        <v>0</v>
      </c>
      <c r="E351" s="456">
        <v>0</v>
      </c>
      <c r="F351" s="456">
        <v>0</v>
      </c>
      <c r="G351" s="456">
        <v>0</v>
      </c>
      <c r="H351" s="456">
        <v>34948</v>
      </c>
      <c r="I351" s="456">
        <v>0</v>
      </c>
      <c r="J351" s="456">
        <v>0</v>
      </c>
      <c r="K351" s="511">
        <v>0</v>
      </c>
      <c r="L351" s="511">
        <v>0</v>
      </c>
      <c r="M351" s="709">
        <v>0.45438942999999998</v>
      </c>
    </row>
    <row r="352" spans="2:13" hidden="1">
      <c r="B352" s="718" t="s">
        <v>1060</v>
      </c>
      <c r="C352" s="456">
        <v>43200</v>
      </c>
      <c r="D352" s="456">
        <v>0</v>
      </c>
      <c r="E352" s="456">
        <v>0</v>
      </c>
      <c r="F352" s="456">
        <v>0</v>
      </c>
      <c r="G352" s="456">
        <v>0</v>
      </c>
      <c r="H352" s="456">
        <v>43200</v>
      </c>
      <c r="I352" s="456">
        <v>0</v>
      </c>
      <c r="J352" s="456">
        <v>0</v>
      </c>
      <c r="K352" s="511">
        <v>0</v>
      </c>
      <c r="L352" s="511">
        <v>0</v>
      </c>
      <c r="M352" s="709">
        <v>6.1714285699999998</v>
      </c>
    </row>
    <row r="353" spans="1:13" hidden="1">
      <c r="B353" s="718" t="s">
        <v>1208</v>
      </c>
      <c r="C353" s="456">
        <v>81277</v>
      </c>
      <c r="D353" s="456">
        <v>0</v>
      </c>
      <c r="E353" s="456">
        <v>0</v>
      </c>
      <c r="F353" s="456">
        <v>0</v>
      </c>
      <c r="G353" s="456">
        <v>0</v>
      </c>
      <c r="H353" s="456">
        <v>81277</v>
      </c>
      <c r="I353" s="456">
        <v>0</v>
      </c>
      <c r="J353" s="456">
        <v>0</v>
      </c>
      <c r="K353" s="511">
        <v>0</v>
      </c>
      <c r="L353" s="511">
        <v>0</v>
      </c>
      <c r="M353" s="709">
        <v>0</v>
      </c>
    </row>
    <row r="354" spans="1:13" hidden="1">
      <c r="B354" s="718" t="s">
        <v>730</v>
      </c>
      <c r="C354" s="456">
        <v>727080</v>
      </c>
      <c r="D354" s="456">
        <v>0</v>
      </c>
      <c r="E354" s="456">
        <v>0</v>
      </c>
      <c r="F354" s="456">
        <v>0</v>
      </c>
      <c r="G354" s="456">
        <v>0</v>
      </c>
      <c r="H354" s="456">
        <v>727080</v>
      </c>
      <c r="I354" s="456">
        <v>0</v>
      </c>
      <c r="J354" s="456">
        <v>0</v>
      </c>
      <c r="K354" s="511">
        <v>0</v>
      </c>
      <c r="L354" s="511">
        <v>0</v>
      </c>
      <c r="M354" s="709">
        <v>4.8003486000000004</v>
      </c>
    </row>
    <row r="355" spans="1:13" hidden="1">
      <c r="B355" s="718" t="s">
        <v>1211</v>
      </c>
      <c r="C355" s="456">
        <v>317647</v>
      </c>
      <c r="D355" s="456">
        <v>0</v>
      </c>
      <c r="E355" s="456">
        <v>0</v>
      </c>
      <c r="F355" s="456">
        <v>0</v>
      </c>
      <c r="G355" s="456">
        <v>0</v>
      </c>
      <c r="H355" s="456">
        <v>317647</v>
      </c>
      <c r="I355" s="456">
        <v>0</v>
      </c>
      <c r="J355" s="456">
        <v>0</v>
      </c>
      <c r="K355" s="511">
        <v>0</v>
      </c>
      <c r="L355" s="511">
        <v>0</v>
      </c>
      <c r="M355" s="709">
        <v>4.9249887599999997</v>
      </c>
    </row>
    <row r="356" spans="1:13" hidden="1">
      <c r="A356" s="640"/>
      <c r="B356" s="718" t="s">
        <v>1369</v>
      </c>
      <c r="C356" s="722">
        <v>370674</v>
      </c>
      <c r="D356" s="722">
        <v>0</v>
      </c>
      <c r="E356" s="722">
        <v>0</v>
      </c>
      <c r="F356" s="722">
        <v>0</v>
      </c>
      <c r="G356" s="722">
        <v>0</v>
      </c>
      <c r="H356" s="722">
        <v>370674</v>
      </c>
      <c r="I356" s="722">
        <v>0</v>
      </c>
      <c r="J356" s="722">
        <v>0</v>
      </c>
      <c r="K356" s="726">
        <v>0</v>
      </c>
      <c r="L356" s="726">
        <v>0</v>
      </c>
      <c r="M356" s="727">
        <v>4.9259003300000002</v>
      </c>
    </row>
    <row r="357" spans="1:13" hidden="1">
      <c r="B357" s="718" t="s">
        <v>740</v>
      </c>
      <c r="C357" s="456">
        <v>42005</v>
      </c>
      <c r="D357" s="456">
        <v>0</v>
      </c>
      <c r="E357" s="456">
        <v>0</v>
      </c>
      <c r="F357" s="456">
        <v>0</v>
      </c>
      <c r="G357" s="456">
        <v>0</v>
      </c>
      <c r="H357" s="456">
        <v>42005</v>
      </c>
      <c r="I357" s="456">
        <v>0</v>
      </c>
      <c r="J357" s="456">
        <v>0</v>
      </c>
      <c r="K357" s="511">
        <v>0</v>
      </c>
      <c r="L357" s="511">
        <v>0</v>
      </c>
      <c r="M357" s="709">
        <v>2.10025</v>
      </c>
    </row>
    <row r="358" spans="1:13" hidden="1">
      <c r="B358" s="718" t="s">
        <v>1230</v>
      </c>
      <c r="C358" s="456">
        <v>45835</v>
      </c>
      <c r="D358" s="456">
        <v>0</v>
      </c>
      <c r="E358" s="456">
        <v>0</v>
      </c>
      <c r="F358" s="456">
        <v>0</v>
      </c>
      <c r="G358" s="456">
        <v>0</v>
      </c>
      <c r="H358" s="456">
        <v>45835</v>
      </c>
      <c r="I358" s="456">
        <v>0</v>
      </c>
      <c r="J358" s="456">
        <v>0</v>
      </c>
      <c r="K358" s="511">
        <v>0</v>
      </c>
      <c r="L358" s="511">
        <v>0</v>
      </c>
      <c r="M358" s="709">
        <v>9.1669999999999998</v>
      </c>
    </row>
    <row r="359" spans="1:13" hidden="1">
      <c r="B359" s="718" t="s">
        <v>1232</v>
      </c>
      <c r="C359" s="456">
        <v>49259</v>
      </c>
      <c r="D359" s="456">
        <v>0</v>
      </c>
      <c r="E359" s="456">
        <v>0</v>
      </c>
      <c r="F359" s="456">
        <v>0</v>
      </c>
      <c r="G359" s="456">
        <v>0</v>
      </c>
      <c r="H359" s="456">
        <v>49259</v>
      </c>
      <c r="I359" s="456">
        <v>0</v>
      </c>
      <c r="J359" s="456">
        <v>0</v>
      </c>
      <c r="K359" s="511">
        <v>0</v>
      </c>
      <c r="L359" s="511">
        <v>0</v>
      </c>
      <c r="M359" s="709">
        <v>0.98517999999999994</v>
      </c>
    </row>
    <row r="360" spans="1:13" hidden="1">
      <c r="B360" s="718" t="s">
        <v>1104</v>
      </c>
      <c r="C360" s="456">
        <v>59110</v>
      </c>
      <c r="D360" s="456">
        <v>0</v>
      </c>
      <c r="E360" s="456">
        <v>0</v>
      </c>
      <c r="F360" s="456">
        <v>0</v>
      </c>
      <c r="G360" s="456">
        <v>0</v>
      </c>
      <c r="H360" s="456">
        <v>59110</v>
      </c>
      <c r="I360" s="456">
        <v>0</v>
      </c>
      <c r="J360" s="456">
        <v>0</v>
      </c>
      <c r="K360" s="511">
        <v>0</v>
      </c>
      <c r="L360" s="511">
        <v>0</v>
      </c>
      <c r="M360" s="709">
        <v>0</v>
      </c>
    </row>
    <row r="361" spans="1:13" hidden="1">
      <c r="B361" s="718" t="s">
        <v>1237</v>
      </c>
      <c r="C361" s="456">
        <v>165017</v>
      </c>
      <c r="D361" s="456">
        <v>0</v>
      </c>
      <c r="E361" s="456">
        <v>0</v>
      </c>
      <c r="F361" s="456">
        <v>0</v>
      </c>
      <c r="G361" s="456">
        <v>0</v>
      </c>
      <c r="H361" s="456">
        <v>165017</v>
      </c>
      <c r="I361" s="456">
        <v>0</v>
      </c>
      <c r="J361" s="456">
        <v>0</v>
      </c>
      <c r="K361" s="511">
        <v>0</v>
      </c>
      <c r="L361" s="511">
        <v>0</v>
      </c>
      <c r="M361" s="709">
        <v>5.00051515</v>
      </c>
    </row>
    <row r="362" spans="1:13" hidden="1">
      <c r="B362" s="718" t="s">
        <v>1238</v>
      </c>
      <c r="C362" s="456">
        <v>113022</v>
      </c>
      <c r="D362" s="456">
        <v>0</v>
      </c>
      <c r="E362" s="456">
        <v>0</v>
      </c>
      <c r="F362" s="456">
        <v>0</v>
      </c>
      <c r="G362" s="456">
        <v>0</v>
      </c>
      <c r="H362" s="456">
        <v>113022</v>
      </c>
      <c r="I362" s="456">
        <v>0</v>
      </c>
      <c r="J362" s="456">
        <v>0</v>
      </c>
      <c r="K362" s="511">
        <v>0</v>
      </c>
      <c r="L362" s="511">
        <v>0</v>
      </c>
      <c r="M362" s="709">
        <v>0</v>
      </c>
    </row>
    <row r="363" spans="1:13" hidden="1">
      <c r="B363" s="718" t="s">
        <v>1397</v>
      </c>
      <c r="C363" s="456">
        <v>3769256</v>
      </c>
      <c r="D363" s="456">
        <v>0</v>
      </c>
      <c r="E363" s="456">
        <v>0</v>
      </c>
      <c r="F363" s="456">
        <v>0</v>
      </c>
      <c r="G363" s="456">
        <v>3769256</v>
      </c>
      <c r="H363" s="456">
        <v>0</v>
      </c>
      <c r="I363" s="456">
        <v>0</v>
      </c>
      <c r="J363" s="456">
        <v>0</v>
      </c>
      <c r="K363" s="511">
        <v>0</v>
      </c>
      <c r="L363" s="511">
        <v>0</v>
      </c>
      <c r="M363" s="709">
        <v>0</v>
      </c>
    </row>
    <row r="364" spans="1:13" hidden="1">
      <c r="B364" s="718" t="s">
        <v>1242</v>
      </c>
      <c r="C364" s="456">
        <v>58248</v>
      </c>
      <c r="D364" s="456">
        <v>0</v>
      </c>
      <c r="E364" s="456">
        <v>0</v>
      </c>
      <c r="F364" s="456">
        <v>0</v>
      </c>
      <c r="G364" s="456">
        <v>0</v>
      </c>
      <c r="H364" s="456">
        <v>58248</v>
      </c>
      <c r="I364" s="456">
        <v>0</v>
      </c>
      <c r="J364" s="456">
        <v>0</v>
      </c>
      <c r="K364" s="511">
        <v>0</v>
      </c>
      <c r="L364" s="511">
        <v>0</v>
      </c>
      <c r="M364" s="709">
        <v>0.61572939000000004</v>
      </c>
    </row>
    <row r="365" spans="1:13" hidden="1">
      <c r="B365" s="718" t="s">
        <v>1106</v>
      </c>
      <c r="C365" s="456">
        <v>98518</v>
      </c>
      <c r="D365" s="456">
        <v>0</v>
      </c>
      <c r="E365" s="456">
        <v>0</v>
      </c>
      <c r="F365" s="456">
        <v>0</v>
      </c>
      <c r="G365" s="456">
        <v>0</v>
      </c>
      <c r="H365" s="456">
        <v>98518</v>
      </c>
      <c r="I365" s="456">
        <v>0</v>
      </c>
      <c r="J365" s="456">
        <v>0</v>
      </c>
      <c r="K365" s="511">
        <v>0</v>
      </c>
      <c r="L365" s="511">
        <v>0</v>
      </c>
      <c r="M365" s="709">
        <v>3.28393333</v>
      </c>
    </row>
    <row r="366" spans="1:13" hidden="1">
      <c r="B366" s="718" t="s">
        <v>833</v>
      </c>
      <c r="C366" s="456">
        <v>147</v>
      </c>
      <c r="D366" s="456">
        <v>0</v>
      </c>
      <c r="E366" s="456">
        <v>0</v>
      </c>
      <c r="F366" s="456">
        <v>0</v>
      </c>
      <c r="G366" s="456">
        <v>0</v>
      </c>
      <c r="H366" s="456">
        <v>147</v>
      </c>
      <c r="I366" s="456">
        <v>0</v>
      </c>
      <c r="J366" s="456">
        <v>0</v>
      </c>
      <c r="K366" s="511">
        <v>0</v>
      </c>
      <c r="L366" s="511">
        <v>0</v>
      </c>
      <c r="M366" s="709">
        <v>2.9399999999999999E-4</v>
      </c>
    </row>
    <row r="367" spans="1:13" hidden="1">
      <c r="B367" s="718" t="s">
        <v>1248</v>
      </c>
      <c r="C367" s="456">
        <v>4</v>
      </c>
      <c r="D367" s="456">
        <v>0</v>
      </c>
      <c r="E367" s="456">
        <v>0</v>
      </c>
      <c r="F367" s="456">
        <v>0</v>
      </c>
      <c r="G367" s="456">
        <v>0</v>
      </c>
      <c r="H367" s="456">
        <v>4</v>
      </c>
      <c r="I367" s="456">
        <v>0</v>
      </c>
      <c r="J367" s="456">
        <v>0</v>
      </c>
      <c r="K367" s="511">
        <v>0</v>
      </c>
      <c r="L367" s="511">
        <v>0</v>
      </c>
      <c r="M367" s="709">
        <v>3.2360000000000002E-5</v>
      </c>
    </row>
    <row r="368" spans="1:13" hidden="1">
      <c r="B368" s="718" t="s">
        <v>1378</v>
      </c>
      <c r="C368" s="456">
        <v>1970</v>
      </c>
      <c r="D368" s="456">
        <v>0</v>
      </c>
      <c r="E368" s="456">
        <v>0</v>
      </c>
      <c r="F368" s="456">
        <v>0</v>
      </c>
      <c r="G368" s="456">
        <v>0</v>
      </c>
      <c r="H368" s="456">
        <v>1970</v>
      </c>
      <c r="I368" s="456">
        <v>0</v>
      </c>
      <c r="J368" s="456">
        <v>0</v>
      </c>
      <c r="K368" s="511">
        <v>0</v>
      </c>
      <c r="L368" s="511">
        <v>0</v>
      </c>
      <c r="M368" s="709">
        <v>3.9399999999999998E-2</v>
      </c>
    </row>
    <row r="369" spans="2:13" hidden="1">
      <c r="B369" s="718" t="s">
        <v>850</v>
      </c>
      <c r="C369" s="456">
        <v>35227</v>
      </c>
      <c r="D369" s="456">
        <v>0</v>
      </c>
      <c r="E369" s="456">
        <v>0</v>
      </c>
      <c r="F369" s="456">
        <v>0</v>
      </c>
      <c r="G369" s="456">
        <v>0</v>
      </c>
      <c r="H369" s="456">
        <v>35227</v>
      </c>
      <c r="I369" s="456">
        <v>0</v>
      </c>
      <c r="J369" s="456">
        <v>0</v>
      </c>
      <c r="K369" s="511">
        <v>0</v>
      </c>
      <c r="L369" s="511">
        <v>0</v>
      </c>
      <c r="M369" s="709">
        <v>0.35227000000000003</v>
      </c>
    </row>
    <row r="370" spans="2:13" hidden="1">
      <c r="B370" s="718" t="s">
        <v>1381</v>
      </c>
      <c r="C370" s="456">
        <v>139990</v>
      </c>
      <c r="D370" s="456">
        <v>0</v>
      </c>
      <c r="E370" s="456">
        <v>0</v>
      </c>
      <c r="F370" s="456">
        <v>0</v>
      </c>
      <c r="G370" s="456">
        <v>0</v>
      </c>
      <c r="H370" s="456">
        <v>139990</v>
      </c>
      <c r="I370" s="456">
        <v>0</v>
      </c>
      <c r="J370" s="456">
        <v>0</v>
      </c>
      <c r="K370" s="511">
        <v>0</v>
      </c>
      <c r="L370" s="511">
        <v>0</v>
      </c>
      <c r="M370" s="709">
        <v>0.70815395999999997</v>
      </c>
    </row>
    <row r="371" spans="2:13" hidden="1">
      <c r="B371" s="718" t="s">
        <v>749</v>
      </c>
      <c r="C371" s="456">
        <v>163151</v>
      </c>
      <c r="D371" s="456">
        <v>0</v>
      </c>
      <c r="E371" s="456">
        <v>0</v>
      </c>
      <c r="F371" s="456">
        <v>0</v>
      </c>
      <c r="G371" s="456">
        <v>0</v>
      </c>
      <c r="H371" s="456">
        <v>163151</v>
      </c>
      <c r="I371" s="456">
        <v>0</v>
      </c>
      <c r="J371" s="456">
        <v>0</v>
      </c>
      <c r="K371" s="511">
        <v>0</v>
      </c>
      <c r="L371" s="511">
        <v>0</v>
      </c>
      <c r="M371" s="709">
        <v>2.4629540200000002</v>
      </c>
    </row>
    <row r="372" spans="2:13" hidden="1">
      <c r="B372" s="718" t="s">
        <v>750</v>
      </c>
      <c r="C372" s="456">
        <v>37436</v>
      </c>
      <c r="D372" s="456">
        <v>0</v>
      </c>
      <c r="E372" s="456">
        <v>0</v>
      </c>
      <c r="F372" s="456">
        <v>0</v>
      </c>
      <c r="G372" s="456">
        <v>0</v>
      </c>
      <c r="H372" s="456">
        <v>37436</v>
      </c>
      <c r="I372" s="456">
        <v>0</v>
      </c>
      <c r="J372" s="456">
        <v>0</v>
      </c>
      <c r="K372" s="511">
        <v>0</v>
      </c>
      <c r="L372" s="511">
        <v>0</v>
      </c>
      <c r="M372" s="709">
        <v>1.4974400000000001</v>
      </c>
    </row>
    <row r="373" spans="2:13" hidden="1">
      <c r="B373" s="718" t="s">
        <v>1072</v>
      </c>
      <c r="C373" s="456">
        <v>156102</v>
      </c>
      <c r="D373" s="456">
        <v>0</v>
      </c>
      <c r="E373" s="456">
        <v>0</v>
      </c>
      <c r="F373" s="456">
        <v>0</v>
      </c>
      <c r="G373" s="456">
        <v>0</v>
      </c>
      <c r="H373" s="456">
        <v>156102</v>
      </c>
      <c r="I373" s="456">
        <v>0</v>
      </c>
      <c r="J373" s="456">
        <v>0</v>
      </c>
      <c r="K373" s="511">
        <v>0</v>
      </c>
      <c r="L373" s="511">
        <v>0</v>
      </c>
      <c r="M373" s="709">
        <v>7.8051000000000004</v>
      </c>
    </row>
    <row r="374" spans="2:13" hidden="1">
      <c r="B374" s="718" t="s">
        <v>752</v>
      </c>
      <c r="C374" s="456">
        <v>19223</v>
      </c>
      <c r="D374" s="456">
        <v>0</v>
      </c>
      <c r="E374" s="456">
        <v>0</v>
      </c>
      <c r="F374" s="456">
        <v>0</v>
      </c>
      <c r="G374" s="456">
        <v>0</v>
      </c>
      <c r="H374" s="456">
        <v>19223</v>
      </c>
      <c r="I374" s="456">
        <v>0</v>
      </c>
      <c r="J374" s="456">
        <v>0</v>
      </c>
      <c r="K374" s="511">
        <v>0</v>
      </c>
      <c r="L374" s="511">
        <v>0</v>
      </c>
      <c r="M374" s="709">
        <v>1.97158974</v>
      </c>
    </row>
    <row r="375" spans="2:13" hidden="1">
      <c r="B375" s="718" t="s">
        <v>1260</v>
      </c>
      <c r="C375" s="456">
        <v>62553</v>
      </c>
      <c r="D375" s="456">
        <v>0</v>
      </c>
      <c r="E375" s="456">
        <v>0</v>
      </c>
      <c r="F375" s="456">
        <v>0</v>
      </c>
      <c r="G375" s="456">
        <v>0</v>
      </c>
      <c r="H375" s="456">
        <v>62553</v>
      </c>
      <c r="I375" s="456">
        <v>0</v>
      </c>
      <c r="J375" s="456">
        <v>0</v>
      </c>
      <c r="K375" s="511">
        <v>0</v>
      </c>
      <c r="L375" s="511">
        <v>0</v>
      </c>
      <c r="M375" s="709">
        <v>5.5716576099999999</v>
      </c>
    </row>
    <row r="376" spans="2:13" hidden="1">
      <c r="B376" s="718" t="s">
        <v>754</v>
      </c>
      <c r="C376" s="456">
        <v>169648</v>
      </c>
      <c r="D376" s="456">
        <v>0</v>
      </c>
      <c r="E376" s="456">
        <v>0</v>
      </c>
      <c r="F376" s="456">
        <v>0</v>
      </c>
      <c r="G376" s="456">
        <v>0</v>
      </c>
      <c r="H376" s="456">
        <v>169648</v>
      </c>
      <c r="I376" s="456">
        <v>0</v>
      </c>
      <c r="J376" s="456">
        <v>0</v>
      </c>
      <c r="K376" s="511">
        <v>0</v>
      </c>
      <c r="L376" s="511">
        <v>0</v>
      </c>
      <c r="M376" s="709">
        <v>1.56694099</v>
      </c>
    </row>
    <row r="377" spans="2:13" hidden="1">
      <c r="B377" s="718" t="s">
        <v>757</v>
      </c>
      <c r="C377" s="456">
        <v>92360</v>
      </c>
      <c r="D377" s="456">
        <v>0</v>
      </c>
      <c r="E377" s="456">
        <v>0</v>
      </c>
      <c r="F377" s="456">
        <v>0</v>
      </c>
      <c r="G377" s="456">
        <v>0</v>
      </c>
      <c r="H377" s="456">
        <v>92360</v>
      </c>
      <c r="I377" s="456">
        <v>0</v>
      </c>
      <c r="J377" s="456">
        <v>0</v>
      </c>
      <c r="K377" s="511">
        <v>0</v>
      </c>
      <c r="L377" s="511">
        <v>0</v>
      </c>
      <c r="M377" s="709">
        <v>2.5908705200000002</v>
      </c>
    </row>
    <row r="378" spans="2:13" hidden="1">
      <c r="B378" s="718" t="s">
        <v>1405</v>
      </c>
      <c r="C378" s="456">
        <v>321</v>
      </c>
      <c r="D378" s="456">
        <v>0</v>
      </c>
      <c r="E378" s="456">
        <v>0</v>
      </c>
      <c r="F378" s="456">
        <v>0</v>
      </c>
      <c r="G378" s="456">
        <v>0</v>
      </c>
      <c r="H378" s="456">
        <v>321</v>
      </c>
      <c r="I378" s="456">
        <v>0</v>
      </c>
      <c r="J378" s="456">
        <v>0</v>
      </c>
      <c r="K378" s="511">
        <v>0</v>
      </c>
      <c r="L378" s="511">
        <v>0</v>
      </c>
      <c r="M378" s="709">
        <v>4.0538999999999999E-4</v>
      </c>
    </row>
    <row r="379" spans="2:13" hidden="1">
      <c r="B379" s="718" t="s">
        <v>759</v>
      </c>
      <c r="C379" s="456">
        <v>118221</v>
      </c>
      <c r="D379" s="456">
        <v>0</v>
      </c>
      <c r="E379" s="456">
        <v>0</v>
      </c>
      <c r="F379" s="456">
        <v>0</v>
      </c>
      <c r="G379" s="456">
        <v>0</v>
      </c>
      <c r="H379" s="456">
        <v>118221</v>
      </c>
      <c r="I379" s="456">
        <v>0</v>
      </c>
      <c r="J379" s="456">
        <v>0</v>
      </c>
      <c r="K379" s="511">
        <v>0</v>
      </c>
      <c r="L379" s="511">
        <v>0</v>
      </c>
      <c r="M379" s="709">
        <v>4.9258749999999996</v>
      </c>
    </row>
    <row r="380" spans="2:13" hidden="1">
      <c r="B380" s="718" t="s">
        <v>836</v>
      </c>
      <c r="C380" s="456">
        <v>738590</v>
      </c>
      <c r="D380" s="456">
        <v>0</v>
      </c>
      <c r="E380" s="456">
        <v>0</v>
      </c>
      <c r="F380" s="456">
        <v>0</v>
      </c>
      <c r="G380" s="456">
        <v>0</v>
      </c>
      <c r="H380" s="456">
        <v>738590</v>
      </c>
      <c r="I380" s="456">
        <v>0</v>
      </c>
      <c r="J380" s="456">
        <v>0</v>
      </c>
      <c r="K380" s="511">
        <v>0</v>
      </c>
      <c r="L380" s="511">
        <v>0</v>
      </c>
      <c r="M380" s="709">
        <v>2.4619666699999998</v>
      </c>
    </row>
    <row r="381" spans="2:13" hidden="1">
      <c r="B381" s="718" t="s">
        <v>762</v>
      </c>
      <c r="C381" s="456">
        <v>121543</v>
      </c>
      <c r="D381" s="456">
        <v>0</v>
      </c>
      <c r="E381" s="456">
        <v>0</v>
      </c>
      <c r="F381" s="456">
        <v>0</v>
      </c>
      <c r="G381" s="456">
        <v>0</v>
      </c>
      <c r="H381" s="456">
        <v>121543</v>
      </c>
      <c r="I381" s="456">
        <v>0</v>
      </c>
      <c r="J381" s="456">
        <v>0</v>
      </c>
      <c r="K381" s="511">
        <v>0</v>
      </c>
      <c r="L381" s="511">
        <v>0</v>
      </c>
      <c r="M381" s="709">
        <v>3.9585395999999999</v>
      </c>
    </row>
    <row r="382" spans="2:13" hidden="1">
      <c r="B382" s="718" t="s">
        <v>692</v>
      </c>
      <c r="C382" s="456">
        <v>172406</v>
      </c>
      <c r="D382" s="456">
        <v>0</v>
      </c>
      <c r="E382" s="456">
        <v>0</v>
      </c>
      <c r="F382" s="456">
        <v>0</v>
      </c>
      <c r="G382" s="456">
        <v>0</v>
      </c>
      <c r="H382" s="456">
        <v>172406</v>
      </c>
      <c r="I382" s="456">
        <v>0</v>
      </c>
      <c r="J382" s="456">
        <v>0</v>
      </c>
      <c r="K382" s="511">
        <v>0</v>
      </c>
      <c r="L382" s="511">
        <v>0</v>
      </c>
      <c r="M382" s="709">
        <v>1.17086256</v>
      </c>
    </row>
    <row r="383" spans="2:13" hidden="1">
      <c r="B383" s="718" t="s">
        <v>764</v>
      </c>
      <c r="C383" s="456">
        <v>159813</v>
      </c>
      <c r="D383" s="456">
        <v>0</v>
      </c>
      <c r="E383" s="456">
        <v>0</v>
      </c>
      <c r="F383" s="456">
        <v>0</v>
      </c>
      <c r="G383" s="456">
        <v>0</v>
      </c>
      <c r="H383" s="456">
        <v>159813</v>
      </c>
      <c r="I383" s="456">
        <v>0</v>
      </c>
      <c r="J383" s="456">
        <v>0</v>
      </c>
      <c r="K383" s="511">
        <v>0</v>
      </c>
      <c r="L383" s="511">
        <v>0</v>
      </c>
      <c r="M383" s="709">
        <v>1.3317749999999999</v>
      </c>
    </row>
    <row r="384" spans="2:13" hidden="1">
      <c r="B384" s="718" t="s">
        <v>766</v>
      </c>
      <c r="C384" s="456">
        <v>416</v>
      </c>
      <c r="D384" s="456">
        <v>0</v>
      </c>
      <c r="E384" s="456">
        <v>0</v>
      </c>
      <c r="F384" s="456">
        <v>0</v>
      </c>
      <c r="G384" s="456">
        <v>0</v>
      </c>
      <c r="H384" s="456">
        <v>416</v>
      </c>
      <c r="I384" s="456">
        <v>0</v>
      </c>
      <c r="J384" s="456">
        <v>0</v>
      </c>
      <c r="K384" s="511">
        <v>0</v>
      </c>
      <c r="L384" s="511">
        <v>0</v>
      </c>
      <c r="M384" s="709">
        <v>1.485714E-2</v>
      </c>
    </row>
    <row r="385" spans="2:13" hidden="1">
      <c r="B385" s="718" t="s">
        <v>1276</v>
      </c>
      <c r="C385" s="456">
        <v>26452</v>
      </c>
      <c r="D385" s="456">
        <v>0</v>
      </c>
      <c r="E385" s="456">
        <v>0</v>
      </c>
      <c r="F385" s="456">
        <v>0</v>
      </c>
      <c r="G385" s="456">
        <v>0</v>
      </c>
      <c r="H385" s="456">
        <v>26452</v>
      </c>
      <c r="I385" s="456">
        <v>0</v>
      </c>
      <c r="J385" s="456">
        <v>0</v>
      </c>
      <c r="K385" s="511">
        <v>0</v>
      </c>
      <c r="L385" s="511">
        <v>0</v>
      </c>
      <c r="M385" s="709">
        <v>7.5577142899999998</v>
      </c>
    </row>
    <row r="386" spans="2:13" hidden="1">
      <c r="B386" s="718" t="s">
        <v>1278</v>
      </c>
      <c r="C386" s="456">
        <v>24629</v>
      </c>
      <c r="D386" s="456">
        <v>0</v>
      </c>
      <c r="E386" s="456">
        <v>0</v>
      </c>
      <c r="F386" s="456">
        <v>0</v>
      </c>
      <c r="G386" s="456">
        <v>0</v>
      </c>
      <c r="H386" s="456">
        <v>24629</v>
      </c>
      <c r="I386" s="456">
        <v>0</v>
      </c>
      <c r="J386" s="456">
        <v>0</v>
      </c>
      <c r="K386" s="511">
        <v>0</v>
      </c>
      <c r="L386" s="511">
        <v>0</v>
      </c>
      <c r="M386" s="709">
        <v>0</v>
      </c>
    </row>
    <row r="387" spans="2:13" hidden="1">
      <c r="B387" s="718" t="s">
        <v>1280</v>
      </c>
      <c r="C387" s="456">
        <v>70637</v>
      </c>
      <c r="D387" s="456">
        <v>0</v>
      </c>
      <c r="E387" s="456">
        <v>0</v>
      </c>
      <c r="F387" s="456">
        <v>0</v>
      </c>
      <c r="G387" s="456">
        <v>0</v>
      </c>
      <c r="H387" s="456">
        <v>70637</v>
      </c>
      <c r="I387" s="456">
        <v>0</v>
      </c>
      <c r="J387" s="456">
        <v>0</v>
      </c>
      <c r="K387" s="511">
        <v>0</v>
      </c>
      <c r="L387" s="511">
        <v>0</v>
      </c>
      <c r="M387" s="709">
        <v>3.6224102600000001</v>
      </c>
    </row>
    <row r="388" spans="2:13" hidden="1">
      <c r="B388" s="718" t="s">
        <v>769</v>
      </c>
      <c r="C388" s="456">
        <v>136500</v>
      </c>
      <c r="D388" s="456">
        <v>0</v>
      </c>
      <c r="E388" s="456">
        <v>0</v>
      </c>
      <c r="F388" s="456">
        <v>0</v>
      </c>
      <c r="G388" s="456">
        <v>0</v>
      </c>
      <c r="H388" s="456">
        <v>136500</v>
      </c>
      <c r="I388" s="456">
        <v>0</v>
      </c>
      <c r="J388" s="456">
        <v>0</v>
      </c>
      <c r="K388" s="511">
        <v>0</v>
      </c>
      <c r="L388" s="511">
        <v>0</v>
      </c>
      <c r="M388" s="709">
        <v>2.80864198</v>
      </c>
    </row>
    <row r="389" spans="2:13" hidden="1">
      <c r="B389" s="718" t="s">
        <v>1074</v>
      </c>
      <c r="C389" s="456">
        <v>26057</v>
      </c>
      <c r="D389" s="456">
        <v>0</v>
      </c>
      <c r="E389" s="456">
        <v>0</v>
      </c>
      <c r="F389" s="456">
        <v>0</v>
      </c>
      <c r="G389" s="456">
        <v>0</v>
      </c>
      <c r="H389" s="456">
        <v>26057</v>
      </c>
      <c r="I389" s="456">
        <v>0</v>
      </c>
      <c r="J389" s="456">
        <v>0</v>
      </c>
      <c r="K389" s="511">
        <v>0</v>
      </c>
      <c r="L389" s="511">
        <v>0</v>
      </c>
      <c r="M389" s="709">
        <v>5.2114000000000003</v>
      </c>
    </row>
    <row r="390" spans="2:13" hidden="1">
      <c r="B390" s="718" t="s">
        <v>1284</v>
      </c>
      <c r="C390" s="456">
        <v>306342</v>
      </c>
      <c r="D390" s="456">
        <v>0</v>
      </c>
      <c r="E390" s="456">
        <v>0</v>
      </c>
      <c r="F390" s="456">
        <v>0</v>
      </c>
      <c r="G390" s="456">
        <v>0</v>
      </c>
      <c r="H390" s="456">
        <v>306342</v>
      </c>
      <c r="I390" s="456">
        <v>0</v>
      </c>
      <c r="J390" s="456">
        <v>0</v>
      </c>
      <c r="K390" s="511">
        <v>0</v>
      </c>
      <c r="L390" s="511">
        <v>0</v>
      </c>
      <c r="M390" s="709">
        <v>6.8075999999999999</v>
      </c>
    </row>
    <row r="391" spans="2:13" hidden="1">
      <c r="B391" s="718" t="s">
        <v>696</v>
      </c>
      <c r="C391" s="456">
        <v>58618</v>
      </c>
      <c r="D391" s="456">
        <v>0</v>
      </c>
      <c r="E391" s="456">
        <v>0</v>
      </c>
      <c r="F391" s="456">
        <v>0</v>
      </c>
      <c r="G391" s="456">
        <v>0</v>
      </c>
      <c r="H391" s="456">
        <v>58618</v>
      </c>
      <c r="I391" s="456">
        <v>0</v>
      </c>
      <c r="J391" s="456">
        <v>0</v>
      </c>
      <c r="K391" s="511">
        <v>0</v>
      </c>
      <c r="L391" s="511">
        <v>0</v>
      </c>
      <c r="M391" s="709">
        <v>2.6644545499999999</v>
      </c>
    </row>
    <row r="392" spans="2:13" hidden="1">
      <c r="B392" s="718" t="s">
        <v>1062</v>
      </c>
      <c r="C392" s="456">
        <v>103848</v>
      </c>
      <c r="D392" s="456">
        <v>0</v>
      </c>
      <c r="E392" s="456">
        <v>0</v>
      </c>
      <c r="F392" s="456">
        <v>0</v>
      </c>
      <c r="G392" s="456">
        <v>0</v>
      </c>
      <c r="H392" s="456">
        <v>103848</v>
      </c>
      <c r="I392" s="456">
        <v>0</v>
      </c>
      <c r="J392" s="456">
        <v>0</v>
      </c>
      <c r="K392" s="511">
        <v>0</v>
      </c>
      <c r="L392" s="511">
        <v>0</v>
      </c>
      <c r="M392" s="709">
        <v>0</v>
      </c>
    </row>
    <row r="393" spans="2:13" hidden="1">
      <c r="B393" s="718" t="s">
        <v>1290</v>
      </c>
      <c r="C393" s="456">
        <v>229970</v>
      </c>
      <c r="D393" s="456">
        <v>0</v>
      </c>
      <c r="E393" s="456">
        <v>0</v>
      </c>
      <c r="F393" s="456">
        <v>0</v>
      </c>
      <c r="G393" s="456">
        <v>0</v>
      </c>
      <c r="H393" s="456">
        <v>229970</v>
      </c>
      <c r="I393" s="456">
        <v>0</v>
      </c>
      <c r="J393" s="456">
        <v>0</v>
      </c>
      <c r="K393" s="511">
        <v>0</v>
      </c>
      <c r="L393" s="511">
        <v>0</v>
      </c>
      <c r="M393" s="709">
        <v>2.63630319</v>
      </c>
    </row>
    <row r="394" spans="2:13" hidden="1">
      <c r="B394" s="718" t="s">
        <v>1051</v>
      </c>
      <c r="C394" s="456">
        <v>147</v>
      </c>
      <c r="D394" s="456">
        <v>0</v>
      </c>
      <c r="E394" s="456">
        <v>0</v>
      </c>
      <c r="F394" s="456">
        <v>0</v>
      </c>
      <c r="G394" s="456">
        <v>0</v>
      </c>
      <c r="H394" s="456">
        <v>147</v>
      </c>
      <c r="I394" s="456">
        <v>0</v>
      </c>
      <c r="J394" s="456">
        <v>0</v>
      </c>
      <c r="K394" s="511">
        <v>0</v>
      </c>
      <c r="L394" s="511">
        <v>0</v>
      </c>
      <c r="M394" s="709">
        <v>8.5464999999999998E-4</v>
      </c>
    </row>
    <row r="395" spans="2:13" hidden="1">
      <c r="B395" s="718" t="s">
        <v>1065</v>
      </c>
      <c r="C395" s="456">
        <v>29998</v>
      </c>
      <c r="D395" s="456">
        <v>0</v>
      </c>
      <c r="E395" s="456">
        <v>0</v>
      </c>
      <c r="F395" s="456">
        <v>0</v>
      </c>
      <c r="G395" s="456">
        <v>0</v>
      </c>
      <c r="H395" s="456">
        <v>29998</v>
      </c>
      <c r="I395" s="456">
        <v>0</v>
      </c>
      <c r="J395" s="456">
        <v>0</v>
      </c>
      <c r="K395" s="511">
        <v>0</v>
      </c>
      <c r="L395" s="511">
        <v>0</v>
      </c>
      <c r="M395" s="709">
        <v>0</v>
      </c>
    </row>
    <row r="396" spans="2:13" hidden="1">
      <c r="B396" s="718" t="s">
        <v>1088</v>
      </c>
      <c r="C396" s="456">
        <v>443845</v>
      </c>
      <c r="D396" s="456">
        <v>0</v>
      </c>
      <c r="E396" s="456">
        <v>0</v>
      </c>
      <c r="F396" s="456">
        <v>0</v>
      </c>
      <c r="G396" s="456">
        <v>0</v>
      </c>
      <c r="H396" s="456">
        <v>443845</v>
      </c>
      <c r="I396" s="456">
        <v>0</v>
      </c>
      <c r="J396" s="456">
        <v>0</v>
      </c>
      <c r="K396" s="511">
        <v>0</v>
      </c>
      <c r="L396" s="511">
        <v>0</v>
      </c>
      <c r="M396" s="709">
        <v>0</v>
      </c>
    </row>
    <row r="397" spans="2:13" hidden="1">
      <c r="B397" s="718" t="s">
        <v>1292</v>
      </c>
      <c r="C397" s="456">
        <v>56155</v>
      </c>
      <c r="D397" s="456">
        <v>0</v>
      </c>
      <c r="E397" s="456">
        <v>0</v>
      </c>
      <c r="F397" s="456">
        <v>0</v>
      </c>
      <c r="G397" s="456">
        <v>0</v>
      </c>
      <c r="H397" s="456">
        <v>56155</v>
      </c>
      <c r="I397" s="456">
        <v>0</v>
      </c>
      <c r="J397" s="456">
        <v>0</v>
      </c>
      <c r="K397" s="511">
        <v>0</v>
      </c>
      <c r="L397" s="511">
        <v>0</v>
      </c>
      <c r="M397" s="709">
        <v>0</v>
      </c>
    </row>
    <row r="398" spans="2:13" hidden="1">
      <c r="B398" s="718" t="s">
        <v>1110</v>
      </c>
      <c r="C398" s="456">
        <v>108468</v>
      </c>
      <c r="D398" s="456">
        <v>0</v>
      </c>
      <c r="E398" s="456">
        <v>0</v>
      </c>
      <c r="F398" s="456">
        <v>0</v>
      </c>
      <c r="G398" s="456">
        <v>0</v>
      </c>
      <c r="H398" s="456">
        <v>108468</v>
      </c>
      <c r="I398" s="456">
        <v>0</v>
      </c>
      <c r="J398" s="456">
        <v>0</v>
      </c>
      <c r="K398" s="511">
        <v>0</v>
      </c>
      <c r="L398" s="511">
        <v>0</v>
      </c>
      <c r="M398" s="709">
        <v>0</v>
      </c>
    </row>
    <row r="399" spans="2:13" hidden="1">
      <c r="B399" s="718" t="s">
        <v>771</v>
      </c>
      <c r="C399" s="456">
        <v>149</v>
      </c>
      <c r="D399" s="456">
        <v>0</v>
      </c>
      <c r="E399" s="456">
        <v>0</v>
      </c>
      <c r="F399" s="456">
        <v>0</v>
      </c>
      <c r="G399" s="456">
        <v>0</v>
      </c>
      <c r="H399" s="456">
        <v>149</v>
      </c>
      <c r="I399" s="456">
        <v>0</v>
      </c>
      <c r="J399" s="456">
        <v>0</v>
      </c>
      <c r="K399" s="511">
        <v>0</v>
      </c>
      <c r="L399" s="511">
        <v>0</v>
      </c>
      <c r="M399" s="709">
        <v>1.2416700000000001E-3</v>
      </c>
    </row>
    <row r="400" spans="2:13" hidden="1">
      <c r="B400" s="718" t="s">
        <v>1077</v>
      </c>
      <c r="C400" s="456">
        <v>19716</v>
      </c>
      <c r="D400" s="456">
        <v>0</v>
      </c>
      <c r="E400" s="456">
        <v>0</v>
      </c>
      <c r="F400" s="456">
        <v>0</v>
      </c>
      <c r="G400" s="456">
        <v>0</v>
      </c>
      <c r="H400" s="456">
        <v>19716</v>
      </c>
      <c r="I400" s="456">
        <v>0</v>
      </c>
      <c r="J400" s="456">
        <v>0</v>
      </c>
      <c r="K400" s="511">
        <v>0</v>
      </c>
      <c r="L400" s="511">
        <v>0</v>
      </c>
      <c r="M400" s="709">
        <v>1.3144</v>
      </c>
    </row>
    <row r="401" spans="1:13" hidden="1">
      <c r="B401" s="718" t="s">
        <v>1113</v>
      </c>
      <c r="C401" s="456">
        <v>26</v>
      </c>
      <c r="D401" s="456">
        <v>0</v>
      </c>
      <c r="E401" s="456">
        <v>0</v>
      </c>
      <c r="F401" s="456">
        <v>0</v>
      </c>
      <c r="G401" s="456">
        <v>0</v>
      </c>
      <c r="H401" s="456">
        <v>26</v>
      </c>
      <c r="I401" s="456">
        <v>0</v>
      </c>
      <c r="J401" s="456">
        <v>0</v>
      </c>
      <c r="K401" s="511">
        <v>0</v>
      </c>
      <c r="L401" s="511">
        <v>0</v>
      </c>
      <c r="M401" s="709">
        <v>5.1975999999999997E-4</v>
      </c>
    </row>
    <row r="402" spans="1:13" hidden="1">
      <c r="B402" s="718" t="s">
        <v>682</v>
      </c>
      <c r="C402" s="456">
        <v>56155</v>
      </c>
      <c r="D402" s="456">
        <v>0</v>
      </c>
      <c r="E402" s="456">
        <v>0</v>
      </c>
      <c r="F402" s="456">
        <v>0</v>
      </c>
      <c r="G402" s="456">
        <v>0</v>
      </c>
      <c r="H402" s="456">
        <v>56155</v>
      </c>
      <c r="I402" s="456">
        <v>0</v>
      </c>
      <c r="J402" s="456">
        <v>0</v>
      </c>
      <c r="K402" s="511">
        <v>0</v>
      </c>
      <c r="L402" s="511">
        <v>0</v>
      </c>
      <c r="M402" s="709">
        <v>1.4974666700000001</v>
      </c>
    </row>
    <row r="403" spans="1:13" hidden="1">
      <c r="B403" s="718" t="s">
        <v>683</v>
      </c>
      <c r="C403" s="456">
        <v>482</v>
      </c>
      <c r="D403" s="456">
        <v>0</v>
      </c>
      <c r="E403" s="456">
        <v>0</v>
      </c>
      <c r="F403" s="456">
        <v>0</v>
      </c>
      <c r="G403" s="456">
        <v>0</v>
      </c>
      <c r="H403" s="456">
        <v>482</v>
      </c>
      <c r="I403" s="456">
        <v>0</v>
      </c>
      <c r="J403" s="456">
        <v>0</v>
      </c>
      <c r="K403" s="511">
        <v>0</v>
      </c>
      <c r="L403" s="511">
        <v>0</v>
      </c>
      <c r="M403" s="709">
        <v>1.8660469999999998E-2</v>
      </c>
    </row>
    <row r="404" spans="1:13" hidden="1">
      <c r="B404" s="718" t="s">
        <v>778</v>
      </c>
      <c r="C404" s="456">
        <v>358212</v>
      </c>
      <c r="D404" s="456">
        <v>0</v>
      </c>
      <c r="E404" s="456">
        <v>0</v>
      </c>
      <c r="F404" s="456">
        <v>0</v>
      </c>
      <c r="G404" s="456">
        <v>0</v>
      </c>
      <c r="H404" s="456">
        <v>358212</v>
      </c>
      <c r="I404" s="456">
        <v>0</v>
      </c>
      <c r="J404" s="456">
        <v>0</v>
      </c>
      <c r="K404" s="511">
        <v>0</v>
      </c>
      <c r="L404" s="511">
        <v>0</v>
      </c>
      <c r="M404" s="709">
        <v>4.8407026999999996</v>
      </c>
    </row>
    <row r="405" spans="1:13" hidden="1">
      <c r="B405" s="718" t="s">
        <v>1301</v>
      </c>
      <c r="C405" s="456">
        <v>162160</v>
      </c>
      <c r="D405" s="456">
        <v>0</v>
      </c>
      <c r="E405" s="456">
        <v>0</v>
      </c>
      <c r="F405" s="456">
        <v>0</v>
      </c>
      <c r="G405" s="456">
        <v>0</v>
      </c>
      <c r="H405" s="456">
        <v>162160</v>
      </c>
      <c r="I405" s="456">
        <v>0</v>
      </c>
      <c r="J405" s="456">
        <v>0</v>
      </c>
      <c r="K405" s="511">
        <v>0</v>
      </c>
      <c r="L405" s="511">
        <v>0</v>
      </c>
      <c r="M405" s="709">
        <v>3.7678330799999999</v>
      </c>
    </row>
    <row r="406" spans="1:13" hidden="1">
      <c r="A406" s="640"/>
      <c r="B406" s="718" t="s">
        <v>1315</v>
      </c>
      <c r="C406" s="722">
        <v>890850</v>
      </c>
      <c r="D406" s="722">
        <v>0</v>
      </c>
      <c r="E406" s="722">
        <v>0</v>
      </c>
      <c r="F406" s="722">
        <v>0</v>
      </c>
      <c r="G406" s="722">
        <v>0</v>
      </c>
      <c r="H406" s="722">
        <v>890850</v>
      </c>
      <c r="I406" s="722">
        <v>0</v>
      </c>
      <c r="J406" s="722">
        <v>0</v>
      </c>
      <c r="K406" s="726">
        <v>0</v>
      </c>
      <c r="L406" s="726">
        <v>0</v>
      </c>
      <c r="M406" s="727">
        <v>6.3721352800000002</v>
      </c>
    </row>
    <row r="407" spans="1:13" hidden="1">
      <c r="B407" s="718" t="s">
        <v>784</v>
      </c>
      <c r="C407" s="456">
        <v>352976</v>
      </c>
      <c r="D407" s="456">
        <v>0</v>
      </c>
      <c r="E407" s="456">
        <v>0</v>
      </c>
      <c r="F407" s="456">
        <v>0</v>
      </c>
      <c r="G407" s="456">
        <v>0</v>
      </c>
      <c r="H407" s="456">
        <v>352976</v>
      </c>
      <c r="I407" s="456">
        <v>0</v>
      </c>
      <c r="J407" s="456">
        <v>3529.76</v>
      </c>
      <c r="K407" s="511">
        <v>5.3397200000000001E-3</v>
      </c>
      <c r="L407" s="511">
        <v>5.6176826392267225E-3</v>
      </c>
      <c r="M407" s="709">
        <v>1.7575772700000001</v>
      </c>
    </row>
    <row r="408" spans="1:13" hidden="1">
      <c r="B408" s="718" t="s">
        <v>1318</v>
      </c>
      <c r="C408" s="456">
        <v>78469</v>
      </c>
      <c r="D408" s="456">
        <v>0</v>
      </c>
      <c r="E408" s="456">
        <v>0</v>
      </c>
      <c r="F408" s="456">
        <v>0</v>
      </c>
      <c r="G408" s="456">
        <v>0</v>
      </c>
      <c r="H408" s="456">
        <v>78469</v>
      </c>
      <c r="I408" s="456">
        <v>0</v>
      </c>
      <c r="J408" s="456">
        <v>0</v>
      </c>
      <c r="K408" s="511">
        <v>0</v>
      </c>
      <c r="L408" s="511">
        <v>0</v>
      </c>
      <c r="M408" s="709">
        <v>3.79077295</v>
      </c>
    </row>
    <row r="409" spans="1:13" hidden="1">
      <c r="B409" s="718" t="s">
        <v>1320</v>
      </c>
      <c r="C409" s="456">
        <v>222109</v>
      </c>
      <c r="D409" s="456">
        <v>0</v>
      </c>
      <c r="E409" s="456">
        <v>0</v>
      </c>
      <c r="F409" s="456">
        <v>0</v>
      </c>
      <c r="G409" s="456">
        <v>0</v>
      </c>
      <c r="H409" s="456">
        <v>222109</v>
      </c>
      <c r="I409" s="456">
        <v>0</v>
      </c>
      <c r="J409" s="456">
        <v>0</v>
      </c>
      <c r="K409" s="511">
        <v>0</v>
      </c>
      <c r="L409" s="511">
        <v>0</v>
      </c>
      <c r="M409" s="709">
        <v>5.1414120399999996</v>
      </c>
    </row>
    <row r="410" spans="1:13" hidden="1">
      <c r="B410" s="718" t="s">
        <v>793</v>
      </c>
      <c r="C410" s="456">
        <v>108222</v>
      </c>
      <c r="D410" s="456">
        <v>0</v>
      </c>
      <c r="E410" s="456">
        <v>0</v>
      </c>
      <c r="F410" s="456">
        <v>0</v>
      </c>
      <c r="G410" s="456">
        <v>0</v>
      </c>
      <c r="H410" s="456">
        <v>108222</v>
      </c>
      <c r="I410" s="456">
        <v>0</v>
      </c>
      <c r="J410" s="456">
        <v>0</v>
      </c>
      <c r="K410" s="511">
        <v>0</v>
      </c>
      <c r="L410" s="511">
        <v>0</v>
      </c>
      <c r="M410" s="709">
        <v>3.5861223400000002</v>
      </c>
    </row>
    <row r="411" spans="1:13" hidden="1">
      <c r="B411" s="718" t="s">
        <v>634</v>
      </c>
      <c r="C411" s="456">
        <v>704745</v>
      </c>
      <c r="D411" s="456">
        <v>0</v>
      </c>
      <c r="E411" s="456">
        <v>0</v>
      </c>
      <c r="F411" s="456">
        <v>0</v>
      </c>
      <c r="G411" s="456">
        <v>0</v>
      </c>
      <c r="H411" s="456">
        <v>704745</v>
      </c>
      <c r="I411" s="456">
        <v>0</v>
      </c>
      <c r="J411" s="456">
        <v>0</v>
      </c>
      <c r="K411" s="511">
        <v>0</v>
      </c>
      <c r="L411" s="511">
        <v>0</v>
      </c>
      <c r="M411" s="709">
        <v>9.4212207899999996</v>
      </c>
    </row>
    <row r="412" spans="1:13" hidden="1">
      <c r="B412" s="718" t="s">
        <v>794</v>
      </c>
      <c r="C412" s="456">
        <v>15024</v>
      </c>
      <c r="D412" s="456">
        <v>0</v>
      </c>
      <c r="E412" s="456">
        <v>0</v>
      </c>
      <c r="F412" s="456">
        <v>0</v>
      </c>
      <c r="G412" s="456">
        <v>0</v>
      </c>
      <c r="H412" s="456">
        <v>15024</v>
      </c>
      <c r="I412" s="456">
        <v>0</v>
      </c>
      <c r="J412" s="456">
        <v>0</v>
      </c>
      <c r="K412" s="511">
        <v>0</v>
      </c>
      <c r="L412" s="511">
        <v>0</v>
      </c>
      <c r="M412" s="709">
        <v>0.13968017999999999</v>
      </c>
    </row>
    <row r="413" spans="1:13" hidden="1">
      <c r="B413" s="718" t="s">
        <v>795</v>
      </c>
      <c r="C413" s="456">
        <v>440918</v>
      </c>
      <c r="D413" s="456">
        <v>0</v>
      </c>
      <c r="E413" s="456">
        <v>0</v>
      </c>
      <c r="F413" s="456">
        <v>0</v>
      </c>
      <c r="G413" s="456">
        <v>0</v>
      </c>
      <c r="H413" s="456">
        <v>440918</v>
      </c>
      <c r="I413" s="456">
        <v>0</v>
      </c>
      <c r="J413" s="456">
        <v>0</v>
      </c>
      <c r="K413" s="511">
        <v>0</v>
      </c>
      <c r="L413" s="511">
        <v>0</v>
      </c>
      <c r="M413" s="709">
        <v>5.6160028500000001</v>
      </c>
    </row>
    <row r="414" spans="1:13" hidden="1">
      <c r="B414" s="718" t="s">
        <v>684</v>
      </c>
      <c r="C414" s="456">
        <v>96055</v>
      </c>
      <c r="D414" s="456">
        <v>0</v>
      </c>
      <c r="E414" s="456">
        <v>0</v>
      </c>
      <c r="F414" s="456">
        <v>0</v>
      </c>
      <c r="G414" s="456">
        <v>0</v>
      </c>
      <c r="H414" s="456">
        <v>96055</v>
      </c>
      <c r="I414" s="456">
        <v>0</v>
      </c>
      <c r="J414" s="456">
        <v>0</v>
      </c>
      <c r="K414" s="511">
        <v>0</v>
      </c>
      <c r="L414" s="511">
        <v>0</v>
      </c>
      <c r="M414" s="709">
        <v>3.69442308</v>
      </c>
    </row>
    <row r="415" spans="1:13" hidden="1">
      <c r="B415" s="718" t="s">
        <v>800</v>
      </c>
      <c r="C415" s="456">
        <v>43100</v>
      </c>
      <c r="D415" s="456">
        <v>0</v>
      </c>
      <c r="E415" s="456">
        <v>0</v>
      </c>
      <c r="F415" s="456">
        <v>0</v>
      </c>
      <c r="G415" s="456">
        <v>0</v>
      </c>
      <c r="H415" s="456">
        <v>43100</v>
      </c>
      <c r="I415" s="456">
        <v>0</v>
      </c>
      <c r="J415" s="456">
        <v>0</v>
      </c>
      <c r="K415" s="511">
        <v>0</v>
      </c>
      <c r="L415" s="511">
        <v>0</v>
      </c>
      <c r="M415" s="709">
        <v>6.1571428600000004</v>
      </c>
    </row>
    <row r="416" spans="1:13" hidden="1">
      <c r="B416" s="718" t="s">
        <v>802</v>
      </c>
      <c r="C416" s="456">
        <v>118664</v>
      </c>
      <c r="D416" s="456">
        <v>0</v>
      </c>
      <c r="E416" s="456">
        <v>0</v>
      </c>
      <c r="F416" s="456">
        <v>0</v>
      </c>
      <c r="G416" s="456">
        <v>0</v>
      </c>
      <c r="H416" s="456">
        <v>118664</v>
      </c>
      <c r="I416" s="456">
        <v>0</v>
      </c>
      <c r="J416" s="456">
        <v>0</v>
      </c>
      <c r="K416" s="511">
        <v>0</v>
      </c>
      <c r="L416" s="511">
        <v>0</v>
      </c>
      <c r="M416" s="709">
        <v>0.97665844000000002</v>
      </c>
    </row>
    <row r="417" spans="1:13" hidden="1">
      <c r="A417" s="640"/>
      <c r="B417" s="718" t="s">
        <v>1408</v>
      </c>
      <c r="C417" s="722">
        <v>474032</v>
      </c>
      <c r="D417" s="722">
        <v>0</v>
      </c>
      <c r="E417" s="722">
        <v>0</v>
      </c>
      <c r="F417" s="722">
        <v>0</v>
      </c>
      <c r="G417" s="722">
        <v>0</v>
      </c>
      <c r="H417" s="722">
        <v>474032</v>
      </c>
      <c r="I417" s="722">
        <v>0</v>
      </c>
      <c r="J417" s="722">
        <v>0</v>
      </c>
      <c r="K417" s="726">
        <v>0</v>
      </c>
      <c r="L417" s="726">
        <v>0</v>
      </c>
      <c r="M417" s="727">
        <v>1.8320077299999999</v>
      </c>
    </row>
    <row r="418" spans="1:13" hidden="1">
      <c r="B418" s="718" t="s">
        <v>803</v>
      </c>
      <c r="C418" s="456">
        <v>113264</v>
      </c>
      <c r="D418" s="456">
        <v>0</v>
      </c>
      <c r="E418" s="456">
        <v>0</v>
      </c>
      <c r="F418" s="456">
        <v>0</v>
      </c>
      <c r="G418" s="456">
        <v>0</v>
      </c>
      <c r="H418" s="456">
        <v>113264</v>
      </c>
      <c r="I418" s="456">
        <v>0</v>
      </c>
      <c r="J418" s="456">
        <v>0</v>
      </c>
      <c r="K418" s="511">
        <v>0</v>
      </c>
      <c r="L418" s="511">
        <v>0</v>
      </c>
      <c r="M418" s="709">
        <v>0.81227768</v>
      </c>
    </row>
    <row r="419" spans="1:13" hidden="1">
      <c r="A419" s="728"/>
      <c r="B419" s="718" t="s">
        <v>672</v>
      </c>
      <c r="C419" s="456">
        <v>206888</v>
      </c>
      <c r="D419" s="456">
        <v>0</v>
      </c>
      <c r="E419" s="456">
        <v>0</v>
      </c>
      <c r="F419" s="456">
        <v>0</v>
      </c>
      <c r="G419" s="456">
        <v>0</v>
      </c>
      <c r="H419" s="456">
        <v>206888</v>
      </c>
      <c r="I419" s="456">
        <v>0</v>
      </c>
      <c r="J419" s="456">
        <v>0</v>
      </c>
      <c r="K419" s="511">
        <v>0</v>
      </c>
      <c r="L419" s="511">
        <v>0</v>
      </c>
      <c r="M419" s="709">
        <v>4.8679529400000003</v>
      </c>
    </row>
    <row r="420" spans="1:13" hidden="1">
      <c r="B420" s="718" t="s">
        <v>805</v>
      </c>
      <c r="C420" s="456">
        <v>170879</v>
      </c>
      <c r="D420" s="456">
        <v>0</v>
      </c>
      <c r="E420" s="456">
        <v>0</v>
      </c>
      <c r="F420" s="456">
        <v>0</v>
      </c>
      <c r="G420" s="456">
        <v>0</v>
      </c>
      <c r="H420" s="456">
        <v>170879</v>
      </c>
      <c r="I420" s="456">
        <v>0</v>
      </c>
      <c r="J420" s="456">
        <v>0</v>
      </c>
      <c r="K420" s="511">
        <v>0</v>
      </c>
      <c r="L420" s="511">
        <v>0</v>
      </c>
      <c r="M420" s="709">
        <v>1.70879</v>
      </c>
    </row>
    <row r="421" spans="1:13" hidden="1">
      <c r="B421" s="718" t="s">
        <v>1361</v>
      </c>
      <c r="C421" s="456">
        <v>306</v>
      </c>
      <c r="D421" s="456">
        <v>0</v>
      </c>
      <c r="E421" s="456">
        <v>0</v>
      </c>
      <c r="F421" s="456">
        <v>0</v>
      </c>
      <c r="G421" s="456">
        <v>0</v>
      </c>
      <c r="H421" s="456">
        <v>306</v>
      </c>
      <c r="I421" s="456">
        <v>0</v>
      </c>
      <c r="J421" s="456">
        <v>0</v>
      </c>
      <c r="K421" s="511">
        <v>0</v>
      </c>
      <c r="L421" s="511">
        <v>0</v>
      </c>
      <c r="M421" s="709">
        <v>3.7499999999999999E-3</v>
      </c>
    </row>
    <row r="422" spans="1:13" hidden="1">
      <c r="B422" s="718" t="s">
        <v>704</v>
      </c>
      <c r="C422" s="456">
        <v>139748</v>
      </c>
      <c r="D422" s="456">
        <v>0</v>
      </c>
      <c r="E422" s="456">
        <v>0</v>
      </c>
      <c r="F422" s="456">
        <v>0</v>
      </c>
      <c r="G422" s="456">
        <v>0</v>
      </c>
      <c r="H422" s="456">
        <v>139748</v>
      </c>
      <c r="I422" s="456">
        <v>0</v>
      </c>
      <c r="J422" s="456">
        <v>0</v>
      </c>
      <c r="K422" s="511">
        <v>0</v>
      </c>
      <c r="L422" s="511">
        <v>0</v>
      </c>
      <c r="M422" s="709">
        <v>5.2735094299999998</v>
      </c>
    </row>
    <row r="423" spans="1:13" hidden="1">
      <c r="B423" s="718" t="s">
        <v>1338</v>
      </c>
      <c r="C423" s="456">
        <v>66844</v>
      </c>
      <c r="D423" s="456">
        <v>0</v>
      </c>
      <c r="E423" s="456">
        <v>0</v>
      </c>
      <c r="F423" s="456">
        <v>0</v>
      </c>
      <c r="G423" s="456">
        <v>0</v>
      </c>
      <c r="H423" s="456">
        <v>66844</v>
      </c>
      <c r="I423" s="456">
        <v>0</v>
      </c>
      <c r="J423" s="456">
        <v>0</v>
      </c>
      <c r="K423" s="511">
        <v>0</v>
      </c>
      <c r="L423" s="511">
        <v>0</v>
      </c>
      <c r="M423" s="709">
        <v>6.6844000000000001</v>
      </c>
    </row>
    <row r="424" spans="1:13" hidden="1">
      <c r="B424" s="718" t="s">
        <v>807</v>
      </c>
      <c r="C424" s="456">
        <v>412147</v>
      </c>
      <c r="D424" s="456">
        <v>0</v>
      </c>
      <c r="E424" s="456">
        <v>0</v>
      </c>
      <c r="F424" s="456">
        <v>0</v>
      </c>
      <c r="G424" s="456">
        <v>0</v>
      </c>
      <c r="H424" s="456">
        <v>412147</v>
      </c>
      <c r="I424" s="456">
        <v>0</v>
      </c>
      <c r="J424" s="456">
        <v>0</v>
      </c>
      <c r="K424" s="511">
        <v>0</v>
      </c>
      <c r="L424" s="511">
        <v>0</v>
      </c>
      <c r="M424" s="709">
        <v>0.55197273000000002</v>
      </c>
    </row>
    <row r="425" spans="1:13" hidden="1">
      <c r="B425" s="677"/>
      <c r="C425" s="524">
        <v>21199174</v>
      </c>
      <c r="D425" s="524">
        <v>0</v>
      </c>
      <c r="E425" s="524">
        <v>0</v>
      </c>
      <c r="F425" s="524">
        <v>0</v>
      </c>
      <c r="G425" s="524">
        <v>3769256</v>
      </c>
      <c r="H425" s="524">
        <v>17429918</v>
      </c>
      <c r="I425" s="524">
        <v>0</v>
      </c>
      <c r="J425" s="524">
        <v>3529.76</v>
      </c>
      <c r="K425" s="525">
        <v>5.3397200000000001E-3</v>
      </c>
      <c r="L425" s="525">
        <v>5.6176826392267225E-3</v>
      </c>
      <c r="M425" s="656"/>
    </row>
    <row r="426" spans="1:13" hidden="1">
      <c r="B426" s="677"/>
      <c r="C426" s="526"/>
      <c r="D426" s="526"/>
      <c r="E426" s="526"/>
      <c r="F426" s="526"/>
      <c r="G426" s="526"/>
      <c r="H426" s="526"/>
      <c r="I426" s="526"/>
      <c r="J426" s="526"/>
      <c r="K426" s="527"/>
      <c r="L426" s="527"/>
      <c r="M426" s="656"/>
    </row>
    <row r="427" spans="1:13" hidden="1">
      <c r="C427" s="524">
        <v>907025268.15789998</v>
      </c>
      <c r="D427" s="524">
        <v>6207190</v>
      </c>
      <c r="E427" s="524">
        <v>3558093</v>
      </c>
      <c r="F427" s="524">
        <v>14729156</v>
      </c>
      <c r="G427" s="524">
        <v>117160313</v>
      </c>
      <c r="H427" s="524">
        <v>814359394</v>
      </c>
      <c r="I427" s="524">
        <v>12913584.570154101</v>
      </c>
      <c r="J427" s="524">
        <v>59498770.170146197</v>
      </c>
      <c r="K427" s="525">
        <v>90.008041230000003</v>
      </c>
      <c r="L427" s="525">
        <v>94.693440448429598</v>
      </c>
      <c r="M427" s="656"/>
    </row>
    <row r="428" spans="1:13" hidden="1"/>
    <row r="429" spans="1:13" hidden="1"/>
    <row r="430" spans="1:13" hidden="1"/>
    <row r="431" spans="1:13" hidden="1"/>
    <row r="432" spans="1:13" hidden="1"/>
    <row r="433" hidden="1"/>
    <row r="434" hidden="1"/>
    <row r="435" hidden="1"/>
  </sheetData>
  <mergeCells count="1">
    <mergeCell ref="A4:A5"/>
  </mergeCells>
  <pageMargins left="0.7" right="0.7" top="0.75" bottom="0.75" header="0.3" footer="0.3"/>
  <pageSetup scale="44" orientation="portrait" r:id="rId1"/>
  <headerFooter>
    <oddFooter>&amp;C12 of 19</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5"/>
  <sheetViews>
    <sheetView view="pageBreakPreview" topLeftCell="D1" zoomScaleSheetLayoutView="100" workbookViewId="0">
      <selection activeCell="B4" sqref="B4:K6"/>
    </sheetView>
  </sheetViews>
  <sheetFormatPr defaultRowHeight="15.75"/>
  <cols>
    <col min="1" max="1" width="4.375" style="716" customWidth="1"/>
    <col min="2" max="2" width="29.5" style="523" customWidth="1"/>
    <col min="3" max="3" width="12" style="456" customWidth="1"/>
    <col min="4" max="4" width="10.87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10.625" style="542" customWidth="1"/>
    <col min="14" max="16384" width="9" style="542"/>
  </cols>
  <sheetData>
    <row r="1" spans="1:13">
      <c r="A1" s="716">
        <v>7.2</v>
      </c>
      <c r="B1" s="642" t="s">
        <v>2059</v>
      </c>
      <c r="C1" s="658"/>
      <c r="D1" s="658"/>
      <c r="E1" s="658"/>
      <c r="F1" s="658"/>
      <c r="G1" s="658"/>
      <c r="H1" s="658"/>
      <c r="I1" s="658"/>
      <c r="J1" s="658"/>
      <c r="K1" s="659"/>
      <c r="L1" s="661"/>
    </row>
    <row r="2" spans="1:13" hidden="1">
      <c r="B2" s="516"/>
      <c r="C2" s="513"/>
      <c r="D2" s="513"/>
      <c r="E2" s="513"/>
      <c r="F2" s="513"/>
      <c r="G2" s="513"/>
      <c r="H2" s="513"/>
      <c r="I2" s="513"/>
      <c r="J2" s="513"/>
      <c r="K2" s="514"/>
      <c r="L2" s="514"/>
      <c r="M2" s="515"/>
    </row>
    <row r="3" spans="1:13" hidden="1">
      <c r="B3" s="516"/>
      <c r="C3" s="513"/>
      <c r="D3" s="513"/>
      <c r="E3" s="513"/>
      <c r="F3" s="513"/>
      <c r="G3" s="513"/>
      <c r="H3" s="513"/>
      <c r="I3" s="513"/>
      <c r="J3" s="513"/>
      <c r="K3" s="514"/>
      <c r="L3" s="514"/>
      <c r="M3" s="515"/>
    </row>
    <row r="4" spans="1:13" ht="81.7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c r="A5" s="1313"/>
      <c r="B5" s="705"/>
      <c r="C5" s="706" t="s">
        <v>2078</v>
      </c>
      <c r="D5" s="707"/>
      <c r="E5" s="707"/>
      <c r="F5" s="707"/>
      <c r="G5" s="707"/>
      <c r="H5" s="707"/>
      <c r="I5" s="706" t="s">
        <v>2060</v>
      </c>
      <c r="J5" s="707"/>
      <c r="K5" s="706" t="s">
        <v>2032</v>
      </c>
      <c r="L5" s="708"/>
      <c r="M5" s="708"/>
    </row>
    <row r="6" spans="1:13" hidden="1">
      <c r="A6" s="517"/>
      <c r="B6" s="518" t="s">
        <v>2061</v>
      </c>
      <c r="C6" s="519"/>
      <c r="D6" s="519"/>
      <c r="E6" s="519"/>
      <c r="F6" s="519"/>
      <c r="G6" s="519"/>
      <c r="H6" s="519"/>
      <c r="I6" s="519"/>
      <c r="J6" s="520"/>
      <c r="K6" s="520"/>
      <c r="L6" s="520"/>
      <c r="M6" s="520"/>
    </row>
    <row r="7" spans="1:13" hidden="1">
      <c r="B7" s="718" t="s">
        <v>852</v>
      </c>
      <c r="C7" s="456">
        <v>560662.15789999999</v>
      </c>
      <c r="D7" s="456">
        <v>0</v>
      </c>
      <c r="E7" s="456">
        <v>0</v>
      </c>
      <c r="F7" s="456">
        <v>0</v>
      </c>
      <c r="G7" s="456">
        <v>560662</v>
      </c>
      <c r="H7" s="511">
        <v>0</v>
      </c>
      <c r="I7" s="456">
        <v>0</v>
      </c>
      <c r="J7" s="456">
        <v>0</v>
      </c>
      <c r="K7" s="511">
        <v>0</v>
      </c>
      <c r="L7" s="511">
        <v>0</v>
      </c>
      <c r="M7" s="511">
        <v>0</v>
      </c>
    </row>
    <row r="8" spans="1:13" hidden="1">
      <c r="B8" s="718" t="s">
        <v>853</v>
      </c>
      <c r="C8" s="456">
        <v>77069</v>
      </c>
      <c r="D8" s="456">
        <v>0</v>
      </c>
      <c r="E8" s="456">
        <v>0</v>
      </c>
      <c r="F8" s="456">
        <v>0</v>
      </c>
      <c r="G8" s="456">
        <v>77069</v>
      </c>
      <c r="H8" s="511">
        <v>0</v>
      </c>
      <c r="I8" s="456">
        <v>0</v>
      </c>
      <c r="J8" s="456">
        <v>0</v>
      </c>
      <c r="K8" s="511">
        <v>0</v>
      </c>
      <c r="L8" s="511">
        <v>0</v>
      </c>
      <c r="M8" s="511">
        <v>0</v>
      </c>
    </row>
    <row r="9" spans="1:13" hidden="1">
      <c r="B9" s="719"/>
      <c r="C9" s="524">
        <v>637731.15789999999</v>
      </c>
      <c r="D9" s="524">
        <v>0</v>
      </c>
      <c r="E9" s="524">
        <v>0</v>
      </c>
      <c r="F9" s="524">
        <v>0</v>
      </c>
      <c r="G9" s="524">
        <v>637731</v>
      </c>
      <c r="H9" s="525">
        <v>0</v>
      </c>
      <c r="I9" s="524">
        <v>0</v>
      </c>
      <c r="J9" s="524">
        <v>0</v>
      </c>
      <c r="K9" s="524">
        <v>0</v>
      </c>
      <c r="L9" s="524">
        <v>0</v>
      </c>
      <c r="M9" s="655">
        <v>0</v>
      </c>
    </row>
    <row r="10" spans="1:13" hidden="1">
      <c r="B10" s="720" t="s">
        <v>876</v>
      </c>
      <c r="C10" s="526"/>
      <c r="D10" s="526"/>
      <c r="E10" s="526"/>
      <c r="F10" s="526"/>
      <c r="G10" s="526"/>
      <c r="H10" s="526"/>
      <c r="I10" s="526"/>
      <c r="J10" s="526"/>
      <c r="K10" s="527"/>
      <c r="L10" s="527"/>
      <c r="M10" s="656"/>
    </row>
    <row r="11" spans="1:13" hidden="1">
      <c r="B11" s="718" t="s">
        <v>620</v>
      </c>
      <c r="C11" s="456">
        <v>55229</v>
      </c>
      <c r="D11" s="456">
        <v>0</v>
      </c>
      <c r="E11" s="456">
        <v>0</v>
      </c>
      <c r="F11" s="456">
        <v>0</v>
      </c>
      <c r="G11" s="456">
        <v>0</v>
      </c>
      <c r="H11" s="456">
        <v>55229</v>
      </c>
      <c r="I11" s="456">
        <v>14920.147072799999</v>
      </c>
      <c r="J11" s="456">
        <v>28716.31855</v>
      </c>
      <c r="K11" s="511">
        <v>4.3441239999999999E-2</v>
      </c>
      <c r="L11" s="511">
        <v>4.5702587195967793E-2</v>
      </c>
      <c r="M11" s="709">
        <v>6.6585889999999995E-2</v>
      </c>
    </row>
    <row r="12" spans="1:13" hidden="1">
      <c r="B12" s="718" t="s">
        <v>621</v>
      </c>
      <c r="C12" s="456">
        <v>3705657</v>
      </c>
      <c r="D12" s="456">
        <v>0</v>
      </c>
      <c r="E12" s="456">
        <v>0</v>
      </c>
      <c r="F12" s="456">
        <v>0</v>
      </c>
      <c r="G12" s="456">
        <v>709400</v>
      </c>
      <c r="H12" s="456">
        <v>2996257</v>
      </c>
      <c r="I12" s="456">
        <v>276432.11764450005</v>
      </c>
      <c r="J12" s="456">
        <v>460824.32660000003</v>
      </c>
      <c r="K12" s="511">
        <v>0.69712207999999998</v>
      </c>
      <c r="L12" s="511">
        <v>0.73341100224212563</v>
      </c>
      <c r="M12" s="709">
        <v>3.51289907</v>
      </c>
    </row>
    <row r="13" spans="1:13" hidden="1">
      <c r="B13" s="718" t="s">
        <v>1456</v>
      </c>
      <c r="C13" s="456">
        <v>1464033</v>
      </c>
      <c r="D13" s="456">
        <v>0</v>
      </c>
      <c r="E13" s="456">
        <v>0</v>
      </c>
      <c r="F13" s="456">
        <v>0</v>
      </c>
      <c r="G13" s="456">
        <v>45000</v>
      </c>
      <c r="H13" s="456">
        <v>1419033</v>
      </c>
      <c r="I13" s="456">
        <v>31247.020835399999</v>
      </c>
      <c r="J13" s="456">
        <v>98892.409769999998</v>
      </c>
      <c r="K13" s="511">
        <v>0.14960166</v>
      </c>
      <c r="L13" s="511">
        <v>0.15738922009321429</v>
      </c>
      <c r="M13" s="709">
        <v>6.2678136000000002</v>
      </c>
    </row>
    <row r="14" spans="1:13" hidden="1">
      <c r="B14" s="718" t="s">
        <v>2062</v>
      </c>
      <c r="C14" s="456">
        <v>3858854</v>
      </c>
      <c r="D14" s="456">
        <v>0</v>
      </c>
      <c r="E14" s="456">
        <v>764770</v>
      </c>
      <c r="F14" s="456">
        <v>0</v>
      </c>
      <c r="G14" s="456">
        <v>45000</v>
      </c>
      <c r="H14" s="456">
        <v>4578624</v>
      </c>
      <c r="I14" s="456">
        <v>172780.76586000001</v>
      </c>
      <c r="J14" s="456">
        <v>2362020.5491200001</v>
      </c>
      <c r="K14" s="511">
        <v>3.57319824</v>
      </c>
      <c r="L14" s="511">
        <v>3.7592022778569065</v>
      </c>
      <c r="M14" s="709">
        <v>4.1529469399999996</v>
      </c>
    </row>
    <row r="15" spans="1:13" hidden="1">
      <c r="B15" s="718" t="s">
        <v>623</v>
      </c>
      <c r="C15" s="456">
        <v>5007351</v>
      </c>
      <c r="D15" s="526">
        <v>0</v>
      </c>
      <c r="E15" s="456">
        <v>0</v>
      </c>
      <c r="F15" s="456">
        <v>0</v>
      </c>
      <c r="G15" s="456">
        <v>702600</v>
      </c>
      <c r="H15" s="456">
        <v>4304751</v>
      </c>
      <c r="I15" s="456">
        <v>592644.65200689994</v>
      </c>
      <c r="J15" s="456">
        <v>821776.96589999995</v>
      </c>
      <c r="K15" s="511">
        <v>1.2431610799999999</v>
      </c>
      <c r="L15" s="511">
        <v>1.3078742448928085</v>
      </c>
      <c r="M15" s="709">
        <v>5.3831889200000003</v>
      </c>
    </row>
    <row r="16" spans="1:13" hidden="1">
      <c r="B16" s="718" t="s">
        <v>881</v>
      </c>
      <c r="C16" s="456">
        <v>1372143</v>
      </c>
      <c r="D16" s="456">
        <v>429600</v>
      </c>
      <c r="E16" s="456">
        <v>0</v>
      </c>
      <c r="F16" s="456">
        <v>0</v>
      </c>
      <c r="G16" s="456">
        <v>225000</v>
      </c>
      <c r="H16" s="456">
        <v>1576743</v>
      </c>
      <c r="I16" s="456">
        <v>145575.66361459999</v>
      </c>
      <c r="J16" s="456">
        <v>286226.15679000004</v>
      </c>
      <c r="K16" s="511">
        <v>0.43299488000000003</v>
      </c>
      <c r="L16" s="511">
        <v>0.4555345722915351</v>
      </c>
      <c r="M16" s="709">
        <v>3.6660529999999997E-2</v>
      </c>
    </row>
    <row r="17" spans="2:13" hidden="1">
      <c r="B17" s="718" t="s">
        <v>624</v>
      </c>
      <c r="C17" s="456">
        <v>1827472</v>
      </c>
      <c r="D17" s="456">
        <v>251400</v>
      </c>
      <c r="E17" s="456">
        <v>0</v>
      </c>
      <c r="F17" s="456">
        <v>0</v>
      </c>
      <c r="G17" s="456">
        <v>216450</v>
      </c>
      <c r="H17" s="456">
        <v>1862422</v>
      </c>
      <c r="I17" s="456">
        <v>420768.46762959997</v>
      </c>
      <c r="J17" s="456">
        <v>608006.28612000006</v>
      </c>
      <c r="K17" s="511">
        <v>0.91977481000000005</v>
      </c>
      <c r="L17" s="511">
        <v>0.96765399292785903</v>
      </c>
      <c r="M17" s="709">
        <v>0.78734064000000004</v>
      </c>
    </row>
    <row r="18" spans="2:13" hidden="1">
      <c r="B18" s="718" t="s">
        <v>625</v>
      </c>
      <c r="C18" s="456">
        <v>2918274</v>
      </c>
      <c r="D18" s="456">
        <v>630000</v>
      </c>
      <c r="E18" s="456">
        <v>0</v>
      </c>
      <c r="F18" s="456">
        <v>0</v>
      </c>
      <c r="G18" s="456">
        <v>235000</v>
      </c>
      <c r="H18" s="456">
        <v>3313274</v>
      </c>
      <c r="I18" s="456">
        <v>327687.73214020004</v>
      </c>
      <c r="J18" s="456">
        <v>512464.08957999997</v>
      </c>
      <c r="K18" s="511">
        <v>0.77524126000000004</v>
      </c>
      <c r="L18" s="511">
        <v>0.81559670324914257</v>
      </c>
      <c r="M18" s="709">
        <v>0.16804015999999999</v>
      </c>
    </row>
    <row r="19" spans="2:13" hidden="1">
      <c r="B19" s="718" t="s">
        <v>626</v>
      </c>
      <c r="C19" s="456">
        <v>1575000</v>
      </c>
      <c r="D19" s="456">
        <v>0</v>
      </c>
      <c r="E19" s="456">
        <v>0</v>
      </c>
      <c r="F19" s="456">
        <v>0</v>
      </c>
      <c r="G19" s="456">
        <v>0</v>
      </c>
      <c r="H19" s="456">
        <v>1575000</v>
      </c>
      <c r="I19" s="456">
        <v>90483.75</v>
      </c>
      <c r="J19" s="456">
        <v>245259</v>
      </c>
      <c r="K19" s="511">
        <v>0.37102091999999998</v>
      </c>
      <c r="L19" s="511">
        <v>0.39033453447659522</v>
      </c>
      <c r="M19" s="709">
        <v>4.5</v>
      </c>
    </row>
    <row r="20" spans="2:13" hidden="1">
      <c r="B20" s="718" t="s">
        <v>886</v>
      </c>
      <c r="C20" s="456">
        <v>20215015</v>
      </c>
      <c r="D20" s="456">
        <v>0</v>
      </c>
      <c r="E20" s="456">
        <v>0</v>
      </c>
      <c r="F20" s="456">
        <v>0</v>
      </c>
      <c r="G20" s="456">
        <v>0</v>
      </c>
      <c r="H20" s="456">
        <v>20215015</v>
      </c>
      <c r="I20" s="456">
        <v>1300763.8262527999</v>
      </c>
      <c r="J20" s="456">
        <v>6962051.1660000002</v>
      </c>
      <c r="K20" s="511">
        <v>10.53199515</v>
      </c>
      <c r="L20" s="511">
        <v>11.080241707268017</v>
      </c>
      <c r="M20" s="709">
        <v>7.4405830399999999</v>
      </c>
    </row>
    <row r="21" spans="2:13" hidden="1">
      <c r="B21" s="719"/>
      <c r="C21" s="524">
        <v>41999028</v>
      </c>
      <c r="D21" s="524">
        <v>1311000</v>
      </c>
      <c r="E21" s="524">
        <v>764770</v>
      </c>
      <c r="F21" s="524">
        <v>0</v>
      </c>
      <c r="G21" s="524">
        <v>2178450</v>
      </c>
      <c r="H21" s="524">
        <v>41896348</v>
      </c>
      <c r="I21" s="524">
        <v>3373304.1430567997</v>
      </c>
      <c r="J21" s="524">
        <v>12386237.26843</v>
      </c>
      <c r="K21" s="525">
        <v>18.737551320000001</v>
      </c>
      <c r="L21" s="525">
        <v>19.71294084249417</v>
      </c>
      <c r="M21" s="656">
        <v>0</v>
      </c>
    </row>
    <row r="22" spans="2:13" hidden="1">
      <c r="B22" s="720" t="s">
        <v>627</v>
      </c>
      <c r="C22" s="526"/>
      <c r="D22" s="526"/>
      <c r="E22" s="526"/>
      <c r="F22" s="526"/>
      <c r="G22" s="526"/>
      <c r="H22" s="526"/>
      <c r="I22" s="526"/>
      <c r="J22" s="526"/>
      <c r="K22" s="527"/>
      <c r="L22" s="527"/>
      <c r="M22" s="656"/>
    </row>
    <row r="23" spans="2:13" hidden="1">
      <c r="B23" s="718" t="s">
        <v>1037</v>
      </c>
      <c r="C23" s="456">
        <v>889292</v>
      </c>
      <c r="D23" s="456">
        <v>0</v>
      </c>
      <c r="E23" s="456">
        <v>0</v>
      </c>
      <c r="F23" s="456">
        <v>0</v>
      </c>
      <c r="G23" s="456">
        <v>115000</v>
      </c>
      <c r="H23" s="456">
        <v>774292</v>
      </c>
      <c r="I23" s="456">
        <v>15927.389761800001</v>
      </c>
      <c r="J23" s="456">
        <v>24397.940920000001</v>
      </c>
      <c r="K23" s="511">
        <v>3.690852E-2</v>
      </c>
      <c r="L23" s="511">
        <v>3.882980404876344E-2</v>
      </c>
      <c r="M23" s="709">
        <v>0.17064287</v>
      </c>
    </row>
    <row r="24" spans="2:13" hidden="1">
      <c r="B24" s="718" t="s">
        <v>629</v>
      </c>
      <c r="C24" s="456">
        <v>6489167</v>
      </c>
      <c r="D24" s="456">
        <v>0</v>
      </c>
      <c r="E24" s="456">
        <v>0</v>
      </c>
      <c r="F24" s="456">
        <v>0</v>
      </c>
      <c r="G24" s="456">
        <v>452500</v>
      </c>
      <c r="H24" s="456">
        <v>6036667</v>
      </c>
      <c r="I24" s="456">
        <v>45275.002527099998</v>
      </c>
      <c r="J24" s="456">
        <v>45275.002500000002</v>
      </c>
      <c r="K24" s="511">
        <v>6.8490750000000003E-2</v>
      </c>
      <c r="L24" s="511">
        <v>7.2056059203797554E-2</v>
      </c>
      <c r="M24" s="709">
        <v>1.53827867</v>
      </c>
    </row>
    <row r="25" spans="2:13" hidden="1">
      <c r="B25" s="719" t="s">
        <v>1635</v>
      </c>
      <c r="C25" s="456">
        <v>1940646</v>
      </c>
      <c r="D25" s="456">
        <v>0</v>
      </c>
      <c r="E25" s="456">
        <v>0</v>
      </c>
      <c r="F25" s="456">
        <v>0</v>
      </c>
      <c r="G25" s="456">
        <v>181000</v>
      </c>
      <c r="H25" s="456">
        <v>1759646</v>
      </c>
      <c r="I25" s="456">
        <v>16722.6642383</v>
      </c>
      <c r="J25" s="456">
        <v>775951.09661999997</v>
      </c>
      <c r="K25" s="511">
        <v>1.1738369900000001</v>
      </c>
      <c r="L25" s="511">
        <v>1.2349414703467405</v>
      </c>
      <c r="M25" s="709">
        <v>5.15749952</v>
      </c>
    </row>
    <row r="26" spans="2:13" ht="30" hidden="1">
      <c r="B26" s="718" t="s">
        <v>630</v>
      </c>
      <c r="C26" s="671">
        <v>942940</v>
      </c>
      <c r="D26" s="671">
        <v>0</v>
      </c>
      <c r="E26" s="671">
        <v>0</v>
      </c>
      <c r="F26" s="671">
        <v>0</v>
      </c>
      <c r="G26" s="671">
        <v>0</v>
      </c>
      <c r="H26" s="671">
        <v>942940</v>
      </c>
      <c r="I26" s="671">
        <v>27540.207200000001</v>
      </c>
      <c r="J26" s="671">
        <v>86014.986799999999</v>
      </c>
      <c r="K26" s="672">
        <v>0.13012104999999999</v>
      </c>
      <c r="L26" s="672">
        <v>0.13689454752155264</v>
      </c>
      <c r="M26" s="721">
        <v>0.19592048000000001</v>
      </c>
    </row>
    <row r="27" spans="2:13" hidden="1">
      <c r="B27" s="718" t="s">
        <v>1041</v>
      </c>
      <c r="C27" s="456">
        <v>513395</v>
      </c>
      <c r="D27" s="456">
        <v>0</v>
      </c>
      <c r="E27" s="456">
        <v>0</v>
      </c>
      <c r="F27" s="456">
        <v>0</v>
      </c>
      <c r="G27" s="456">
        <v>44500</v>
      </c>
      <c r="H27" s="456">
        <v>468895</v>
      </c>
      <c r="I27" s="456">
        <v>0</v>
      </c>
      <c r="J27" s="456">
        <v>2119.4054000000001</v>
      </c>
      <c r="K27" s="511">
        <v>3.2061799999999999E-3</v>
      </c>
      <c r="L27" s="511">
        <v>3.3730754841868479E-3</v>
      </c>
      <c r="M27" s="709">
        <v>0.23496701</v>
      </c>
    </row>
    <row r="28" spans="2:13" hidden="1">
      <c r="B28" s="718" t="s">
        <v>1043</v>
      </c>
      <c r="C28" s="456">
        <v>1787610</v>
      </c>
      <c r="D28" s="456">
        <v>0</v>
      </c>
      <c r="E28" s="456">
        <v>0</v>
      </c>
      <c r="F28" s="456">
        <v>0</v>
      </c>
      <c r="G28" s="456">
        <v>0</v>
      </c>
      <c r="H28" s="456">
        <v>1787610</v>
      </c>
      <c r="I28" s="456">
        <v>17621.72148</v>
      </c>
      <c r="J28" s="456">
        <v>95726.515499999994</v>
      </c>
      <c r="K28" s="511">
        <v>0.14481237999999999</v>
      </c>
      <c r="L28" s="511">
        <v>0.15235063693792714</v>
      </c>
      <c r="M28" s="709">
        <v>9.4720862199999996</v>
      </c>
    </row>
    <row r="29" spans="2:13" hidden="1">
      <c r="B29" s="718" t="s">
        <v>631</v>
      </c>
      <c r="C29" s="456">
        <v>1949078</v>
      </c>
      <c r="D29" s="456">
        <v>50000</v>
      </c>
      <c r="E29" s="456">
        <v>0</v>
      </c>
      <c r="F29" s="456">
        <v>0</v>
      </c>
      <c r="G29" s="456">
        <v>1035100</v>
      </c>
      <c r="H29" s="456">
        <v>963978</v>
      </c>
      <c r="I29" s="456">
        <v>87594.793283699997</v>
      </c>
      <c r="J29" s="456">
        <v>247645.94819999998</v>
      </c>
      <c r="K29" s="511">
        <v>0.37463182</v>
      </c>
      <c r="L29" s="511">
        <v>0.39413340960234694</v>
      </c>
      <c r="M29" s="709">
        <v>0.18646702000000001</v>
      </c>
    </row>
    <row r="30" spans="2:13" hidden="1">
      <c r="B30" s="718" t="s">
        <v>1641</v>
      </c>
      <c r="C30" s="456">
        <v>712327</v>
      </c>
      <c r="D30" s="456">
        <v>0</v>
      </c>
      <c r="E30" s="456">
        <v>0</v>
      </c>
      <c r="F30" s="456">
        <v>0</v>
      </c>
      <c r="G30" s="456">
        <v>456500</v>
      </c>
      <c r="H30" s="456">
        <v>255827</v>
      </c>
      <c r="I30" s="456">
        <v>5176.3715769</v>
      </c>
      <c r="J30" s="456">
        <v>19734.494780000001</v>
      </c>
      <c r="K30" s="511">
        <v>2.9853790000000002E-2</v>
      </c>
      <c r="L30" s="511">
        <v>3.1407837563890005E-2</v>
      </c>
      <c r="M30" s="709">
        <v>1.9712360000000002E-2</v>
      </c>
    </row>
    <row r="31" spans="2:13" hidden="1">
      <c r="B31" s="718" t="s">
        <v>1046</v>
      </c>
      <c r="C31" s="456">
        <v>3517562</v>
      </c>
      <c r="D31" s="456">
        <v>0</v>
      </c>
      <c r="E31" s="456">
        <v>0</v>
      </c>
      <c r="F31" s="456">
        <v>0</v>
      </c>
      <c r="G31" s="456">
        <v>720000</v>
      </c>
      <c r="H31" s="456">
        <v>2797562</v>
      </c>
      <c r="I31" s="456">
        <v>28371.185652</v>
      </c>
      <c r="J31" s="456">
        <v>107873.99072</v>
      </c>
      <c r="K31" s="511">
        <v>0.16318874</v>
      </c>
      <c r="L31" s="511">
        <v>0.17168358327247421</v>
      </c>
      <c r="M31" s="709">
        <v>0.13321723999999999</v>
      </c>
    </row>
    <row r="32" spans="2:13" hidden="1">
      <c r="B32" s="718" t="s">
        <v>632</v>
      </c>
      <c r="C32" s="456">
        <v>445935</v>
      </c>
      <c r="D32" s="456">
        <v>200000</v>
      </c>
      <c r="E32" s="456">
        <v>0</v>
      </c>
      <c r="F32" s="456">
        <v>0</v>
      </c>
      <c r="G32" s="456">
        <v>0</v>
      </c>
      <c r="H32" s="456">
        <v>645935</v>
      </c>
      <c r="I32" s="456">
        <v>20228.783697700001</v>
      </c>
      <c r="J32" s="456">
        <v>30023.058800000003</v>
      </c>
      <c r="K32" s="511">
        <v>4.541804E-2</v>
      </c>
      <c r="L32" s="511">
        <v>4.7782290069931975E-2</v>
      </c>
      <c r="M32" s="709">
        <v>6.9149779999999994E-2</v>
      </c>
    </row>
    <row r="33" spans="2:13" hidden="1">
      <c r="B33" s="718" t="s">
        <v>893</v>
      </c>
      <c r="C33" s="456">
        <v>30500655</v>
      </c>
      <c r="D33" s="456">
        <v>0</v>
      </c>
      <c r="E33" s="456">
        <v>0</v>
      </c>
      <c r="F33" s="456">
        <v>0</v>
      </c>
      <c r="G33" s="456">
        <v>2855000</v>
      </c>
      <c r="H33" s="456">
        <v>27645655</v>
      </c>
      <c r="I33" s="456">
        <v>641811.67105260002</v>
      </c>
      <c r="J33" s="456">
        <v>3683507.0721999998</v>
      </c>
      <c r="K33" s="511">
        <v>5.57230588</v>
      </c>
      <c r="L33" s="511">
        <v>5.8623741361924866</v>
      </c>
      <c r="M33" s="709">
        <v>2.1729936300000001</v>
      </c>
    </row>
    <row r="34" spans="2:13" hidden="1">
      <c r="B34" s="718" t="s">
        <v>895</v>
      </c>
      <c r="C34" s="456">
        <v>4909</v>
      </c>
      <c r="D34" s="456">
        <v>0</v>
      </c>
      <c r="E34" s="456">
        <v>0</v>
      </c>
      <c r="F34" s="456">
        <v>0</v>
      </c>
      <c r="G34" s="456">
        <v>4909</v>
      </c>
      <c r="H34" s="456">
        <v>0</v>
      </c>
      <c r="I34" s="456">
        <v>0</v>
      </c>
      <c r="J34" s="456">
        <v>0</v>
      </c>
      <c r="K34" s="511">
        <v>0</v>
      </c>
      <c r="L34" s="511">
        <v>0</v>
      </c>
      <c r="M34" s="709">
        <v>0</v>
      </c>
    </row>
    <row r="35" spans="2:13" hidden="1">
      <c r="B35" s="718" t="s">
        <v>1039</v>
      </c>
      <c r="C35" s="456">
        <v>900681</v>
      </c>
      <c r="D35" s="456">
        <v>0</v>
      </c>
      <c r="E35" s="456">
        <v>0</v>
      </c>
      <c r="F35" s="456">
        <v>0</v>
      </c>
      <c r="G35" s="456">
        <v>0</v>
      </c>
      <c r="H35" s="456">
        <v>900681</v>
      </c>
      <c r="I35" s="456">
        <v>70316.165670000002</v>
      </c>
      <c r="J35" s="456">
        <v>144334.13024999999</v>
      </c>
      <c r="K35" s="511">
        <v>0.21834460999999999</v>
      </c>
      <c r="L35" s="511">
        <v>0.22971061424949951</v>
      </c>
      <c r="M35" s="709">
        <v>3.5971555999999998</v>
      </c>
    </row>
    <row r="36" spans="2:13" hidden="1">
      <c r="B36" s="718" t="s">
        <v>1647</v>
      </c>
      <c r="C36" s="456">
        <v>11554572</v>
      </c>
      <c r="D36" s="456">
        <v>0</v>
      </c>
      <c r="E36" s="456">
        <v>0</v>
      </c>
      <c r="F36" s="456">
        <v>0</v>
      </c>
      <c r="G36" s="456">
        <v>6555000</v>
      </c>
      <c r="H36" s="456">
        <v>4999572</v>
      </c>
      <c r="I36" s="456">
        <v>27847.6162927</v>
      </c>
      <c r="J36" s="456">
        <v>27847.616040000001</v>
      </c>
      <c r="K36" s="511">
        <v>4.2127089999999999E-2</v>
      </c>
      <c r="L36" s="511">
        <v>4.4320030022369679E-2</v>
      </c>
      <c r="M36" s="709">
        <v>0.33017753</v>
      </c>
    </row>
    <row r="37" spans="2:13" hidden="1">
      <c r="B37" s="718" t="s">
        <v>1049</v>
      </c>
      <c r="C37" s="456">
        <v>97057</v>
      </c>
      <c r="D37" s="456">
        <v>0</v>
      </c>
      <c r="E37" s="456">
        <v>0</v>
      </c>
      <c r="F37" s="456">
        <v>0</v>
      </c>
      <c r="G37" s="456">
        <v>0</v>
      </c>
      <c r="H37" s="456">
        <v>97057</v>
      </c>
      <c r="I37" s="456">
        <v>1449.0413500000002</v>
      </c>
      <c r="J37" s="456">
        <v>23774.112149999997</v>
      </c>
      <c r="K37" s="511">
        <v>3.596481E-2</v>
      </c>
      <c r="L37" s="511">
        <v>3.7836968260755423E-2</v>
      </c>
      <c r="M37" s="709">
        <v>2.2844466400000001</v>
      </c>
    </row>
    <row r="38" spans="2:13" hidden="1">
      <c r="B38" s="718" t="s">
        <v>633</v>
      </c>
      <c r="C38" s="456">
        <v>147800</v>
      </c>
      <c r="D38" s="456">
        <v>0</v>
      </c>
      <c r="E38" s="456">
        <v>0</v>
      </c>
      <c r="F38" s="456">
        <v>0</v>
      </c>
      <c r="G38" s="456">
        <v>5000</v>
      </c>
      <c r="H38" s="456">
        <v>142800</v>
      </c>
      <c r="I38" s="456">
        <v>0</v>
      </c>
      <c r="J38" s="456">
        <v>1756.44</v>
      </c>
      <c r="K38" s="511">
        <v>2.65709E-3</v>
      </c>
      <c r="L38" s="511">
        <v>2.7954088931948303E-3</v>
      </c>
      <c r="M38" s="709">
        <v>2.38</v>
      </c>
    </row>
    <row r="39" spans="2:13" hidden="1">
      <c r="B39" s="718" t="s">
        <v>635</v>
      </c>
      <c r="C39" s="456">
        <v>698152</v>
      </c>
      <c r="D39" s="456">
        <v>0</v>
      </c>
      <c r="E39" s="456">
        <v>0</v>
      </c>
      <c r="F39" s="456">
        <v>0</v>
      </c>
      <c r="G39" s="456">
        <v>0</v>
      </c>
      <c r="H39" s="456">
        <v>698152</v>
      </c>
      <c r="I39" s="456">
        <v>50406.574119999997</v>
      </c>
      <c r="J39" s="456">
        <v>214109.25536000001</v>
      </c>
      <c r="K39" s="511">
        <v>0.32389846</v>
      </c>
      <c r="L39" s="511">
        <v>0.34075910167649731</v>
      </c>
      <c r="M39" s="709">
        <v>3.2579014900000001</v>
      </c>
    </row>
    <row r="40" spans="2:13" ht="30" hidden="1">
      <c r="B40" s="718" t="s">
        <v>1055</v>
      </c>
      <c r="C40" s="456">
        <v>904776</v>
      </c>
      <c r="D40" s="456">
        <v>0</v>
      </c>
      <c r="E40" s="456">
        <v>0</v>
      </c>
      <c r="F40" s="456">
        <v>0</v>
      </c>
      <c r="G40" s="456">
        <v>0</v>
      </c>
      <c r="H40" s="456">
        <v>904776</v>
      </c>
      <c r="I40" s="456">
        <v>4523.88</v>
      </c>
      <c r="J40" s="456">
        <v>28844.258879999998</v>
      </c>
      <c r="K40" s="511">
        <v>4.3634779999999998E-2</v>
      </c>
      <c r="L40" s="511">
        <v>4.590620675386916E-2</v>
      </c>
      <c r="M40" s="709">
        <v>4.9258811600000003</v>
      </c>
    </row>
    <row r="41" spans="2:13" hidden="1">
      <c r="B41" s="718" t="s">
        <v>1056</v>
      </c>
      <c r="C41" s="456">
        <v>636624</v>
      </c>
      <c r="D41" s="456">
        <v>0</v>
      </c>
      <c r="E41" s="456">
        <v>0</v>
      </c>
      <c r="F41" s="456">
        <v>0</v>
      </c>
      <c r="G41" s="456">
        <v>7500</v>
      </c>
      <c r="H41" s="456">
        <v>629124</v>
      </c>
      <c r="I41" s="456">
        <v>10037.363218</v>
      </c>
      <c r="J41" s="456">
        <v>33029.01</v>
      </c>
      <c r="K41" s="511">
        <v>4.996536E-2</v>
      </c>
      <c r="L41" s="511">
        <v>5.2566320675582992E-2</v>
      </c>
      <c r="M41" s="709">
        <v>6.9902666699999996</v>
      </c>
    </row>
    <row r="42" spans="2:13" hidden="1">
      <c r="B42" s="719"/>
      <c r="C42" s="524">
        <v>64633178</v>
      </c>
      <c r="D42" s="524">
        <v>250000</v>
      </c>
      <c r="E42" s="524">
        <v>0</v>
      </c>
      <c r="F42" s="524">
        <v>0</v>
      </c>
      <c r="G42" s="524">
        <v>12432009</v>
      </c>
      <c r="H42" s="524">
        <v>52451169</v>
      </c>
      <c r="I42" s="524">
        <v>1070850.4311207999</v>
      </c>
      <c r="J42" s="524">
        <v>5591964.3351199999</v>
      </c>
      <c r="K42" s="525">
        <v>8.459366339999999</v>
      </c>
      <c r="L42" s="525">
        <v>8.8997215007758665</v>
      </c>
      <c r="M42" s="656"/>
    </row>
    <row r="43" spans="2:13" hidden="1">
      <c r="B43" s="720" t="s">
        <v>898</v>
      </c>
      <c r="C43" s="526"/>
      <c r="D43" s="526"/>
      <c r="E43" s="526"/>
      <c r="F43" s="526"/>
      <c r="G43" s="526"/>
      <c r="H43" s="526"/>
      <c r="I43" s="526"/>
      <c r="J43" s="526"/>
      <c r="K43" s="527"/>
      <c r="L43" s="511">
        <v>0</v>
      </c>
      <c r="M43" s="656"/>
    </row>
    <row r="44" spans="2:13" hidden="1">
      <c r="B44" s="718" t="s">
        <v>1459</v>
      </c>
      <c r="C44" s="456">
        <v>9033731</v>
      </c>
      <c r="D44" s="456">
        <v>0</v>
      </c>
      <c r="E44" s="456">
        <v>0</v>
      </c>
      <c r="F44" s="456">
        <v>0</v>
      </c>
      <c r="G44" s="456">
        <v>839000</v>
      </c>
      <c r="H44" s="456">
        <v>8194731</v>
      </c>
      <c r="I44" s="456">
        <v>90259.665653699994</v>
      </c>
      <c r="J44" s="456">
        <v>441777.94821</v>
      </c>
      <c r="K44" s="511">
        <v>0.66830924999999997</v>
      </c>
      <c r="L44" s="511">
        <v>0.70309831548108626</v>
      </c>
      <c r="M44" s="709">
        <v>6.7209094800000004</v>
      </c>
    </row>
    <row r="45" spans="2:13" hidden="1">
      <c r="B45" s="718" t="s">
        <v>636</v>
      </c>
      <c r="C45" s="456">
        <v>464326</v>
      </c>
      <c r="D45" s="456">
        <v>0</v>
      </c>
      <c r="E45" s="456">
        <v>0</v>
      </c>
      <c r="F45" s="456">
        <v>0</v>
      </c>
      <c r="G45" s="456">
        <v>0</v>
      </c>
      <c r="H45" s="456">
        <v>464326</v>
      </c>
      <c r="I45" s="456">
        <v>567.56952999999999</v>
      </c>
      <c r="J45" s="456">
        <v>30529.434499999999</v>
      </c>
      <c r="K45" s="511">
        <v>4.6184070000000001E-2</v>
      </c>
      <c r="L45" s="511">
        <v>4.8588196981114676E-2</v>
      </c>
      <c r="M45" s="709">
        <v>7.7387666700000004</v>
      </c>
    </row>
    <row r="46" spans="2:13" hidden="1">
      <c r="B46" s="718" t="s">
        <v>637</v>
      </c>
      <c r="C46" s="456">
        <v>2160000</v>
      </c>
      <c r="D46" s="456">
        <v>0</v>
      </c>
      <c r="E46" s="456">
        <v>432000</v>
      </c>
      <c r="F46" s="456">
        <v>0</v>
      </c>
      <c r="G46" s="456">
        <v>0</v>
      </c>
      <c r="H46" s="456">
        <v>2592000</v>
      </c>
      <c r="I46" s="456">
        <v>60498</v>
      </c>
      <c r="J46" s="456">
        <v>178536.95999999999</v>
      </c>
      <c r="K46" s="511">
        <v>0.27008568999999999</v>
      </c>
      <c r="L46" s="511">
        <v>0.28414509220239215</v>
      </c>
      <c r="M46" s="709">
        <v>4.3742405800000004</v>
      </c>
    </row>
    <row r="47" spans="2:13" hidden="1">
      <c r="B47" s="719"/>
      <c r="C47" s="524">
        <v>11658057</v>
      </c>
      <c r="D47" s="524">
        <v>0</v>
      </c>
      <c r="E47" s="524">
        <v>432000</v>
      </c>
      <c r="F47" s="524">
        <v>0</v>
      </c>
      <c r="G47" s="524">
        <v>839000</v>
      </c>
      <c r="H47" s="524">
        <v>11251057</v>
      </c>
      <c r="I47" s="524">
        <v>151325.23518369999</v>
      </c>
      <c r="J47" s="524">
        <v>650844.34271</v>
      </c>
      <c r="K47" s="525">
        <v>0.98457901000000003</v>
      </c>
      <c r="L47" s="525">
        <v>1.035831604664593</v>
      </c>
      <c r="M47" s="656"/>
    </row>
    <row r="48" spans="2:13" hidden="1">
      <c r="B48" s="720" t="s">
        <v>903</v>
      </c>
      <c r="C48" s="526"/>
      <c r="D48" s="526"/>
      <c r="E48" s="526"/>
      <c r="F48" s="526"/>
      <c r="G48" s="526"/>
      <c r="H48" s="526"/>
      <c r="I48" s="526"/>
      <c r="J48" s="526"/>
      <c r="K48" s="527"/>
      <c r="L48" s="527"/>
      <c r="M48" s="656"/>
    </row>
    <row r="49" spans="2:13" hidden="1">
      <c r="B49" s="718" t="s">
        <v>1461</v>
      </c>
      <c r="C49" s="722">
        <v>1814888</v>
      </c>
      <c r="D49" s="456">
        <v>0</v>
      </c>
      <c r="E49" s="456">
        <v>0</v>
      </c>
      <c r="F49" s="456">
        <v>0</v>
      </c>
      <c r="G49" s="456">
        <v>1197500</v>
      </c>
      <c r="H49" s="456">
        <v>617388</v>
      </c>
      <c r="I49" s="456">
        <v>4364.9329359000003</v>
      </c>
      <c r="J49" s="456">
        <v>4364.9331600000005</v>
      </c>
      <c r="K49" s="511">
        <v>6.6031500000000003E-3</v>
      </c>
      <c r="L49" s="511">
        <v>6.9468771911736322E-3</v>
      </c>
      <c r="M49" s="709">
        <v>0.22818835000000001</v>
      </c>
    </row>
    <row r="50" spans="2:13" ht="30" hidden="1">
      <c r="B50" s="718" t="s">
        <v>1463</v>
      </c>
      <c r="C50" s="722">
        <v>121208</v>
      </c>
      <c r="D50" s="456">
        <v>0</v>
      </c>
      <c r="E50" s="456">
        <v>0</v>
      </c>
      <c r="F50" s="456">
        <v>0</v>
      </c>
      <c r="G50" s="456">
        <v>0</v>
      </c>
      <c r="H50" s="456">
        <v>121208</v>
      </c>
      <c r="I50" s="456">
        <v>0</v>
      </c>
      <c r="J50" s="456">
        <v>1069.05456</v>
      </c>
      <c r="K50" s="511">
        <v>1.61724E-3</v>
      </c>
      <c r="L50" s="511">
        <v>1.7014214116818601E-3</v>
      </c>
      <c r="M50" s="709">
        <v>0.16545066999999999</v>
      </c>
    </row>
    <row r="51" spans="2:13" ht="30" hidden="1">
      <c r="B51" s="718" t="s">
        <v>1068</v>
      </c>
      <c r="C51" s="456">
        <v>3377789</v>
      </c>
      <c r="D51" s="456">
        <v>0</v>
      </c>
      <c r="E51" s="456">
        <v>0</v>
      </c>
      <c r="F51" s="456">
        <v>0</v>
      </c>
      <c r="G51" s="456">
        <v>204000</v>
      </c>
      <c r="H51" s="456">
        <v>3173789</v>
      </c>
      <c r="I51" s="456">
        <v>49935.472108099995</v>
      </c>
      <c r="J51" s="456">
        <v>140694.06637000002</v>
      </c>
      <c r="K51" s="511">
        <v>0.21283803000000001</v>
      </c>
      <c r="L51" s="511">
        <v>0.22391738081029908</v>
      </c>
      <c r="M51" s="709">
        <v>5.1102775899999999</v>
      </c>
    </row>
    <row r="52" spans="2:13" ht="30" hidden="1">
      <c r="B52" s="718" t="s">
        <v>638</v>
      </c>
      <c r="C52" s="456">
        <v>1362396</v>
      </c>
      <c r="D52" s="456">
        <v>0</v>
      </c>
      <c r="E52" s="456">
        <v>0</v>
      </c>
      <c r="F52" s="456">
        <v>0</v>
      </c>
      <c r="G52" s="456">
        <v>26500</v>
      </c>
      <c r="H52" s="456">
        <v>1335896</v>
      </c>
      <c r="I52" s="456">
        <v>6626.3394130999995</v>
      </c>
      <c r="J52" s="456">
        <v>24380.101999999999</v>
      </c>
      <c r="K52" s="511">
        <v>3.6881530000000003E-2</v>
      </c>
      <c r="L52" s="511">
        <v>3.8801413055838549E-2</v>
      </c>
      <c r="M52" s="709">
        <v>2.4077009199999999</v>
      </c>
    </row>
    <row r="53" spans="2:13" hidden="1">
      <c r="B53" s="718" t="s">
        <v>639</v>
      </c>
      <c r="C53" s="456">
        <v>11341133</v>
      </c>
      <c r="D53" s="456">
        <v>0</v>
      </c>
      <c r="E53" s="456">
        <v>0</v>
      </c>
      <c r="F53" s="456">
        <v>0</v>
      </c>
      <c r="G53" s="456">
        <v>935000</v>
      </c>
      <c r="H53" s="456">
        <v>10406133</v>
      </c>
      <c r="I53" s="456">
        <v>293973.25725000002</v>
      </c>
      <c r="J53" s="456">
        <v>679208.30090999999</v>
      </c>
      <c r="K53" s="511">
        <v>1.0274872100000001</v>
      </c>
      <c r="L53" s="511">
        <v>1.0809734034157525</v>
      </c>
      <c r="M53" s="709">
        <v>8.6795456899999994</v>
      </c>
    </row>
    <row r="54" spans="2:13" hidden="1">
      <c r="B54" s="718" t="s">
        <v>640</v>
      </c>
      <c r="C54" s="456">
        <v>2371500</v>
      </c>
      <c r="D54" s="456">
        <v>0</v>
      </c>
      <c r="E54" s="456">
        <v>0</v>
      </c>
      <c r="F54" s="456">
        <v>0</v>
      </c>
      <c r="G54" s="456">
        <v>331000</v>
      </c>
      <c r="H54" s="456">
        <v>2040500</v>
      </c>
      <c r="I54" s="456">
        <v>21425.25</v>
      </c>
      <c r="J54" s="456">
        <v>49012.81</v>
      </c>
      <c r="K54" s="511">
        <v>7.4145199999999994E-2</v>
      </c>
      <c r="L54" s="511">
        <v>7.8004853541520633E-2</v>
      </c>
      <c r="M54" s="709">
        <v>0.46908045999999998</v>
      </c>
    </row>
    <row r="55" spans="2:13" hidden="1">
      <c r="B55" s="718" t="s">
        <v>641</v>
      </c>
      <c r="C55" s="456">
        <v>2922</v>
      </c>
      <c r="D55" s="456">
        <v>0</v>
      </c>
      <c r="E55" s="456">
        <v>0</v>
      </c>
      <c r="F55" s="456">
        <v>0</v>
      </c>
      <c r="G55" s="456">
        <v>0</v>
      </c>
      <c r="H55" s="456">
        <v>2922</v>
      </c>
      <c r="I55" s="456">
        <v>0</v>
      </c>
      <c r="J55" s="456">
        <v>0</v>
      </c>
      <c r="K55" s="511">
        <v>0</v>
      </c>
      <c r="L55" s="511">
        <v>0</v>
      </c>
      <c r="M55" s="709">
        <v>0.16491702999999999</v>
      </c>
    </row>
    <row r="56" spans="2:13" hidden="1">
      <c r="B56" s="719"/>
      <c r="C56" s="524">
        <v>20391836</v>
      </c>
      <c r="D56" s="524">
        <v>0</v>
      </c>
      <c r="E56" s="524">
        <v>0</v>
      </c>
      <c r="F56" s="524">
        <v>0</v>
      </c>
      <c r="G56" s="524">
        <v>2694000</v>
      </c>
      <c r="H56" s="524">
        <v>17697836</v>
      </c>
      <c r="I56" s="524">
        <v>376325.25170710002</v>
      </c>
      <c r="J56" s="524">
        <v>898729.26699999999</v>
      </c>
      <c r="K56" s="525">
        <v>1.3595723600000003</v>
      </c>
      <c r="L56" s="525">
        <v>1.4303453494262661</v>
      </c>
      <c r="M56" s="656"/>
    </row>
    <row r="57" spans="2:13" hidden="1">
      <c r="B57" s="720" t="s">
        <v>908</v>
      </c>
      <c r="C57" s="526"/>
      <c r="D57" s="526"/>
      <c r="E57" s="526"/>
      <c r="F57" s="526"/>
      <c r="G57" s="526"/>
      <c r="H57" s="526"/>
      <c r="I57" s="526"/>
      <c r="J57" s="526"/>
      <c r="K57" s="527"/>
      <c r="L57" s="527"/>
      <c r="M57" s="656"/>
    </row>
    <row r="58" spans="2:13" hidden="1">
      <c r="B58" s="718" t="s">
        <v>642</v>
      </c>
      <c r="C58" s="456">
        <v>66956</v>
      </c>
      <c r="D58" s="456">
        <v>0</v>
      </c>
      <c r="E58" s="456">
        <v>0</v>
      </c>
      <c r="F58" s="456">
        <v>0</v>
      </c>
      <c r="G58" s="456">
        <v>0</v>
      </c>
      <c r="H58" s="456">
        <v>66956</v>
      </c>
      <c r="I58" s="456">
        <v>2457.0147148000001</v>
      </c>
      <c r="J58" s="456">
        <v>12115.688199999999</v>
      </c>
      <c r="K58" s="511">
        <v>1.8328270000000001E-2</v>
      </c>
      <c r="L58" s="511">
        <v>1.9282356665445824E-2</v>
      </c>
      <c r="M58" s="709">
        <v>5.8465370000000003E-2</v>
      </c>
    </row>
    <row r="59" spans="2:13" hidden="1">
      <c r="B59" s="718" t="s">
        <v>1458</v>
      </c>
      <c r="C59" s="456">
        <v>331882</v>
      </c>
      <c r="D59" s="456">
        <v>0</v>
      </c>
      <c r="E59" s="456">
        <v>0</v>
      </c>
      <c r="F59" s="456">
        <v>0</v>
      </c>
      <c r="G59" s="456">
        <v>0</v>
      </c>
      <c r="H59" s="456">
        <v>331882</v>
      </c>
      <c r="I59" s="456">
        <v>19956.064599900001</v>
      </c>
      <c r="J59" s="456">
        <v>94088.547000000006</v>
      </c>
      <c r="K59" s="511">
        <v>0.14233451</v>
      </c>
      <c r="L59" s="511">
        <v>0.14974377777298387</v>
      </c>
      <c r="M59" s="709">
        <v>0.71459684999999995</v>
      </c>
    </row>
    <row r="60" spans="2:13" hidden="1">
      <c r="B60" s="718" t="s">
        <v>643</v>
      </c>
      <c r="C60" s="456">
        <v>618426</v>
      </c>
      <c r="D60" s="456">
        <v>0</v>
      </c>
      <c r="E60" s="456">
        <v>0</v>
      </c>
      <c r="F60" s="456">
        <v>0</v>
      </c>
      <c r="G60" s="456">
        <v>211000</v>
      </c>
      <c r="H60" s="456">
        <v>407426</v>
      </c>
      <c r="I60" s="456">
        <v>4889.1118882000001</v>
      </c>
      <c r="J60" s="456">
        <v>40335.173999999999</v>
      </c>
      <c r="K60" s="511">
        <v>6.1017920000000003E-2</v>
      </c>
      <c r="L60" s="511">
        <v>6.4194224743322231E-2</v>
      </c>
      <c r="M60" s="709">
        <v>2.2402784499999999</v>
      </c>
    </row>
    <row r="61" spans="2:13" hidden="1">
      <c r="B61" s="718" t="s">
        <v>1670</v>
      </c>
      <c r="C61" s="456">
        <v>447020</v>
      </c>
      <c r="D61" s="456">
        <v>0</v>
      </c>
      <c r="E61" s="456">
        <v>0</v>
      </c>
      <c r="F61" s="456">
        <v>0</v>
      </c>
      <c r="G61" s="456">
        <v>0</v>
      </c>
      <c r="H61" s="456">
        <v>447020</v>
      </c>
      <c r="I61" s="456">
        <v>5223.0528408</v>
      </c>
      <c r="J61" s="456">
        <v>51854.32</v>
      </c>
      <c r="K61" s="511">
        <v>7.8443760000000001E-2</v>
      </c>
      <c r="L61" s="511">
        <v>8.2527172734947141E-2</v>
      </c>
      <c r="M61" s="709">
        <v>7.7154239999999999E-2</v>
      </c>
    </row>
    <row r="62" spans="2:13" hidden="1">
      <c r="B62" s="718" t="s">
        <v>644</v>
      </c>
      <c r="C62" s="456">
        <v>175218</v>
      </c>
      <c r="D62" s="456">
        <v>0</v>
      </c>
      <c r="E62" s="456">
        <v>0</v>
      </c>
      <c r="F62" s="456">
        <v>0</v>
      </c>
      <c r="G62" s="456">
        <v>39500</v>
      </c>
      <c r="H62" s="456">
        <v>135718</v>
      </c>
      <c r="I62" s="456">
        <v>761.37810380000008</v>
      </c>
      <c r="J62" s="456">
        <v>5183.07042</v>
      </c>
      <c r="K62" s="511">
        <v>7.8408000000000002E-3</v>
      </c>
      <c r="L62" s="511">
        <v>8.2489587723594687E-3</v>
      </c>
      <c r="M62" s="709">
        <v>9.4248611100000002</v>
      </c>
    </row>
    <row r="63" spans="2:13" hidden="1">
      <c r="B63" s="718" t="s">
        <v>645</v>
      </c>
      <c r="C63" s="456">
        <v>10324023</v>
      </c>
      <c r="D63" s="456">
        <v>0</v>
      </c>
      <c r="E63" s="456">
        <v>0</v>
      </c>
      <c r="F63" s="456">
        <v>6748335</v>
      </c>
      <c r="G63" s="456">
        <v>2550500</v>
      </c>
      <c r="H63" s="456">
        <v>14521858</v>
      </c>
      <c r="I63" s="456">
        <v>212699.6872665</v>
      </c>
      <c r="J63" s="456">
        <v>996489.89595999999</v>
      </c>
      <c r="K63" s="511">
        <v>1.5074618799999999</v>
      </c>
      <c r="L63" s="511">
        <v>1.5859333180440978</v>
      </c>
      <c r="M63" s="709">
        <v>8.2215375599999998</v>
      </c>
    </row>
    <row r="64" spans="2:13" hidden="1">
      <c r="B64" s="718" t="s">
        <v>912</v>
      </c>
      <c r="C64" s="456">
        <v>2163181</v>
      </c>
      <c r="D64" s="456">
        <v>200000</v>
      </c>
      <c r="E64" s="456">
        <v>0</v>
      </c>
      <c r="F64" s="456">
        <v>0</v>
      </c>
      <c r="G64" s="456">
        <v>300000</v>
      </c>
      <c r="H64" s="456">
        <v>2063181</v>
      </c>
      <c r="I64" s="456">
        <v>67233.308324600002</v>
      </c>
      <c r="J64" s="456">
        <v>230663.63580000002</v>
      </c>
      <c r="K64" s="511">
        <v>0.34894145999999998</v>
      </c>
      <c r="L64" s="511">
        <v>0.36710572456330615</v>
      </c>
      <c r="M64" s="709">
        <v>0.47091783999999998</v>
      </c>
    </row>
    <row r="65" spans="2:13" ht="30" hidden="1">
      <c r="B65" s="718" t="s">
        <v>646</v>
      </c>
      <c r="C65" s="456">
        <v>69085</v>
      </c>
      <c r="D65" s="456">
        <v>0</v>
      </c>
      <c r="E65" s="456">
        <v>0</v>
      </c>
      <c r="F65" s="456">
        <v>0</v>
      </c>
      <c r="G65" s="456">
        <v>0</v>
      </c>
      <c r="H65" s="456">
        <v>69085</v>
      </c>
      <c r="I65" s="456">
        <v>0</v>
      </c>
      <c r="J65" s="456">
        <v>0</v>
      </c>
      <c r="K65" s="511">
        <v>0</v>
      </c>
      <c r="L65" s="511">
        <v>0</v>
      </c>
      <c r="M65" s="709">
        <v>2.97421216</v>
      </c>
    </row>
    <row r="66" spans="2:13" hidden="1">
      <c r="B66" s="718" t="s">
        <v>647</v>
      </c>
      <c r="C66" s="456">
        <v>642367</v>
      </c>
      <c r="D66" s="456">
        <v>2250000</v>
      </c>
      <c r="E66" s="456">
        <v>0</v>
      </c>
      <c r="F66" s="456">
        <v>0</v>
      </c>
      <c r="G66" s="456">
        <v>120500</v>
      </c>
      <c r="H66" s="456">
        <v>2771867</v>
      </c>
      <c r="I66" s="456">
        <v>65559.744702299999</v>
      </c>
      <c r="J66" s="456">
        <v>78915.053489999991</v>
      </c>
      <c r="K66" s="511">
        <v>0.11938047</v>
      </c>
      <c r="L66" s="511">
        <v>0.12559486366337119</v>
      </c>
      <c r="M66" s="709">
        <v>0.20823634999999999</v>
      </c>
    </row>
    <row r="67" spans="2:13" hidden="1">
      <c r="B67" s="718" t="s">
        <v>648</v>
      </c>
      <c r="C67" s="456">
        <v>1727655</v>
      </c>
      <c r="D67" s="456">
        <v>0</v>
      </c>
      <c r="E67" s="456">
        <v>0</v>
      </c>
      <c r="F67" s="456">
        <v>0</v>
      </c>
      <c r="G67" s="456">
        <v>566000</v>
      </c>
      <c r="H67" s="456">
        <v>1161655</v>
      </c>
      <c r="I67" s="456">
        <v>4530.4546682999999</v>
      </c>
      <c r="J67" s="456">
        <v>71360.466650000002</v>
      </c>
      <c r="K67" s="511">
        <v>0.10795211</v>
      </c>
      <c r="L67" s="511">
        <v>0.1135715897474113</v>
      </c>
      <c r="M67" s="709">
        <v>2.3158991200000001</v>
      </c>
    </row>
    <row r="68" spans="2:13" hidden="1">
      <c r="B68" s="718" t="s">
        <v>649</v>
      </c>
      <c r="C68" s="456">
        <v>102600</v>
      </c>
      <c r="D68" s="456">
        <v>0</v>
      </c>
      <c r="E68" s="456">
        <v>0</v>
      </c>
      <c r="F68" s="456">
        <v>0</v>
      </c>
      <c r="G68" s="456">
        <v>0</v>
      </c>
      <c r="H68" s="456">
        <v>102600</v>
      </c>
      <c r="I68" s="456">
        <v>8096.1670565000004</v>
      </c>
      <c r="J68" s="456">
        <v>16521.678</v>
      </c>
      <c r="K68" s="511">
        <v>2.499353E-2</v>
      </c>
      <c r="L68" s="511">
        <v>2.6294576308727526E-2</v>
      </c>
      <c r="M68" s="709">
        <v>6.6404069999999996E-2</v>
      </c>
    </row>
    <row r="69" spans="2:13" hidden="1">
      <c r="B69" s="718" t="s">
        <v>650</v>
      </c>
      <c r="C69" s="456">
        <v>14582909</v>
      </c>
      <c r="D69" s="456">
        <v>0</v>
      </c>
      <c r="E69" s="456">
        <v>0</v>
      </c>
      <c r="F69" s="456">
        <v>0</v>
      </c>
      <c r="G69" s="456">
        <v>600000</v>
      </c>
      <c r="H69" s="456">
        <v>13982909</v>
      </c>
      <c r="I69" s="456">
        <v>26287.8692324</v>
      </c>
      <c r="J69" s="456">
        <v>213519.02043</v>
      </c>
      <c r="K69" s="511">
        <v>0.32300557000000002</v>
      </c>
      <c r="L69" s="511">
        <v>0.33981973114724706</v>
      </c>
      <c r="M69" s="709">
        <v>1.0652472200000001</v>
      </c>
    </row>
    <row r="70" spans="2:13" hidden="1">
      <c r="B70" s="718" t="s">
        <v>651</v>
      </c>
      <c r="C70" s="456">
        <v>1902735</v>
      </c>
      <c r="D70" s="456">
        <v>29000</v>
      </c>
      <c r="E70" s="456">
        <v>0</v>
      </c>
      <c r="F70" s="456">
        <v>0</v>
      </c>
      <c r="G70" s="456">
        <v>313500</v>
      </c>
      <c r="H70" s="456">
        <v>1618235</v>
      </c>
      <c r="I70" s="456">
        <v>103957.0357543</v>
      </c>
      <c r="J70" s="456">
        <v>721635.71589999995</v>
      </c>
      <c r="K70" s="511">
        <v>1.09167021</v>
      </c>
      <c r="L70" s="511">
        <v>1.1484974709491231</v>
      </c>
      <c r="M70" s="709">
        <v>0.50042056000000001</v>
      </c>
    </row>
    <row r="71" spans="2:13" hidden="1">
      <c r="B71" s="718" t="s">
        <v>652</v>
      </c>
      <c r="C71" s="456">
        <v>1220246</v>
      </c>
      <c r="D71" s="456">
        <v>0</v>
      </c>
      <c r="E71" s="456">
        <v>0</v>
      </c>
      <c r="F71" s="456">
        <v>0</v>
      </c>
      <c r="G71" s="456">
        <v>970500</v>
      </c>
      <c r="H71" s="456">
        <v>249746</v>
      </c>
      <c r="I71" s="456">
        <v>577.62362719999999</v>
      </c>
      <c r="J71" s="456">
        <v>11997.797839999999</v>
      </c>
      <c r="K71" s="511">
        <v>1.8149930000000002E-2</v>
      </c>
      <c r="L71" s="511">
        <v>1.9094731832963108E-2</v>
      </c>
      <c r="M71" s="709">
        <v>4.7324230000000002E-2</v>
      </c>
    </row>
    <row r="72" spans="2:13" hidden="1">
      <c r="B72" s="718" t="s">
        <v>653</v>
      </c>
      <c r="C72" s="456">
        <v>486444</v>
      </c>
      <c r="D72" s="456">
        <v>0</v>
      </c>
      <c r="E72" s="456">
        <v>0</v>
      </c>
      <c r="F72" s="456">
        <v>0</v>
      </c>
      <c r="G72" s="456">
        <v>57000</v>
      </c>
      <c r="H72" s="456">
        <v>429444</v>
      </c>
      <c r="I72" s="456">
        <v>1417.1652801</v>
      </c>
      <c r="J72" s="456">
        <v>33754.2984</v>
      </c>
      <c r="K72" s="511">
        <v>5.1062549999999998E-2</v>
      </c>
      <c r="L72" s="511">
        <v>5.3720631465300282E-2</v>
      </c>
      <c r="M72" s="709">
        <v>0.18905844999999999</v>
      </c>
    </row>
    <row r="73" spans="2:13" hidden="1">
      <c r="B73" s="718" t="s">
        <v>654</v>
      </c>
      <c r="C73" s="456">
        <v>89947</v>
      </c>
      <c r="D73" s="456">
        <v>0</v>
      </c>
      <c r="E73" s="456">
        <v>0</v>
      </c>
      <c r="F73" s="456">
        <v>0</v>
      </c>
      <c r="G73" s="456">
        <v>0</v>
      </c>
      <c r="H73" s="456">
        <v>89947</v>
      </c>
      <c r="I73" s="456">
        <v>0</v>
      </c>
      <c r="J73" s="456">
        <v>0</v>
      </c>
      <c r="K73" s="511">
        <v>0</v>
      </c>
      <c r="L73" s="511">
        <v>0</v>
      </c>
      <c r="M73" s="709">
        <v>1.2321506799999999</v>
      </c>
    </row>
    <row r="74" spans="2:13" hidden="1">
      <c r="B74" s="718" t="s">
        <v>1091</v>
      </c>
      <c r="C74" s="456">
        <v>3517735</v>
      </c>
      <c r="D74" s="456">
        <v>0</v>
      </c>
      <c r="E74" s="456">
        <v>0</v>
      </c>
      <c r="F74" s="456">
        <v>1969236</v>
      </c>
      <c r="G74" s="456">
        <v>122500</v>
      </c>
      <c r="H74" s="456">
        <v>5364471</v>
      </c>
      <c r="I74" s="456">
        <v>30896.6423861</v>
      </c>
      <c r="J74" s="456">
        <v>43237.636259999999</v>
      </c>
      <c r="K74" s="511">
        <v>6.5408679999999997E-2</v>
      </c>
      <c r="L74" s="511">
        <v>6.8813550660385359E-2</v>
      </c>
      <c r="M74" s="709">
        <v>3.54163432</v>
      </c>
    </row>
    <row r="75" spans="2:13" hidden="1">
      <c r="B75" s="718" t="s">
        <v>655</v>
      </c>
      <c r="C75" s="456">
        <v>3266080</v>
      </c>
      <c r="D75" s="456">
        <v>0</v>
      </c>
      <c r="E75" s="456">
        <v>0</v>
      </c>
      <c r="F75" s="456">
        <v>0</v>
      </c>
      <c r="G75" s="456">
        <v>79500</v>
      </c>
      <c r="H75" s="456">
        <v>3186580</v>
      </c>
      <c r="I75" s="456">
        <v>57058.014393500001</v>
      </c>
      <c r="J75" s="456">
        <v>79791.963199999998</v>
      </c>
      <c r="K75" s="511">
        <v>0.12070704</v>
      </c>
      <c r="L75" s="511">
        <v>0.12699048275759753</v>
      </c>
      <c r="M75" s="709">
        <v>3.1955915699999999</v>
      </c>
    </row>
    <row r="76" spans="2:13" hidden="1">
      <c r="B76" s="718" t="s">
        <v>656</v>
      </c>
      <c r="C76" s="456">
        <v>486248</v>
      </c>
      <c r="D76" s="456">
        <v>0</v>
      </c>
      <c r="E76" s="456">
        <v>0</v>
      </c>
      <c r="F76" s="456">
        <v>0</v>
      </c>
      <c r="G76" s="456">
        <v>0</v>
      </c>
      <c r="H76" s="456">
        <v>486248</v>
      </c>
      <c r="I76" s="456">
        <v>0</v>
      </c>
      <c r="J76" s="456">
        <v>213.94911999999999</v>
      </c>
      <c r="K76" s="511">
        <v>3.2365999999999997E-4</v>
      </c>
      <c r="L76" s="511">
        <v>3.4050424309353461E-4</v>
      </c>
      <c r="M76" s="709">
        <v>0.11365223000000001</v>
      </c>
    </row>
    <row r="77" spans="2:13" hidden="1">
      <c r="B77" s="719"/>
      <c r="C77" s="524">
        <v>42220757</v>
      </c>
      <c r="D77" s="524">
        <v>2479000</v>
      </c>
      <c r="E77" s="524">
        <v>0</v>
      </c>
      <c r="F77" s="524">
        <v>8717571</v>
      </c>
      <c r="G77" s="524">
        <v>5930500</v>
      </c>
      <c r="H77" s="524">
        <v>47486828</v>
      </c>
      <c r="I77" s="524">
        <v>611600.33483930014</v>
      </c>
      <c r="J77" s="524">
        <v>2701677.9106700006</v>
      </c>
      <c r="K77" s="525">
        <v>4.0870223499999998</v>
      </c>
      <c r="L77" s="525">
        <v>4.2997736660716823</v>
      </c>
      <c r="M77" s="656"/>
    </row>
    <row r="78" spans="2:13" hidden="1">
      <c r="B78" s="720" t="s">
        <v>657</v>
      </c>
      <c r="C78" s="526"/>
      <c r="D78" s="526"/>
      <c r="E78" s="526"/>
      <c r="F78" s="526"/>
      <c r="G78" s="526"/>
      <c r="H78" s="526"/>
      <c r="I78" s="526"/>
      <c r="J78" s="526"/>
      <c r="K78" s="527"/>
      <c r="L78" s="527"/>
      <c r="M78" s="656"/>
    </row>
    <row r="79" spans="2:13" hidden="1">
      <c r="B79" s="718" t="s">
        <v>1095</v>
      </c>
      <c r="C79" s="456">
        <v>781030</v>
      </c>
      <c r="D79" s="456">
        <v>0</v>
      </c>
      <c r="E79" s="456">
        <v>0</v>
      </c>
      <c r="F79" s="456">
        <v>0</v>
      </c>
      <c r="G79" s="456">
        <v>217500</v>
      </c>
      <c r="H79" s="456">
        <v>563530</v>
      </c>
      <c r="I79" s="456">
        <v>0</v>
      </c>
      <c r="J79" s="456">
        <v>2930.8760000000002</v>
      </c>
      <c r="K79" s="511">
        <v>4.4337500000000002E-3</v>
      </c>
      <c r="L79" s="511">
        <v>4.6645469445305799E-3</v>
      </c>
      <c r="M79" s="709">
        <v>9.3938333299999996</v>
      </c>
    </row>
    <row r="80" spans="2:13" hidden="1">
      <c r="B80" s="718" t="s">
        <v>658</v>
      </c>
      <c r="C80" s="456">
        <v>49259</v>
      </c>
      <c r="D80" s="456">
        <v>0</v>
      </c>
      <c r="E80" s="456">
        <v>0</v>
      </c>
      <c r="F80" s="456">
        <v>0</v>
      </c>
      <c r="G80" s="456">
        <v>0</v>
      </c>
      <c r="H80" s="456">
        <v>49259</v>
      </c>
      <c r="I80" s="456">
        <v>0</v>
      </c>
      <c r="J80" s="456">
        <v>0</v>
      </c>
      <c r="K80" s="511">
        <v>0</v>
      </c>
      <c r="L80" s="511">
        <v>0</v>
      </c>
      <c r="M80" s="709">
        <v>1.2314750000000001</v>
      </c>
    </row>
    <row r="81" spans="2:13" hidden="1">
      <c r="B81" s="718" t="s">
        <v>659</v>
      </c>
      <c r="C81" s="456">
        <v>914286</v>
      </c>
      <c r="D81" s="456">
        <v>0</v>
      </c>
      <c r="E81" s="456">
        <v>0</v>
      </c>
      <c r="F81" s="456">
        <v>0</v>
      </c>
      <c r="G81" s="456">
        <v>0</v>
      </c>
      <c r="H81" s="456">
        <v>914286</v>
      </c>
      <c r="I81" s="456">
        <v>32755.994280000003</v>
      </c>
      <c r="J81" s="456">
        <v>65609.163360000006</v>
      </c>
      <c r="K81" s="511">
        <v>9.9251699999999998E-2</v>
      </c>
      <c r="L81" s="511">
        <v>0.10441827715812463</v>
      </c>
      <c r="M81" s="709">
        <v>0.74200082999999994</v>
      </c>
    </row>
    <row r="82" spans="2:13" hidden="1">
      <c r="B82" s="718" t="s">
        <v>660</v>
      </c>
      <c r="C82" s="456">
        <v>160986</v>
      </c>
      <c r="D82" s="456">
        <v>0</v>
      </c>
      <c r="E82" s="456">
        <v>0</v>
      </c>
      <c r="F82" s="456">
        <v>0</v>
      </c>
      <c r="G82" s="456">
        <v>0</v>
      </c>
      <c r="H82" s="456">
        <v>160986</v>
      </c>
      <c r="I82" s="456">
        <v>0</v>
      </c>
      <c r="J82" s="456">
        <v>0</v>
      </c>
      <c r="K82" s="511">
        <v>0</v>
      </c>
      <c r="L82" s="511">
        <v>0</v>
      </c>
      <c r="M82" s="709">
        <v>9.8552800699999992</v>
      </c>
    </row>
    <row r="83" spans="2:13" hidden="1">
      <c r="B83" s="718" t="s">
        <v>661</v>
      </c>
      <c r="C83" s="456">
        <v>5815232</v>
      </c>
      <c r="D83" s="456">
        <v>0</v>
      </c>
      <c r="E83" s="456">
        <v>0</v>
      </c>
      <c r="F83" s="456">
        <v>0</v>
      </c>
      <c r="G83" s="456">
        <v>972000</v>
      </c>
      <c r="H83" s="456">
        <v>4843232</v>
      </c>
      <c r="I83" s="456">
        <v>45373.323617499998</v>
      </c>
      <c r="J83" s="456">
        <v>82625.537920000002</v>
      </c>
      <c r="K83" s="511">
        <v>0.12499359</v>
      </c>
      <c r="L83" s="511">
        <v>0.1315001727964375</v>
      </c>
      <c r="M83" s="709">
        <v>12.013712290000001</v>
      </c>
    </row>
    <row r="84" spans="2:13" hidden="1">
      <c r="B84" s="718" t="s">
        <v>662</v>
      </c>
      <c r="C84" s="456">
        <v>4485528</v>
      </c>
      <c r="D84" s="456">
        <v>0</v>
      </c>
      <c r="E84" s="456">
        <v>0</v>
      </c>
      <c r="F84" s="456">
        <v>0</v>
      </c>
      <c r="G84" s="456">
        <v>147000</v>
      </c>
      <c r="H84" s="456">
        <v>4338528</v>
      </c>
      <c r="I84" s="456">
        <v>352245.08831999998</v>
      </c>
      <c r="J84" s="456">
        <v>2407926.4252800001</v>
      </c>
      <c r="K84" s="511">
        <v>3.6426433600000001</v>
      </c>
      <c r="L84" s="511">
        <v>3.8322623849300568</v>
      </c>
      <c r="M84" s="709">
        <v>5.1416848899999996</v>
      </c>
    </row>
    <row r="85" spans="2:13" ht="30" hidden="1">
      <c r="B85" s="718" t="s">
        <v>920</v>
      </c>
      <c r="C85" s="456">
        <v>983658</v>
      </c>
      <c r="D85" s="456">
        <v>0</v>
      </c>
      <c r="E85" s="456">
        <v>0</v>
      </c>
      <c r="F85" s="456">
        <v>0</v>
      </c>
      <c r="G85" s="456">
        <v>0</v>
      </c>
      <c r="H85" s="456">
        <v>983658</v>
      </c>
      <c r="I85" s="456">
        <v>598221.4487999999</v>
      </c>
      <c r="J85" s="456">
        <v>890367.87527999992</v>
      </c>
      <c r="K85" s="511">
        <v>1.3469234699999999</v>
      </c>
      <c r="L85" s="511">
        <v>1.4170380296353404</v>
      </c>
      <c r="M85" s="709">
        <v>11.92746453</v>
      </c>
    </row>
    <row r="86" spans="2:13" hidden="1">
      <c r="B86" s="718" t="s">
        <v>922</v>
      </c>
      <c r="C86" s="456">
        <v>2746908</v>
      </c>
      <c r="D86" s="456">
        <v>0</v>
      </c>
      <c r="E86" s="456">
        <v>0</v>
      </c>
      <c r="F86" s="456">
        <v>0</v>
      </c>
      <c r="G86" s="456">
        <v>37500</v>
      </c>
      <c r="H86" s="456">
        <v>2709408</v>
      </c>
      <c r="I86" s="456">
        <v>102533.65221170001</v>
      </c>
      <c r="J86" s="456">
        <v>691820.23872000002</v>
      </c>
      <c r="K86" s="511">
        <v>1.0465662</v>
      </c>
      <c r="L86" s="511">
        <v>1.1010455511204815</v>
      </c>
      <c r="M86" s="709">
        <v>3.34370974</v>
      </c>
    </row>
    <row r="87" spans="2:13" hidden="1">
      <c r="B87" s="718" t="s">
        <v>663</v>
      </c>
      <c r="C87" s="456">
        <v>378091</v>
      </c>
      <c r="D87" s="456">
        <v>0</v>
      </c>
      <c r="E87" s="456">
        <v>0</v>
      </c>
      <c r="F87" s="456">
        <v>0</v>
      </c>
      <c r="G87" s="456">
        <v>0</v>
      </c>
      <c r="H87" s="456">
        <v>378091</v>
      </c>
      <c r="I87" s="456">
        <v>36875.215229999994</v>
      </c>
      <c r="J87" s="456">
        <v>67931.609970000005</v>
      </c>
      <c r="K87" s="511">
        <v>0.10276502999999999</v>
      </c>
      <c r="L87" s="511">
        <v>0.10811449673155964</v>
      </c>
      <c r="M87" s="709">
        <v>1.2603033299999999</v>
      </c>
    </row>
    <row r="88" spans="2:13" hidden="1">
      <c r="B88" s="719"/>
      <c r="C88" s="524">
        <v>16314978</v>
      </c>
      <c r="D88" s="524">
        <v>0</v>
      </c>
      <c r="E88" s="524">
        <v>0</v>
      </c>
      <c r="F88" s="524">
        <v>0</v>
      </c>
      <c r="G88" s="524">
        <v>1374000</v>
      </c>
      <c r="H88" s="524">
        <v>14940978</v>
      </c>
      <c r="I88" s="524">
        <v>1168004.7224591998</v>
      </c>
      <c r="J88" s="524">
        <v>4209211.7265299996</v>
      </c>
      <c r="K88" s="525">
        <v>6.3675770999999992</v>
      </c>
      <c r="L88" s="525">
        <v>6.6990434593165311</v>
      </c>
      <c r="M88" s="656"/>
    </row>
    <row r="89" spans="2:13" hidden="1">
      <c r="B89" s="720" t="s">
        <v>1100</v>
      </c>
      <c r="C89" s="526"/>
      <c r="D89" s="526"/>
      <c r="E89" s="526"/>
      <c r="F89" s="526"/>
      <c r="G89" s="526"/>
      <c r="H89" s="526"/>
      <c r="I89" s="526"/>
      <c r="J89" s="526"/>
      <c r="K89" s="527"/>
      <c r="L89" s="527"/>
      <c r="M89" s="656"/>
    </row>
    <row r="90" spans="2:13" ht="30" hidden="1">
      <c r="B90" s="718" t="s">
        <v>664</v>
      </c>
      <c r="C90" s="456">
        <v>574324</v>
      </c>
      <c r="D90" s="456">
        <v>0</v>
      </c>
      <c r="E90" s="456">
        <v>0</v>
      </c>
      <c r="F90" s="456">
        <v>0</v>
      </c>
      <c r="G90" s="456">
        <v>39500</v>
      </c>
      <c r="H90" s="456">
        <v>534824</v>
      </c>
      <c r="I90" s="456">
        <v>0</v>
      </c>
      <c r="J90" s="456">
        <v>10749.9624</v>
      </c>
      <c r="K90" s="511">
        <v>1.6262240000000001E-2</v>
      </c>
      <c r="L90" s="511">
        <v>1.7108777125589284E-2</v>
      </c>
      <c r="M90" s="709">
        <v>9.8132844000000006</v>
      </c>
    </row>
    <row r="91" spans="2:13" hidden="1">
      <c r="B91" s="718" t="s">
        <v>665</v>
      </c>
      <c r="C91" s="456">
        <v>1758827</v>
      </c>
      <c r="D91" s="456">
        <v>0</v>
      </c>
      <c r="E91" s="456">
        <v>0</v>
      </c>
      <c r="F91" s="456">
        <v>0</v>
      </c>
      <c r="G91" s="456">
        <v>0</v>
      </c>
      <c r="H91" s="456">
        <v>1758827</v>
      </c>
      <c r="I91" s="456">
        <v>11872.16786</v>
      </c>
      <c r="J91" s="456">
        <v>231760.63378999999</v>
      </c>
      <c r="K91" s="511">
        <v>0.35060097000000001</v>
      </c>
      <c r="L91" s="511">
        <v>0.36885161849481696</v>
      </c>
      <c r="M91" s="709">
        <v>6.1794753800000004</v>
      </c>
    </row>
    <row r="92" spans="2:13" hidden="1">
      <c r="B92" s="718" t="s">
        <v>666</v>
      </c>
      <c r="C92" s="456">
        <v>8</v>
      </c>
      <c r="D92" s="456">
        <v>0</v>
      </c>
      <c r="E92" s="456">
        <v>0</v>
      </c>
      <c r="F92" s="456">
        <v>0</v>
      </c>
      <c r="G92" s="456">
        <v>0</v>
      </c>
      <c r="H92" s="456">
        <v>8</v>
      </c>
      <c r="I92" s="456">
        <v>0</v>
      </c>
      <c r="J92" s="723">
        <v>0.2</v>
      </c>
      <c r="K92" s="511">
        <v>0</v>
      </c>
      <c r="L92" s="511">
        <v>3.1830394356708231E-7</v>
      </c>
      <c r="M92" s="709">
        <v>0</v>
      </c>
    </row>
    <row r="93" spans="2:13" hidden="1">
      <c r="B93" s="719"/>
      <c r="C93" s="524">
        <v>2333159</v>
      </c>
      <c r="D93" s="524">
        <v>0</v>
      </c>
      <c r="E93" s="524">
        <v>0</v>
      </c>
      <c r="F93" s="524">
        <v>0</v>
      </c>
      <c r="G93" s="524">
        <v>39500</v>
      </c>
      <c r="H93" s="524">
        <v>2293659</v>
      </c>
      <c r="I93" s="524">
        <v>11872.16786</v>
      </c>
      <c r="J93" s="524">
        <v>242510.79618999999</v>
      </c>
      <c r="K93" s="525">
        <v>0.36686321</v>
      </c>
      <c r="L93" s="525">
        <v>0.38596071392434983</v>
      </c>
      <c r="M93" s="656"/>
    </row>
    <row r="94" spans="2:13" hidden="1">
      <c r="B94" s="720" t="s">
        <v>667</v>
      </c>
      <c r="C94" s="526"/>
      <c r="D94" s="526"/>
      <c r="E94" s="526"/>
      <c r="F94" s="526"/>
      <c r="G94" s="526"/>
      <c r="H94" s="526"/>
      <c r="I94" s="526"/>
      <c r="J94" s="526"/>
      <c r="K94" s="527"/>
      <c r="L94" s="527"/>
      <c r="M94" s="656"/>
    </row>
    <row r="95" spans="2:13" hidden="1">
      <c r="B95" s="718" t="s">
        <v>668</v>
      </c>
      <c r="C95" s="456">
        <v>490276</v>
      </c>
      <c r="D95" s="456">
        <v>0</v>
      </c>
      <c r="E95" s="456">
        <v>0</v>
      </c>
      <c r="F95" s="456">
        <v>0</v>
      </c>
      <c r="G95" s="456">
        <v>0</v>
      </c>
      <c r="H95" s="456">
        <v>490276</v>
      </c>
      <c r="I95" s="456">
        <v>4849.6931699999996</v>
      </c>
      <c r="J95" s="456">
        <v>25739.49</v>
      </c>
      <c r="K95" s="511">
        <v>3.8937979999999997E-2</v>
      </c>
      <c r="L95" s="511">
        <v>4.0964905862027397E-2</v>
      </c>
      <c r="M95" s="709">
        <v>4.2734887800000001</v>
      </c>
    </row>
    <row r="96" spans="2:13" hidden="1">
      <c r="B96" s="718" t="s">
        <v>669</v>
      </c>
      <c r="C96" s="456">
        <v>158577</v>
      </c>
      <c r="D96" s="456">
        <v>0</v>
      </c>
      <c r="E96" s="456">
        <v>0</v>
      </c>
      <c r="F96" s="456">
        <v>0</v>
      </c>
      <c r="G96" s="456">
        <v>0</v>
      </c>
      <c r="H96" s="456">
        <v>158577</v>
      </c>
      <c r="I96" s="456">
        <v>1030.7505000000001</v>
      </c>
      <c r="J96" s="456">
        <v>5604.1111799999999</v>
      </c>
      <c r="K96" s="511">
        <v>8.4777399999999992E-3</v>
      </c>
      <c r="L96" s="511">
        <v>8.9190534439118757E-3</v>
      </c>
      <c r="M96" s="709">
        <v>0.74433843</v>
      </c>
    </row>
    <row r="97" spans="2:13" hidden="1">
      <c r="B97" s="718" t="s">
        <v>670</v>
      </c>
      <c r="C97" s="456">
        <v>463752</v>
      </c>
      <c r="D97" s="456">
        <v>0</v>
      </c>
      <c r="E97" s="456">
        <v>0</v>
      </c>
      <c r="F97" s="456">
        <v>0</v>
      </c>
      <c r="G97" s="456">
        <v>0</v>
      </c>
      <c r="H97" s="456">
        <v>463752</v>
      </c>
      <c r="I97" s="456">
        <v>32485.827600000001</v>
      </c>
      <c r="J97" s="456">
        <v>394527.73895999999</v>
      </c>
      <c r="K97" s="511">
        <v>0.59683045999999995</v>
      </c>
      <c r="L97" s="511">
        <v>0.62789867578786207</v>
      </c>
      <c r="M97" s="709">
        <v>3.7397545299999999</v>
      </c>
    </row>
    <row r="98" spans="2:13" hidden="1">
      <c r="B98" s="718" t="s">
        <v>1118</v>
      </c>
      <c r="C98" s="456">
        <v>1424659</v>
      </c>
      <c r="D98" s="456">
        <v>0</v>
      </c>
      <c r="E98" s="456">
        <v>0</v>
      </c>
      <c r="F98" s="456">
        <v>0</v>
      </c>
      <c r="G98" s="456">
        <v>132500</v>
      </c>
      <c r="H98" s="456">
        <v>1292159</v>
      </c>
      <c r="I98" s="456">
        <v>27313.412905999998</v>
      </c>
      <c r="J98" s="456">
        <v>173084.69805000001</v>
      </c>
      <c r="K98" s="511">
        <v>0.26183766000000003</v>
      </c>
      <c r="L98" s="511">
        <v>0.2754677098021634</v>
      </c>
      <c r="M98" s="709">
        <v>9.7890833300000004</v>
      </c>
    </row>
    <row r="99" spans="2:13" hidden="1">
      <c r="B99" s="718" t="s">
        <v>671</v>
      </c>
      <c r="C99" s="456">
        <v>661180</v>
      </c>
      <c r="D99" s="456">
        <v>0</v>
      </c>
      <c r="E99" s="456">
        <v>0</v>
      </c>
      <c r="F99" s="456">
        <v>0</v>
      </c>
      <c r="G99" s="456">
        <v>49401</v>
      </c>
      <c r="H99" s="456">
        <v>611779</v>
      </c>
      <c r="I99" s="456">
        <v>100133.6861523</v>
      </c>
      <c r="J99" s="456">
        <v>328158.25560000003</v>
      </c>
      <c r="K99" s="511">
        <v>0.49642858000000001</v>
      </c>
      <c r="L99" s="511">
        <v>0.52227033435787296</v>
      </c>
      <c r="M99" s="709">
        <v>1.38122481</v>
      </c>
    </row>
    <row r="100" spans="2:13" hidden="1">
      <c r="B100" s="719"/>
      <c r="C100" s="524">
        <v>3198444</v>
      </c>
      <c r="D100" s="524">
        <v>0</v>
      </c>
      <c r="E100" s="524">
        <v>0</v>
      </c>
      <c r="F100" s="524">
        <v>0</v>
      </c>
      <c r="G100" s="524">
        <v>181901</v>
      </c>
      <c r="H100" s="524">
        <v>3016543</v>
      </c>
      <c r="I100" s="524">
        <v>165813.37032829999</v>
      </c>
      <c r="J100" s="524">
        <v>927114.29379000003</v>
      </c>
      <c r="K100" s="525">
        <v>1.4025124199999999</v>
      </c>
      <c r="L100" s="525">
        <v>1.4755206792538376</v>
      </c>
      <c r="M100" s="656"/>
    </row>
    <row r="101" spans="2:13" hidden="1">
      <c r="B101" s="720" t="s">
        <v>673</v>
      </c>
      <c r="C101" s="526"/>
      <c r="D101" s="526"/>
      <c r="E101" s="526"/>
      <c r="F101" s="526"/>
      <c r="G101" s="526"/>
      <c r="H101" s="526"/>
      <c r="I101" s="526"/>
      <c r="J101" s="526"/>
      <c r="K101" s="527"/>
      <c r="L101" s="527"/>
      <c r="M101" s="656"/>
    </row>
    <row r="102" spans="2:13" ht="30" hidden="1">
      <c r="B102" s="718" t="s">
        <v>674</v>
      </c>
      <c r="C102" s="456">
        <v>436564</v>
      </c>
      <c r="D102" s="456">
        <v>0</v>
      </c>
      <c r="E102" s="456">
        <v>0</v>
      </c>
      <c r="F102" s="456">
        <v>0</v>
      </c>
      <c r="G102" s="456">
        <v>0</v>
      </c>
      <c r="H102" s="456">
        <v>436564</v>
      </c>
      <c r="I102" s="456">
        <v>4482.9208799999997</v>
      </c>
      <c r="J102" s="456">
        <v>65541.353319999995</v>
      </c>
      <c r="K102" s="511">
        <v>9.9149119999999993E-2</v>
      </c>
      <c r="L102" s="511">
        <v>0.10431035614239741</v>
      </c>
      <c r="M102" s="709">
        <v>0.33057163000000001</v>
      </c>
    </row>
    <row r="103" spans="2:13" hidden="1">
      <c r="B103" s="718" t="s">
        <v>1123</v>
      </c>
      <c r="C103" s="456">
        <v>1136</v>
      </c>
      <c r="D103" s="456">
        <v>0</v>
      </c>
      <c r="E103" s="456">
        <v>0</v>
      </c>
      <c r="F103" s="456">
        <v>0</v>
      </c>
      <c r="G103" s="456">
        <v>0</v>
      </c>
      <c r="H103" s="456">
        <v>1136</v>
      </c>
      <c r="I103" s="456">
        <v>0</v>
      </c>
      <c r="J103" s="456">
        <v>0</v>
      </c>
      <c r="K103" s="511">
        <v>0</v>
      </c>
      <c r="L103" s="511">
        <v>0</v>
      </c>
      <c r="M103" s="709">
        <v>2.2720000000000001E-2</v>
      </c>
    </row>
    <row r="104" spans="2:13" hidden="1">
      <c r="B104" s="719"/>
      <c r="C104" s="524">
        <v>437700</v>
      </c>
      <c r="D104" s="524">
        <v>0</v>
      </c>
      <c r="E104" s="524">
        <v>0</v>
      </c>
      <c r="F104" s="524">
        <v>0</v>
      </c>
      <c r="G104" s="524">
        <v>0</v>
      </c>
      <c r="H104" s="524">
        <v>437700</v>
      </c>
      <c r="I104" s="524">
        <v>4482.9208799999997</v>
      </c>
      <c r="J104" s="524">
        <v>65541.353319999995</v>
      </c>
      <c r="K104" s="525">
        <v>9.9149119999999993E-2</v>
      </c>
      <c r="L104" s="525">
        <v>0.10431035614239741</v>
      </c>
      <c r="M104" s="656"/>
    </row>
    <row r="105" spans="2:13" hidden="1">
      <c r="B105" s="720" t="s">
        <v>928</v>
      </c>
      <c r="C105" s="526"/>
      <c r="D105" s="526"/>
      <c r="E105" s="526"/>
      <c r="F105" s="526"/>
      <c r="G105" s="526"/>
      <c r="H105" s="526"/>
      <c r="I105" s="526"/>
      <c r="J105" s="526"/>
      <c r="K105" s="527"/>
      <c r="L105" s="527"/>
      <c r="M105" s="656"/>
    </row>
    <row r="106" spans="2:13" hidden="1">
      <c r="B106" s="718" t="s">
        <v>1126</v>
      </c>
      <c r="C106" s="456">
        <v>1308720</v>
      </c>
      <c r="D106" s="456">
        <v>0</v>
      </c>
      <c r="E106" s="456">
        <v>0</v>
      </c>
      <c r="F106" s="456">
        <v>0</v>
      </c>
      <c r="G106" s="456">
        <v>74500</v>
      </c>
      <c r="H106" s="456">
        <v>1234220</v>
      </c>
      <c r="I106" s="456">
        <v>9198.5254920000007</v>
      </c>
      <c r="J106" s="456">
        <v>197475.20000000001</v>
      </c>
      <c r="K106" s="511">
        <v>0.29873493000000001</v>
      </c>
      <c r="L106" s="511">
        <v>0.31428567458349149</v>
      </c>
      <c r="M106" s="709">
        <v>4.2854861099999999</v>
      </c>
    </row>
    <row r="107" spans="2:13" hidden="1">
      <c r="B107" s="718" t="s">
        <v>675</v>
      </c>
      <c r="C107" s="456">
        <v>277566</v>
      </c>
      <c r="D107" s="456">
        <v>0</v>
      </c>
      <c r="E107" s="456">
        <v>0</v>
      </c>
      <c r="F107" s="456">
        <v>0</v>
      </c>
      <c r="G107" s="456">
        <v>0</v>
      </c>
      <c r="H107" s="456">
        <v>277566</v>
      </c>
      <c r="I107" s="456">
        <v>644.64656000000002</v>
      </c>
      <c r="J107" s="456">
        <v>92984.61</v>
      </c>
      <c r="K107" s="511">
        <v>0.1406645</v>
      </c>
      <c r="L107" s="511">
        <v>0.14798684027023579</v>
      </c>
      <c r="M107" s="709">
        <v>0.2684222</v>
      </c>
    </row>
    <row r="108" spans="2:13" hidden="1">
      <c r="B108" s="718" t="s">
        <v>676</v>
      </c>
      <c r="C108" s="456">
        <v>1467160</v>
      </c>
      <c r="D108" s="456">
        <v>0</v>
      </c>
      <c r="E108" s="456">
        <v>0</v>
      </c>
      <c r="F108" s="456">
        <v>0</v>
      </c>
      <c r="G108" s="456">
        <v>12000</v>
      </c>
      <c r="H108" s="456">
        <v>1455160</v>
      </c>
      <c r="I108" s="456">
        <v>38008.779017300003</v>
      </c>
      <c r="J108" s="456">
        <v>69120.100000000006</v>
      </c>
      <c r="K108" s="511">
        <v>0.10456293999999999</v>
      </c>
      <c r="L108" s="511">
        <v>0.11000600204875544</v>
      </c>
      <c r="M108" s="709">
        <v>10.912949729999999</v>
      </c>
    </row>
    <row r="109" spans="2:13" hidden="1">
      <c r="B109" s="718" t="s">
        <v>678</v>
      </c>
      <c r="C109" s="456">
        <v>531894</v>
      </c>
      <c r="D109" s="456">
        <v>0</v>
      </c>
      <c r="E109" s="456">
        <v>0</v>
      </c>
      <c r="F109" s="456">
        <v>0</v>
      </c>
      <c r="G109" s="456">
        <v>30900</v>
      </c>
      <c r="H109" s="456">
        <v>500994</v>
      </c>
      <c r="I109" s="456">
        <v>14451.781396600001</v>
      </c>
      <c r="J109" s="456">
        <v>513834.47622000001</v>
      </c>
      <c r="K109" s="511">
        <v>0.77731433999999999</v>
      </c>
      <c r="L109" s="511">
        <v>0.81777770060776089</v>
      </c>
      <c r="M109" s="709">
        <v>6.4489612000000003</v>
      </c>
    </row>
    <row r="110" spans="2:13" ht="30" hidden="1">
      <c r="B110" s="718" t="s">
        <v>1132</v>
      </c>
      <c r="C110" s="456">
        <v>3454476</v>
      </c>
      <c r="D110" s="456">
        <v>0</v>
      </c>
      <c r="E110" s="456">
        <v>0</v>
      </c>
      <c r="F110" s="456">
        <v>0</v>
      </c>
      <c r="G110" s="456">
        <v>520000</v>
      </c>
      <c r="H110" s="456">
        <v>2934476</v>
      </c>
      <c r="I110" s="456">
        <v>29784.931555799998</v>
      </c>
      <c r="J110" s="456">
        <v>343656.48436</v>
      </c>
      <c r="K110" s="511">
        <v>0.51987386000000002</v>
      </c>
      <c r="L110" s="511">
        <v>0.54693607102093678</v>
      </c>
      <c r="M110" s="709">
        <v>4.9095067400000003</v>
      </c>
    </row>
    <row r="111" spans="2:13" hidden="1">
      <c r="B111" s="718" t="s">
        <v>679</v>
      </c>
      <c r="C111" s="456">
        <v>1434711</v>
      </c>
      <c r="D111" s="456">
        <v>0</v>
      </c>
      <c r="E111" s="456">
        <v>0</v>
      </c>
      <c r="F111" s="456">
        <v>0</v>
      </c>
      <c r="G111" s="456">
        <v>75000</v>
      </c>
      <c r="H111" s="456">
        <v>1359711</v>
      </c>
      <c r="I111" s="456">
        <v>3290.5008626999997</v>
      </c>
      <c r="J111" s="456">
        <v>63525.697919999999</v>
      </c>
      <c r="K111" s="511">
        <v>9.6099889999999993E-2</v>
      </c>
      <c r="L111" s="511">
        <v>0.10110240082893598</v>
      </c>
      <c r="M111" s="709">
        <v>3.0214121399999998</v>
      </c>
    </row>
    <row r="112" spans="2:13" hidden="1">
      <c r="B112" s="718" t="s">
        <v>680</v>
      </c>
      <c r="C112" s="456">
        <v>2785489</v>
      </c>
      <c r="D112" s="456">
        <v>0</v>
      </c>
      <c r="E112" s="456">
        <v>0</v>
      </c>
      <c r="F112" s="456">
        <v>0</v>
      </c>
      <c r="G112" s="456">
        <v>167500</v>
      </c>
      <c r="H112" s="456">
        <v>2617989</v>
      </c>
      <c r="I112" s="456">
        <v>22619.424974399997</v>
      </c>
      <c r="J112" s="456">
        <v>480217.72226999997</v>
      </c>
      <c r="K112" s="511">
        <v>0.72645985999999996</v>
      </c>
      <c r="L112" s="511">
        <v>0.76427597384671442</v>
      </c>
      <c r="M112" s="709">
        <v>1.83332563</v>
      </c>
    </row>
    <row r="113" spans="2:13" hidden="1">
      <c r="B113" s="718" t="s">
        <v>681</v>
      </c>
      <c r="C113" s="456">
        <v>642906</v>
      </c>
      <c r="D113" s="456">
        <v>0</v>
      </c>
      <c r="E113" s="456">
        <v>0</v>
      </c>
      <c r="F113" s="456">
        <v>0</v>
      </c>
      <c r="G113" s="456">
        <v>44100</v>
      </c>
      <c r="H113" s="456">
        <v>598806</v>
      </c>
      <c r="I113" s="456">
        <v>67959.248175500004</v>
      </c>
      <c r="J113" s="456">
        <v>607812.04223999998</v>
      </c>
      <c r="K113" s="511">
        <v>0.91948096000000001</v>
      </c>
      <c r="L113" s="511">
        <v>0.96734484996277004</v>
      </c>
      <c r="M113" s="709">
        <v>0.76183968999999996</v>
      </c>
    </row>
    <row r="114" spans="2:13" hidden="1">
      <c r="B114" s="718" t="s">
        <v>932</v>
      </c>
      <c r="C114" s="456">
        <v>2452790</v>
      </c>
      <c r="D114" s="456">
        <v>0</v>
      </c>
      <c r="E114" s="456">
        <v>0</v>
      </c>
      <c r="F114" s="456">
        <v>0</v>
      </c>
      <c r="G114" s="456">
        <v>522500</v>
      </c>
      <c r="H114" s="456">
        <v>1930290</v>
      </c>
      <c r="I114" s="456">
        <v>118932.1811916</v>
      </c>
      <c r="J114" s="456">
        <v>668845.48499999999</v>
      </c>
      <c r="K114" s="511">
        <v>1.01181063</v>
      </c>
      <c r="L114" s="511">
        <v>1.064480777562689</v>
      </c>
      <c r="M114" s="709">
        <v>2.3454356000000001</v>
      </c>
    </row>
    <row r="115" spans="2:13" hidden="1">
      <c r="B115" s="719"/>
      <c r="C115" s="524">
        <v>14355712</v>
      </c>
      <c r="D115" s="524">
        <v>0</v>
      </c>
      <c r="E115" s="524">
        <v>0</v>
      </c>
      <c r="F115" s="524">
        <v>0</v>
      </c>
      <c r="G115" s="524">
        <v>1446500</v>
      </c>
      <c r="H115" s="524">
        <v>12909212</v>
      </c>
      <c r="I115" s="524">
        <v>304890.0192259</v>
      </c>
      <c r="J115" s="524">
        <v>3037471.8180099996</v>
      </c>
      <c r="K115" s="525">
        <v>4.5950019099999997</v>
      </c>
      <c r="L115" s="525">
        <v>4.8341962907322902</v>
      </c>
      <c r="M115" s="656"/>
    </row>
    <row r="116" spans="2:13" hidden="1">
      <c r="B116" s="720" t="s">
        <v>685</v>
      </c>
      <c r="C116" s="526"/>
      <c r="D116" s="526"/>
      <c r="E116" s="526"/>
      <c r="F116" s="526"/>
      <c r="G116" s="526"/>
      <c r="H116" s="526"/>
      <c r="I116" s="526"/>
      <c r="J116" s="526"/>
      <c r="K116" s="527"/>
      <c r="L116" s="527"/>
      <c r="M116" s="656"/>
    </row>
    <row r="117" spans="2:13" hidden="1">
      <c r="B117" s="718" t="s">
        <v>686</v>
      </c>
      <c r="C117" s="456">
        <v>1380823</v>
      </c>
      <c r="D117" s="456">
        <v>0</v>
      </c>
      <c r="E117" s="456">
        <v>138082</v>
      </c>
      <c r="F117" s="456">
        <v>0</v>
      </c>
      <c r="G117" s="456">
        <v>22700</v>
      </c>
      <c r="H117" s="456">
        <v>1496205</v>
      </c>
      <c r="I117" s="456">
        <v>75774.0961713</v>
      </c>
      <c r="J117" s="456">
        <v>1403814.3412500001</v>
      </c>
      <c r="K117" s="511">
        <v>2.1236508399999998</v>
      </c>
      <c r="L117" s="511">
        <v>2.2341982042795041</v>
      </c>
      <c r="M117" s="709">
        <v>18.735349360000001</v>
      </c>
    </row>
    <row r="118" spans="2:13" hidden="1">
      <c r="B118" s="719"/>
      <c r="C118" s="524">
        <v>1380823</v>
      </c>
      <c r="D118" s="524">
        <v>0</v>
      </c>
      <c r="E118" s="524">
        <v>138082</v>
      </c>
      <c r="F118" s="524">
        <v>0</v>
      </c>
      <c r="G118" s="524">
        <v>22700</v>
      </c>
      <c r="H118" s="524">
        <v>1496205</v>
      </c>
      <c r="I118" s="524">
        <v>75774.0961713</v>
      </c>
      <c r="J118" s="524">
        <v>1403814.3412500001</v>
      </c>
      <c r="K118" s="525">
        <v>2.1236508399999998</v>
      </c>
      <c r="L118" s="525">
        <v>2.2341982042795041</v>
      </c>
      <c r="M118" s="656"/>
    </row>
    <row r="119" spans="2:13" hidden="1">
      <c r="B119" s="720" t="s">
        <v>687</v>
      </c>
      <c r="C119" s="526"/>
      <c r="D119" s="526"/>
      <c r="E119" s="526"/>
      <c r="F119" s="526"/>
      <c r="G119" s="526"/>
      <c r="H119" s="526"/>
      <c r="I119" s="526"/>
      <c r="J119" s="526"/>
      <c r="K119" s="527"/>
      <c r="L119" s="527"/>
      <c r="M119" s="656"/>
    </row>
    <row r="120" spans="2:13" hidden="1">
      <c r="B120" s="718" t="s">
        <v>1141</v>
      </c>
      <c r="C120" s="456">
        <v>829583</v>
      </c>
      <c r="D120" s="456">
        <v>0</v>
      </c>
      <c r="E120" s="456">
        <v>0</v>
      </c>
      <c r="F120" s="456">
        <v>0</v>
      </c>
      <c r="G120" s="456">
        <v>0</v>
      </c>
      <c r="H120" s="456">
        <v>829583</v>
      </c>
      <c r="I120" s="456">
        <v>7869.1689335000001</v>
      </c>
      <c r="J120" s="456">
        <v>141501.97231000001</v>
      </c>
      <c r="K120" s="511">
        <v>0.21406020000000001</v>
      </c>
      <c r="L120" s="511">
        <v>0.22520317904396545</v>
      </c>
      <c r="M120" s="709">
        <v>4.7780708799999996</v>
      </c>
    </row>
    <row r="121" spans="2:13" hidden="1">
      <c r="B121" s="718" t="s">
        <v>688</v>
      </c>
      <c r="C121" s="456">
        <v>2330387</v>
      </c>
      <c r="D121" s="456">
        <v>0</v>
      </c>
      <c r="E121" s="456">
        <v>0</v>
      </c>
      <c r="F121" s="456">
        <v>0</v>
      </c>
      <c r="G121" s="456">
        <v>130500</v>
      </c>
      <c r="H121" s="456">
        <v>2199887</v>
      </c>
      <c r="I121" s="456">
        <v>0</v>
      </c>
      <c r="J121" s="456">
        <v>62696.779499999997</v>
      </c>
      <c r="K121" s="511">
        <v>9.484592E-2</v>
      </c>
      <c r="L121" s="511">
        <v>9.9783160819029007E-2</v>
      </c>
      <c r="M121" s="709">
        <v>10.744941069999999</v>
      </c>
    </row>
    <row r="122" spans="2:13" hidden="1">
      <c r="B122" s="718" t="s">
        <v>1143</v>
      </c>
      <c r="C122" s="456">
        <v>942227</v>
      </c>
      <c r="D122" s="456">
        <v>0</v>
      </c>
      <c r="E122" s="456">
        <v>0</v>
      </c>
      <c r="F122" s="456">
        <v>0</v>
      </c>
      <c r="G122" s="456">
        <v>90000</v>
      </c>
      <c r="H122" s="456">
        <v>852227</v>
      </c>
      <c r="I122" s="456">
        <v>2769.7377499999998</v>
      </c>
      <c r="J122" s="456">
        <v>17896.767</v>
      </c>
      <c r="K122" s="511">
        <v>2.7073730000000001E-2</v>
      </c>
      <c r="L122" s="511">
        <v>2.8483057566006106E-2</v>
      </c>
      <c r="M122" s="709">
        <v>2.9702600000000001</v>
      </c>
    </row>
    <row r="123" spans="2:13" hidden="1">
      <c r="B123" s="718" t="s">
        <v>689</v>
      </c>
      <c r="C123" s="456">
        <v>1939932</v>
      </c>
      <c r="D123" s="456">
        <v>0</v>
      </c>
      <c r="E123" s="456">
        <v>0</v>
      </c>
      <c r="F123" s="456">
        <v>0</v>
      </c>
      <c r="G123" s="456">
        <v>7500</v>
      </c>
      <c r="H123" s="456">
        <v>1932432</v>
      </c>
      <c r="I123" s="456">
        <v>3246.4857599999996</v>
      </c>
      <c r="J123" s="456">
        <v>6299.7283200000002</v>
      </c>
      <c r="K123" s="511">
        <v>9.53005E-3</v>
      </c>
      <c r="L123" s="511">
        <v>1.0026141838286151E-2</v>
      </c>
      <c r="M123" s="709">
        <v>5.2925942199999998</v>
      </c>
    </row>
    <row r="124" spans="2:13" hidden="1">
      <c r="B124" s="718" t="s">
        <v>690</v>
      </c>
      <c r="C124" s="456">
        <v>2416774</v>
      </c>
      <c r="D124" s="456">
        <v>0</v>
      </c>
      <c r="E124" s="456">
        <v>0</v>
      </c>
      <c r="F124" s="456">
        <v>0</v>
      </c>
      <c r="G124" s="456">
        <v>131000</v>
      </c>
      <c r="H124" s="456">
        <v>2285774</v>
      </c>
      <c r="I124" s="456">
        <v>27284.123791700003</v>
      </c>
      <c r="J124" s="456">
        <v>100482.62504000001</v>
      </c>
      <c r="K124" s="511">
        <v>0.15200728999999999</v>
      </c>
      <c r="L124" s="511">
        <v>0.15992007905102229</v>
      </c>
      <c r="M124" s="709">
        <v>9.1405001000000006</v>
      </c>
    </row>
    <row r="125" spans="2:13" hidden="1">
      <c r="B125" s="718" t="s">
        <v>1147</v>
      </c>
      <c r="C125" s="456">
        <v>12076751</v>
      </c>
      <c r="D125" s="456">
        <v>0</v>
      </c>
      <c r="E125" s="456">
        <v>0</v>
      </c>
      <c r="F125" s="456">
        <v>0</v>
      </c>
      <c r="G125" s="456">
        <v>6000</v>
      </c>
      <c r="H125" s="456">
        <v>12070751</v>
      </c>
      <c r="I125" s="456">
        <v>38172.599848399994</v>
      </c>
      <c r="J125" s="456">
        <v>382763.51420999999</v>
      </c>
      <c r="K125" s="511">
        <v>0.57903388</v>
      </c>
      <c r="L125" s="511">
        <v>0.60917568013318968</v>
      </c>
      <c r="M125" s="709">
        <v>8.0471673300000006</v>
      </c>
    </row>
    <row r="126" spans="2:13" hidden="1">
      <c r="B126" s="718" t="s">
        <v>2063</v>
      </c>
      <c r="C126" s="456">
        <v>719955</v>
      </c>
      <c r="D126" s="456">
        <v>0</v>
      </c>
      <c r="E126" s="456">
        <v>0</v>
      </c>
      <c r="F126" s="456">
        <v>0</v>
      </c>
      <c r="G126" s="456">
        <v>0</v>
      </c>
      <c r="H126" s="456">
        <v>719955</v>
      </c>
      <c r="I126" s="456">
        <v>2145.4659999999999</v>
      </c>
      <c r="J126" s="456">
        <v>4859.69625</v>
      </c>
      <c r="K126" s="511">
        <v>7.3516099999999997E-3</v>
      </c>
      <c r="L126" s="511">
        <v>7.7343024045658073E-3</v>
      </c>
      <c r="M126" s="709">
        <v>6.5991603699999999</v>
      </c>
    </row>
    <row r="127" spans="2:13" hidden="1">
      <c r="B127" s="718" t="s">
        <v>693</v>
      </c>
      <c r="C127" s="456">
        <v>1173889</v>
      </c>
      <c r="D127" s="456">
        <v>0</v>
      </c>
      <c r="E127" s="456">
        <v>0</v>
      </c>
      <c r="F127" s="456">
        <v>0</v>
      </c>
      <c r="G127" s="456">
        <v>0</v>
      </c>
      <c r="H127" s="456">
        <v>1173889</v>
      </c>
      <c r="I127" s="456">
        <v>0</v>
      </c>
      <c r="J127" s="456">
        <v>61640.911390000001</v>
      </c>
      <c r="K127" s="511">
        <v>9.3248639999999994E-2</v>
      </c>
      <c r="L127" s="511">
        <v>9.8102725902530413E-2</v>
      </c>
      <c r="M127" s="709">
        <v>9.5685512100000008</v>
      </c>
    </row>
    <row r="128" spans="2:13" hidden="1">
      <c r="B128" s="718" t="s">
        <v>2064</v>
      </c>
      <c r="C128" s="456">
        <v>800716</v>
      </c>
      <c r="D128" s="456">
        <v>0</v>
      </c>
      <c r="E128" s="456">
        <v>0</v>
      </c>
      <c r="F128" s="456">
        <v>0</v>
      </c>
      <c r="G128" s="456">
        <v>27950</v>
      </c>
      <c r="H128" s="456">
        <v>772766</v>
      </c>
      <c r="I128" s="456">
        <v>27597.617844799999</v>
      </c>
      <c r="J128" s="456">
        <v>359336.19</v>
      </c>
      <c r="K128" s="511">
        <v>0.54359367999999997</v>
      </c>
      <c r="L128" s="511">
        <v>0.57189063171685184</v>
      </c>
      <c r="M128" s="709">
        <v>9.8129015899999992</v>
      </c>
    </row>
    <row r="129" spans="2:13" hidden="1">
      <c r="B129" s="718" t="s">
        <v>694</v>
      </c>
      <c r="C129" s="456">
        <v>57409</v>
      </c>
      <c r="D129" s="456">
        <v>0</v>
      </c>
      <c r="E129" s="456">
        <v>0</v>
      </c>
      <c r="F129" s="456">
        <v>0</v>
      </c>
      <c r="G129" s="456">
        <v>0</v>
      </c>
      <c r="H129" s="456">
        <v>57409</v>
      </c>
      <c r="I129" s="456">
        <v>0</v>
      </c>
      <c r="J129" s="456">
        <v>0</v>
      </c>
      <c r="K129" s="511">
        <v>0</v>
      </c>
      <c r="L129" s="511">
        <v>0</v>
      </c>
      <c r="M129" s="709">
        <v>10.101882809999999</v>
      </c>
    </row>
    <row r="130" spans="2:13" hidden="1">
      <c r="B130" s="718" t="s">
        <v>695</v>
      </c>
      <c r="C130" s="456">
        <v>98000</v>
      </c>
      <c r="D130" s="456">
        <v>0</v>
      </c>
      <c r="E130" s="456">
        <v>0</v>
      </c>
      <c r="F130" s="456">
        <v>0</v>
      </c>
      <c r="G130" s="456">
        <v>0</v>
      </c>
      <c r="H130" s="456">
        <v>98000</v>
      </c>
      <c r="I130" s="456">
        <v>107014.04</v>
      </c>
      <c r="J130" s="456">
        <v>977550</v>
      </c>
      <c r="K130" s="511">
        <v>1.47881014</v>
      </c>
      <c r="L130" s="511">
        <v>1.5557901001700065</v>
      </c>
      <c r="M130" s="709">
        <v>0.21609916000000001</v>
      </c>
    </row>
    <row r="131" spans="2:13" hidden="1">
      <c r="B131" s="718" t="s">
        <v>697</v>
      </c>
      <c r="C131" s="456">
        <v>779820</v>
      </c>
      <c r="D131" s="456">
        <v>0</v>
      </c>
      <c r="E131" s="456">
        <v>0</v>
      </c>
      <c r="F131" s="456">
        <v>0</v>
      </c>
      <c r="G131" s="456">
        <v>19000</v>
      </c>
      <c r="H131" s="456">
        <v>760820</v>
      </c>
      <c r="I131" s="456">
        <v>0</v>
      </c>
      <c r="J131" s="456">
        <v>1521.64</v>
      </c>
      <c r="K131" s="511">
        <v>2.30189E-3</v>
      </c>
      <c r="L131" s="511">
        <v>2.4217200634470758E-3</v>
      </c>
      <c r="M131" s="709">
        <v>7.0121659000000003</v>
      </c>
    </row>
    <row r="132" spans="2:13" ht="30" hidden="1">
      <c r="B132" s="718" t="s">
        <v>1156</v>
      </c>
      <c r="C132" s="456">
        <v>58825</v>
      </c>
      <c r="D132" s="456">
        <v>0</v>
      </c>
      <c r="E132" s="456">
        <v>0</v>
      </c>
      <c r="F132" s="456">
        <v>0</v>
      </c>
      <c r="G132" s="456">
        <v>0</v>
      </c>
      <c r="H132" s="456">
        <v>58825</v>
      </c>
      <c r="I132" s="456">
        <v>2439.5977940000002</v>
      </c>
      <c r="J132" s="456">
        <v>5667.2004999999999</v>
      </c>
      <c r="K132" s="511">
        <v>8.5731799999999997E-3</v>
      </c>
      <c r="L132" s="511">
        <v>9.0194613406767033E-3</v>
      </c>
      <c r="M132" s="709">
        <v>1.56866667</v>
      </c>
    </row>
    <row r="133" spans="2:13" hidden="1">
      <c r="B133" s="718" t="s">
        <v>698</v>
      </c>
      <c r="C133" s="456">
        <v>527151</v>
      </c>
      <c r="D133" s="456">
        <v>0</v>
      </c>
      <c r="E133" s="456">
        <v>0</v>
      </c>
      <c r="F133" s="456">
        <v>0</v>
      </c>
      <c r="G133" s="456">
        <v>0</v>
      </c>
      <c r="H133" s="456">
        <v>527151</v>
      </c>
      <c r="I133" s="456">
        <v>6579.2297500000004</v>
      </c>
      <c r="J133" s="456">
        <v>73642.99470000001</v>
      </c>
      <c r="K133" s="511">
        <v>0.11140505000000001</v>
      </c>
      <c r="L133" s="511">
        <v>0.11720427814549872</v>
      </c>
      <c r="M133" s="709">
        <v>9.7790783999999995</v>
      </c>
    </row>
    <row r="134" spans="2:13" hidden="1">
      <c r="B134" s="718" t="s">
        <v>699</v>
      </c>
      <c r="C134" s="456">
        <v>340700</v>
      </c>
      <c r="D134" s="456">
        <v>0</v>
      </c>
      <c r="E134" s="456">
        <v>0</v>
      </c>
      <c r="F134" s="456">
        <v>0</v>
      </c>
      <c r="G134" s="456">
        <v>0</v>
      </c>
      <c r="H134" s="456">
        <v>340700</v>
      </c>
      <c r="I134" s="456">
        <v>0</v>
      </c>
      <c r="J134" s="456">
        <v>766.57500000000005</v>
      </c>
      <c r="K134" s="511">
        <v>1.1596499999999999E-3</v>
      </c>
      <c r="L134" s="511">
        <v>1.2200192276996806E-3</v>
      </c>
      <c r="M134" s="709">
        <v>1.5272547999999999</v>
      </c>
    </row>
    <row r="135" spans="2:13" hidden="1">
      <c r="B135" s="718" t="s">
        <v>1160</v>
      </c>
      <c r="C135" s="456">
        <v>8761</v>
      </c>
      <c r="D135" s="456">
        <v>0</v>
      </c>
      <c r="E135" s="456">
        <v>0</v>
      </c>
      <c r="F135" s="456">
        <v>0</v>
      </c>
      <c r="G135" s="456">
        <v>0</v>
      </c>
      <c r="H135" s="456">
        <v>8761</v>
      </c>
      <c r="I135" s="456">
        <v>0</v>
      </c>
      <c r="J135" s="456">
        <v>0</v>
      </c>
      <c r="K135" s="511">
        <v>0</v>
      </c>
      <c r="L135" s="511">
        <v>0</v>
      </c>
      <c r="M135" s="709">
        <v>0.78111626000000001</v>
      </c>
    </row>
    <row r="136" spans="2:13" hidden="1">
      <c r="B136" s="718" t="s">
        <v>1162</v>
      </c>
      <c r="C136" s="456">
        <v>198</v>
      </c>
      <c r="D136" s="456">
        <v>0</v>
      </c>
      <c r="E136" s="456">
        <v>0</v>
      </c>
      <c r="F136" s="456">
        <v>0</v>
      </c>
      <c r="G136" s="456">
        <v>0</v>
      </c>
      <c r="H136" s="456">
        <v>198</v>
      </c>
      <c r="I136" s="456">
        <v>0</v>
      </c>
      <c r="J136" s="456">
        <v>0</v>
      </c>
      <c r="K136" s="511">
        <v>0</v>
      </c>
      <c r="L136" s="511">
        <v>0</v>
      </c>
      <c r="M136" s="709">
        <v>0.39600000000000002</v>
      </c>
    </row>
    <row r="137" spans="2:13" hidden="1">
      <c r="B137" s="718" t="s">
        <v>700</v>
      </c>
      <c r="C137" s="456">
        <v>1063616</v>
      </c>
      <c r="D137" s="456">
        <v>0</v>
      </c>
      <c r="E137" s="456">
        <v>0</v>
      </c>
      <c r="F137" s="456">
        <v>0</v>
      </c>
      <c r="G137" s="456">
        <v>0</v>
      </c>
      <c r="H137" s="456">
        <v>1063616</v>
      </c>
      <c r="I137" s="456">
        <v>0</v>
      </c>
      <c r="J137" s="456">
        <v>26271.315200000001</v>
      </c>
      <c r="K137" s="511">
        <v>3.9742510000000002E-2</v>
      </c>
      <c r="L137" s="511">
        <v>4.1811316154269161E-2</v>
      </c>
      <c r="M137" s="709">
        <v>8.9035325600000004</v>
      </c>
    </row>
    <row r="138" spans="2:13" hidden="1">
      <c r="B138" s="718" t="s">
        <v>701</v>
      </c>
      <c r="C138" s="456">
        <v>2079410</v>
      </c>
      <c r="D138" s="456">
        <v>0</v>
      </c>
      <c r="E138" s="456">
        <v>0</v>
      </c>
      <c r="F138" s="456">
        <v>0</v>
      </c>
      <c r="G138" s="456">
        <v>289500</v>
      </c>
      <c r="H138" s="456">
        <v>1789910</v>
      </c>
      <c r="I138" s="456">
        <v>0</v>
      </c>
      <c r="J138" s="456">
        <v>51961.087299999999</v>
      </c>
      <c r="K138" s="511">
        <v>7.8605270000000005E-2</v>
      </c>
      <c r="L138" s="511">
        <v>8.2697094998117185E-2</v>
      </c>
      <c r="M138" s="709">
        <v>8.4754342099999995</v>
      </c>
    </row>
    <row r="139" spans="2:13" hidden="1">
      <c r="B139" s="718" t="s">
        <v>702</v>
      </c>
      <c r="C139" s="456">
        <v>801695</v>
      </c>
      <c r="D139" s="456">
        <v>0</v>
      </c>
      <c r="E139" s="456">
        <v>0</v>
      </c>
      <c r="F139" s="456">
        <v>0</v>
      </c>
      <c r="G139" s="456">
        <v>0</v>
      </c>
      <c r="H139" s="456">
        <v>801695</v>
      </c>
      <c r="I139" s="456">
        <v>13393.354310000001</v>
      </c>
      <c r="J139" s="456">
        <v>54397.651343500002</v>
      </c>
      <c r="K139" s="511">
        <v>8.2291240000000002E-2</v>
      </c>
      <c r="L139" s="511">
        <v>8.657493471711622E-2</v>
      </c>
      <c r="M139" s="709">
        <v>6.6745620800000003</v>
      </c>
    </row>
    <row r="140" spans="2:13" hidden="1">
      <c r="B140" s="718" t="s">
        <v>2065</v>
      </c>
      <c r="C140" s="456">
        <v>7194553</v>
      </c>
      <c r="D140" s="456">
        <v>0</v>
      </c>
      <c r="E140" s="456">
        <v>0</v>
      </c>
      <c r="F140" s="456">
        <v>0</v>
      </c>
      <c r="G140" s="456">
        <v>80000</v>
      </c>
      <c r="H140" s="456">
        <v>7114553</v>
      </c>
      <c r="I140" s="456">
        <v>27035.3014</v>
      </c>
      <c r="J140" s="456">
        <v>93983.245129999996</v>
      </c>
      <c r="K140" s="511">
        <v>0.14217521</v>
      </c>
      <c r="L140" s="511">
        <v>0.1495761877705539</v>
      </c>
      <c r="M140" s="709">
        <v>10.233263150000001</v>
      </c>
    </row>
    <row r="141" spans="2:13" hidden="1">
      <c r="B141" s="719"/>
      <c r="C141" s="524">
        <v>36240352</v>
      </c>
      <c r="D141" s="524">
        <v>0</v>
      </c>
      <c r="E141" s="524">
        <v>0</v>
      </c>
      <c r="F141" s="524">
        <v>0</v>
      </c>
      <c r="G141" s="524">
        <v>781450</v>
      </c>
      <c r="H141" s="524">
        <v>35458902</v>
      </c>
      <c r="I141" s="524">
        <v>265546.72318239999</v>
      </c>
      <c r="J141" s="524">
        <v>2423239.8931935001</v>
      </c>
      <c r="K141" s="525">
        <v>3.6658091400000004</v>
      </c>
      <c r="L141" s="525">
        <v>3.8566340710628322</v>
      </c>
      <c r="M141" s="656"/>
    </row>
    <row r="142" spans="2:13" hidden="1">
      <c r="B142" s="720" t="s">
        <v>705</v>
      </c>
      <c r="C142" s="526"/>
      <c r="D142" s="526"/>
      <c r="E142" s="526"/>
      <c r="F142" s="526"/>
      <c r="G142" s="526"/>
      <c r="H142" s="526"/>
      <c r="I142" s="526"/>
      <c r="J142" s="526"/>
      <c r="K142" s="527"/>
      <c r="L142" s="527"/>
      <c r="M142" s="656"/>
    </row>
    <row r="143" spans="2:13" hidden="1">
      <c r="B143" s="718" t="s">
        <v>1168</v>
      </c>
      <c r="C143" s="456">
        <v>1145187</v>
      </c>
      <c r="D143" s="456">
        <v>0</v>
      </c>
      <c r="E143" s="456">
        <v>0</v>
      </c>
      <c r="F143" s="456">
        <v>0</v>
      </c>
      <c r="G143" s="456">
        <v>0</v>
      </c>
      <c r="H143" s="456">
        <v>1145187</v>
      </c>
      <c r="I143" s="456">
        <v>13627.725</v>
      </c>
      <c r="J143" s="456">
        <v>13627.7253</v>
      </c>
      <c r="K143" s="511">
        <v>2.0615640000000001E-2</v>
      </c>
      <c r="L143" s="511">
        <v>2.1688793524194498E-2</v>
      </c>
      <c r="M143" s="709">
        <v>8.5400533900000006</v>
      </c>
    </row>
    <row r="144" spans="2:13" hidden="1">
      <c r="B144" s="718" t="s">
        <v>706</v>
      </c>
      <c r="C144" s="456">
        <v>54184</v>
      </c>
      <c r="D144" s="456">
        <v>0</v>
      </c>
      <c r="E144" s="456">
        <v>0</v>
      </c>
      <c r="F144" s="456">
        <v>0</v>
      </c>
      <c r="G144" s="456">
        <v>0</v>
      </c>
      <c r="H144" s="456">
        <v>54184</v>
      </c>
      <c r="I144" s="456">
        <v>0</v>
      </c>
      <c r="J144" s="456">
        <v>0</v>
      </c>
      <c r="K144" s="511">
        <v>0</v>
      </c>
      <c r="L144" s="511">
        <v>0</v>
      </c>
      <c r="M144" s="709">
        <v>2.4629090900000001</v>
      </c>
    </row>
    <row r="145" spans="2:13" hidden="1">
      <c r="B145" s="718" t="s">
        <v>707</v>
      </c>
      <c r="C145" s="456">
        <v>17740383</v>
      </c>
      <c r="D145" s="456">
        <v>0</v>
      </c>
      <c r="E145" s="456">
        <v>0</v>
      </c>
      <c r="F145" s="456">
        <v>5136734</v>
      </c>
      <c r="G145" s="456">
        <v>12779500</v>
      </c>
      <c r="H145" s="456">
        <v>10097617</v>
      </c>
      <c r="I145" s="456">
        <v>127114.50507320001</v>
      </c>
      <c r="J145" s="456">
        <v>448738.09948000003</v>
      </c>
      <c r="K145" s="511">
        <v>0.67883837000000002</v>
      </c>
      <c r="L145" s="511">
        <v>0.7141755334664085</v>
      </c>
      <c r="M145" s="709">
        <v>3.4238228199999998</v>
      </c>
    </row>
    <row r="146" spans="2:13" hidden="1">
      <c r="B146" s="719"/>
      <c r="C146" s="524">
        <v>18939754</v>
      </c>
      <c r="D146" s="524">
        <v>0</v>
      </c>
      <c r="E146" s="524">
        <v>0</v>
      </c>
      <c r="F146" s="524">
        <v>5136734</v>
      </c>
      <c r="G146" s="524">
        <v>12779500</v>
      </c>
      <c r="H146" s="524">
        <v>11296988</v>
      </c>
      <c r="I146" s="524">
        <v>140742.23007320001</v>
      </c>
      <c r="J146" s="524">
        <v>462365.82478000002</v>
      </c>
      <c r="K146" s="525">
        <v>0.69945401000000007</v>
      </c>
      <c r="L146" s="525">
        <v>0.735864326990603</v>
      </c>
      <c r="M146" s="656"/>
    </row>
    <row r="147" spans="2:13" hidden="1">
      <c r="B147" s="720" t="s">
        <v>708</v>
      </c>
      <c r="C147" s="526"/>
      <c r="D147" s="526"/>
      <c r="E147" s="526"/>
      <c r="F147" s="526"/>
      <c r="G147" s="526"/>
      <c r="H147" s="526"/>
      <c r="I147" s="526"/>
      <c r="J147" s="526"/>
      <c r="K147" s="527"/>
      <c r="L147" s="527"/>
      <c r="M147" s="656"/>
    </row>
    <row r="148" spans="2:13" ht="30" hidden="1">
      <c r="B148" s="718" t="s">
        <v>709</v>
      </c>
      <c r="C148" s="456">
        <v>315909</v>
      </c>
      <c r="D148" s="456">
        <v>0</v>
      </c>
      <c r="E148" s="456">
        <v>0</v>
      </c>
      <c r="F148" s="456">
        <v>0</v>
      </c>
      <c r="G148" s="456">
        <v>0</v>
      </c>
      <c r="H148" s="456">
        <v>315909</v>
      </c>
      <c r="I148" s="456">
        <v>4071.7158599999998</v>
      </c>
      <c r="J148" s="456">
        <v>24519.245444100001</v>
      </c>
      <c r="K148" s="511">
        <v>3.7092020000000003E-2</v>
      </c>
      <c r="L148" s="511">
        <v>3.9022862590731233E-2</v>
      </c>
      <c r="M148" s="709">
        <v>4.2984910100000002</v>
      </c>
    </row>
    <row r="149" spans="2:13" hidden="1">
      <c r="B149" s="719"/>
      <c r="C149" s="524">
        <v>315909</v>
      </c>
      <c r="D149" s="524">
        <v>0</v>
      </c>
      <c r="E149" s="524">
        <v>0</v>
      </c>
      <c r="F149" s="524">
        <v>0</v>
      </c>
      <c r="G149" s="524">
        <v>0</v>
      </c>
      <c r="H149" s="524">
        <v>315909</v>
      </c>
      <c r="I149" s="524">
        <v>4071.7158599999998</v>
      </c>
      <c r="J149" s="524">
        <v>24519.245444100001</v>
      </c>
      <c r="K149" s="525">
        <v>3.7092020000000003E-2</v>
      </c>
      <c r="L149" s="525">
        <v>3.9022862590731233E-2</v>
      </c>
      <c r="M149" s="656"/>
    </row>
    <row r="150" spans="2:13" hidden="1">
      <c r="B150" s="720" t="s">
        <v>710</v>
      </c>
      <c r="C150" s="526"/>
      <c r="D150" s="526"/>
      <c r="E150" s="526"/>
      <c r="F150" s="526"/>
      <c r="G150" s="526"/>
      <c r="H150" s="526"/>
      <c r="I150" s="526"/>
      <c r="J150" s="526"/>
      <c r="K150" s="527"/>
      <c r="L150" s="527"/>
      <c r="M150" s="656"/>
    </row>
    <row r="151" spans="2:13" ht="30" hidden="1">
      <c r="B151" s="718" t="s">
        <v>1174</v>
      </c>
      <c r="C151" s="456">
        <v>328879</v>
      </c>
      <c r="D151" s="456">
        <v>0</v>
      </c>
      <c r="E151" s="456">
        <v>0</v>
      </c>
      <c r="F151" s="456">
        <v>0</v>
      </c>
      <c r="G151" s="456">
        <v>0</v>
      </c>
      <c r="H151" s="456">
        <v>328879</v>
      </c>
      <c r="I151" s="456">
        <v>0</v>
      </c>
      <c r="J151" s="456">
        <v>164.43950000000001</v>
      </c>
      <c r="K151" s="511">
        <v>2.4876E-4</v>
      </c>
      <c r="L151" s="511">
        <v>2.6170870664099619E-4</v>
      </c>
      <c r="M151" s="709">
        <v>8.2219750000000005</v>
      </c>
    </row>
    <row r="152" spans="2:13" hidden="1">
      <c r="B152" s="718" t="s">
        <v>712</v>
      </c>
      <c r="C152" s="456">
        <v>93592</v>
      </c>
      <c r="D152" s="456">
        <v>0</v>
      </c>
      <c r="E152" s="456">
        <v>0</v>
      </c>
      <c r="F152" s="456">
        <v>0</v>
      </c>
      <c r="G152" s="456">
        <v>0</v>
      </c>
      <c r="H152" s="456">
        <v>93592</v>
      </c>
      <c r="I152" s="456">
        <v>0</v>
      </c>
      <c r="J152" s="456">
        <v>832.9688000000001</v>
      </c>
      <c r="K152" s="511">
        <v>1.26009E-3</v>
      </c>
      <c r="L152" s="511">
        <v>1.3256862695417014E-3</v>
      </c>
      <c r="M152" s="709">
        <v>1.2114214699999999</v>
      </c>
    </row>
    <row r="153" spans="2:13" hidden="1">
      <c r="B153" s="718" t="s">
        <v>713</v>
      </c>
      <c r="C153" s="456">
        <v>913009</v>
      </c>
      <c r="D153" s="456">
        <v>0</v>
      </c>
      <c r="E153" s="456">
        <v>0</v>
      </c>
      <c r="F153" s="456">
        <v>0</v>
      </c>
      <c r="G153" s="456">
        <v>0</v>
      </c>
      <c r="H153" s="456">
        <v>913009</v>
      </c>
      <c r="I153" s="456">
        <v>10965.845289999999</v>
      </c>
      <c r="J153" s="456">
        <v>28303.278999999999</v>
      </c>
      <c r="K153" s="511">
        <v>4.2816399999999998E-2</v>
      </c>
      <c r="L153" s="511">
        <v>4.5045226607896928E-2</v>
      </c>
      <c r="M153" s="709">
        <v>6.3366878800000004</v>
      </c>
    </row>
    <row r="154" spans="2:13" hidden="1">
      <c r="B154" s="718" t="s">
        <v>1184</v>
      </c>
      <c r="C154" s="456">
        <v>358753</v>
      </c>
      <c r="D154" s="456">
        <v>0</v>
      </c>
      <c r="E154" s="456">
        <v>0</v>
      </c>
      <c r="F154" s="456">
        <v>0</v>
      </c>
      <c r="G154" s="456">
        <v>0</v>
      </c>
      <c r="H154" s="456">
        <v>358753</v>
      </c>
      <c r="I154" s="456">
        <v>0</v>
      </c>
      <c r="J154" s="456">
        <v>0</v>
      </c>
      <c r="K154" s="511">
        <v>0</v>
      </c>
      <c r="L154" s="511">
        <v>0</v>
      </c>
      <c r="M154" s="709">
        <v>4.8135381700000002</v>
      </c>
    </row>
    <row r="155" spans="2:13" hidden="1">
      <c r="B155" s="718" t="s">
        <v>717</v>
      </c>
      <c r="C155" s="456">
        <v>2290523</v>
      </c>
      <c r="D155" s="456">
        <v>0</v>
      </c>
      <c r="E155" s="456">
        <v>0</v>
      </c>
      <c r="F155" s="456">
        <v>0</v>
      </c>
      <c r="G155" s="456">
        <v>1372000</v>
      </c>
      <c r="H155" s="456">
        <v>918523</v>
      </c>
      <c r="I155" s="456">
        <v>1102.2274402</v>
      </c>
      <c r="J155" s="456">
        <v>1984.0096799999999</v>
      </c>
      <c r="K155" s="511">
        <v>3.0013499999999999E-3</v>
      </c>
      <c r="L155" s="511">
        <v>3.157590526096325E-3</v>
      </c>
      <c r="M155" s="709">
        <v>0.35405414000000002</v>
      </c>
    </row>
    <row r="156" spans="2:13" hidden="1">
      <c r="B156" s="718" t="s">
        <v>720</v>
      </c>
      <c r="C156" s="456">
        <v>1142800</v>
      </c>
      <c r="D156" s="456">
        <v>0</v>
      </c>
      <c r="E156" s="456">
        <v>0</v>
      </c>
      <c r="F156" s="456">
        <v>0</v>
      </c>
      <c r="G156" s="456">
        <v>0</v>
      </c>
      <c r="H156" s="456">
        <v>1142800</v>
      </c>
      <c r="I156" s="456">
        <v>0</v>
      </c>
      <c r="J156" s="456">
        <v>10570.9</v>
      </c>
      <c r="K156" s="511">
        <v>1.599136E-2</v>
      </c>
      <c r="L156" s="511">
        <v>1.6823795785266351E-2</v>
      </c>
      <c r="M156" s="709">
        <v>7.5298148500000002</v>
      </c>
    </row>
    <row r="157" spans="2:13" hidden="1">
      <c r="B157" s="718" t="s">
        <v>1194</v>
      </c>
      <c r="C157" s="456">
        <v>210188</v>
      </c>
      <c r="D157" s="456">
        <v>0</v>
      </c>
      <c r="E157" s="456">
        <v>0</v>
      </c>
      <c r="F157" s="456">
        <v>0</v>
      </c>
      <c r="G157" s="456">
        <v>0</v>
      </c>
      <c r="H157" s="456">
        <v>210188</v>
      </c>
      <c r="I157" s="456">
        <v>0</v>
      </c>
      <c r="J157" s="456">
        <v>0</v>
      </c>
      <c r="K157" s="511">
        <v>0</v>
      </c>
      <c r="L157" s="511">
        <v>0</v>
      </c>
      <c r="M157" s="709">
        <v>2.4628904899999999</v>
      </c>
    </row>
    <row r="158" spans="2:13" hidden="1">
      <c r="B158" s="718" t="s">
        <v>723</v>
      </c>
      <c r="C158" s="456">
        <v>558357</v>
      </c>
      <c r="D158" s="456">
        <v>0</v>
      </c>
      <c r="E158" s="456">
        <v>0</v>
      </c>
      <c r="F158" s="456">
        <v>0</v>
      </c>
      <c r="G158" s="456">
        <v>375000</v>
      </c>
      <c r="H158" s="456">
        <v>183357</v>
      </c>
      <c r="I158" s="456">
        <v>522.56742410000004</v>
      </c>
      <c r="J158" s="456">
        <v>779.26724999999999</v>
      </c>
      <c r="K158" s="511">
        <v>1.1788499999999999E-3</v>
      </c>
      <c r="L158" s="511">
        <v>1.2402191938383771E-3</v>
      </c>
      <c r="M158" s="709">
        <v>4.0804989999999999E-2</v>
      </c>
    </row>
    <row r="159" spans="2:13" hidden="1">
      <c r="B159" s="718" t="s">
        <v>724</v>
      </c>
      <c r="C159" s="456">
        <v>80578</v>
      </c>
      <c r="D159" s="456">
        <v>0</v>
      </c>
      <c r="E159" s="456">
        <v>0</v>
      </c>
      <c r="F159" s="456">
        <v>0</v>
      </c>
      <c r="G159" s="456">
        <v>0</v>
      </c>
      <c r="H159" s="456">
        <v>80578</v>
      </c>
      <c r="I159" s="456">
        <v>392.03325000000001</v>
      </c>
      <c r="J159" s="456">
        <v>3222.8540926000001</v>
      </c>
      <c r="K159" s="511">
        <v>4.87544E-3</v>
      </c>
      <c r="L159" s="511">
        <v>5.1292358360794533E-3</v>
      </c>
      <c r="M159" s="709">
        <v>2.2062866200000002</v>
      </c>
    </row>
    <row r="160" spans="2:13" hidden="1">
      <c r="B160" s="718" t="s">
        <v>726</v>
      </c>
      <c r="C160" s="456">
        <v>1090234</v>
      </c>
      <c r="D160" s="456">
        <v>0</v>
      </c>
      <c r="E160" s="456">
        <v>0</v>
      </c>
      <c r="F160" s="456">
        <v>0</v>
      </c>
      <c r="G160" s="456">
        <v>0</v>
      </c>
      <c r="H160" s="456">
        <v>1090234</v>
      </c>
      <c r="I160" s="456">
        <v>58346.699380000005</v>
      </c>
      <c r="J160" s="456">
        <v>3434237.1</v>
      </c>
      <c r="K160" s="511">
        <v>5.1952172799999996</v>
      </c>
      <c r="L160" s="511">
        <v>5.4656560603719022</v>
      </c>
      <c r="M160" s="709">
        <v>14.42108466</v>
      </c>
    </row>
    <row r="161" spans="2:13" hidden="1">
      <c r="B161" s="718" t="s">
        <v>727</v>
      </c>
      <c r="C161" s="456">
        <v>617961</v>
      </c>
      <c r="D161" s="456">
        <v>0</v>
      </c>
      <c r="E161" s="456">
        <v>0</v>
      </c>
      <c r="F161" s="456">
        <v>0</v>
      </c>
      <c r="G161" s="456">
        <v>15500</v>
      </c>
      <c r="H161" s="456">
        <v>602461</v>
      </c>
      <c r="I161" s="456">
        <v>0</v>
      </c>
      <c r="J161" s="456">
        <v>3940.09494</v>
      </c>
      <c r="K161" s="511">
        <v>5.9604599999999999E-3</v>
      </c>
      <c r="L161" s="511">
        <v>6.270738787153533E-3</v>
      </c>
      <c r="M161" s="709">
        <v>6.14693399</v>
      </c>
    </row>
    <row r="162" spans="2:13" hidden="1">
      <c r="B162" s="718" t="s">
        <v>728</v>
      </c>
      <c r="C162" s="456">
        <v>754008</v>
      </c>
      <c r="D162" s="456">
        <v>0</v>
      </c>
      <c r="E162" s="456">
        <v>0</v>
      </c>
      <c r="F162" s="456">
        <v>0</v>
      </c>
      <c r="G162" s="456">
        <v>0</v>
      </c>
      <c r="H162" s="456">
        <v>754008</v>
      </c>
      <c r="I162" s="456">
        <v>0</v>
      </c>
      <c r="J162" s="456">
        <v>5956.6632</v>
      </c>
      <c r="K162" s="511">
        <v>9.0110699999999995E-3</v>
      </c>
      <c r="L162" s="511">
        <v>9.4801469353045786E-3</v>
      </c>
      <c r="M162" s="709">
        <v>1.8850199999999999</v>
      </c>
    </row>
    <row r="163" spans="2:13" hidden="1">
      <c r="B163" s="718" t="s">
        <v>1759</v>
      </c>
      <c r="C163" s="456">
        <v>1204498</v>
      </c>
      <c r="D163" s="456">
        <v>0</v>
      </c>
      <c r="E163" s="456">
        <v>0</v>
      </c>
      <c r="F163" s="456">
        <v>0</v>
      </c>
      <c r="G163" s="456">
        <v>0</v>
      </c>
      <c r="H163" s="456">
        <v>1204498</v>
      </c>
      <c r="I163" s="456">
        <v>1521.5985900000001</v>
      </c>
      <c r="J163" s="456">
        <v>3155.7847599999996</v>
      </c>
      <c r="K163" s="511">
        <v>4.7739799999999997E-3</v>
      </c>
      <c r="L163" s="511">
        <v>5.0224936707844916E-3</v>
      </c>
      <c r="M163" s="709">
        <v>1.5246810099999999</v>
      </c>
    </row>
    <row r="164" spans="2:13" hidden="1">
      <c r="B164" s="718" t="s">
        <v>1465</v>
      </c>
      <c r="C164" s="456">
        <v>1048579</v>
      </c>
      <c r="D164" s="456">
        <v>0</v>
      </c>
      <c r="E164" s="456">
        <v>0</v>
      </c>
      <c r="F164" s="456">
        <v>0</v>
      </c>
      <c r="G164" s="456">
        <v>0</v>
      </c>
      <c r="H164" s="456">
        <v>1048579</v>
      </c>
      <c r="I164" s="456">
        <v>5505.0394500000002</v>
      </c>
      <c r="J164" s="456">
        <v>42467.449500000002</v>
      </c>
      <c r="K164" s="511">
        <v>6.4243560000000005E-2</v>
      </c>
      <c r="L164" s="511">
        <v>6.7587783245429592E-2</v>
      </c>
      <c r="M164" s="709">
        <v>4.90506479</v>
      </c>
    </row>
    <row r="165" spans="2:13" hidden="1">
      <c r="B165" s="718" t="s">
        <v>729</v>
      </c>
      <c r="C165" s="456">
        <v>852681</v>
      </c>
      <c r="D165" s="456">
        <v>0</v>
      </c>
      <c r="E165" s="456">
        <v>0</v>
      </c>
      <c r="F165" s="456">
        <v>0</v>
      </c>
      <c r="G165" s="456">
        <v>0</v>
      </c>
      <c r="H165" s="456">
        <v>852681</v>
      </c>
      <c r="I165" s="456">
        <v>0</v>
      </c>
      <c r="J165" s="456">
        <v>34320.410250000001</v>
      </c>
      <c r="K165" s="511">
        <v>5.1918949999999998E-2</v>
      </c>
      <c r="L165" s="511">
        <v>5.4621609637075567E-2</v>
      </c>
      <c r="M165" s="709">
        <v>6.86660278</v>
      </c>
    </row>
    <row r="166" spans="2:13" hidden="1">
      <c r="B166" s="718" t="s">
        <v>1206</v>
      </c>
      <c r="C166" s="456">
        <v>1488718</v>
      </c>
      <c r="D166" s="456">
        <v>0</v>
      </c>
      <c r="E166" s="456">
        <v>0</v>
      </c>
      <c r="F166" s="456">
        <v>0</v>
      </c>
      <c r="G166" s="456">
        <v>0</v>
      </c>
      <c r="H166" s="456">
        <v>1488718</v>
      </c>
      <c r="I166" s="456">
        <v>0</v>
      </c>
      <c r="J166" s="456">
        <v>4734.4094400000004</v>
      </c>
      <c r="K166" s="511">
        <v>7.1620800000000004E-3</v>
      </c>
      <c r="L166" s="511">
        <v>7.5349059760661096E-3</v>
      </c>
      <c r="M166" s="709">
        <v>6.2651040499999997</v>
      </c>
    </row>
    <row r="167" spans="2:13" hidden="1">
      <c r="B167" s="718" t="s">
        <v>731</v>
      </c>
      <c r="C167" s="456">
        <v>1870010</v>
      </c>
      <c r="D167" s="456">
        <v>0</v>
      </c>
      <c r="E167" s="456">
        <v>0</v>
      </c>
      <c r="F167" s="456">
        <v>467503</v>
      </c>
      <c r="G167" s="456">
        <v>0</v>
      </c>
      <c r="H167" s="456">
        <v>2337513</v>
      </c>
      <c r="I167" s="456">
        <v>21785.6237</v>
      </c>
      <c r="J167" s="456">
        <v>40298.724119999999</v>
      </c>
      <c r="K167" s="511">
        <v>6.0962780000000001E-2</v>
      </c>
      <c r="L167" s="511">
        <v>6.4136214040589487E-2</v>
      </c>
      <c r="M167" s="709">
        <v>4.7500868699999996</v>
      </c>
    </row>
    <row r="168" spans="2:13" hidden="1">
      <c r="B168" s="718" t="s">
        <v>1213</v>
      </c>
      <c r="C168" s="456">
        <v>336614</v>
      </c>
      <c r="D168" s="456">
        <v>0</v>
      </c>
      <c r="E168" s="456">
        <v>0</v>
      </c>
      <c r="F168" s="456">
        <v>0</v>
      </c>
      <c r="G168" s="456">
        <v>5000</v>
      </c>
      <c r="H168" s="456">
        <v>331614</v>
      </c>
      <c r="I168" s="456">
        <v>596.90519999999992</v>
      </c>
      <c r="J168" s="456">
        <v>14081.656896</v>
      </c>
      <c r="K168" s="511">
        <v>2.1302330000000001E-2</v>
      </c>
      <c r="L168" s="511">
        <v>2.2411234609776998E-2</v>
      </c>
      <c r="M168" s="709">
        <v>10.86404141</v>
      </c>
    </row>
    <row r="169" spans="2:13" hidden="1">
      <c r="B169" s="718" t="s">
        <v>945</v>
      </c>
      <c r="C169" s="456">
        <v>44780</v>
      </c>
      <c r="D169" s="456">
        <v>0</v>
      </c>
      <c r="E169" s="456">
        <v>0</v>
      </c>
      <c r="F169" s="456">
        <v>0</v>
      </c>
      <c r="G169" s="456">
        <v>0</v>
      </c>
      <c r="H169" s="456">
        <v>44780</v>
      </c>
      <c r="I169" s="456">
        <v>34.481000000000002</v>
      </c>
      <c r="J169" s="456">
        <v>147.774</v>
      </c>
      <c r="K169" s="511">
        <v>2.2355000000000001E-4</v>
      </c>
      <c r="L169" s="511">
        <v>2.3518523478341011E-4</v>
      </c>
      <c r="M169" s="709">
        <v>7.4633329999999998E-2</v>
      </c>
    </row>
    <row r="170" spans="2:13" hidden="1">
      <c r="B170" s="718" t="s">
        <v>1214</v>
      </c>
      <c r="C170" s="456">
        <v>266787</v>
      </c>
      <c r="D170" s="456">
        <v>0</v>
      </c>
      <c r="E170" s="456">
        <v>0</v>
      </c>
      <c r="F170" s="456">
        <v>0</v>
      </c>
      <c r="G170" s="456">
        <v>0</v>
      </c>
      <c r="H170" s="456">
        <v>266787</v>
      </c>
      <c r="I170" s="456">
        <v>586.93140000000005</v>
      </c>
      <c r="J170" s="456">
        <v>1640.7400500000001</v>
      </c>
      <c r="K170" s="511">
        <v>2.4820699999999998E-3</v>
      </c>
      <c r="L170" s="511">
        <v>2.6112701414172592E-3</v>
      </c>
      <c r="M170" s="709">
        <v>3.3348374999999999</v>
      </c>
    </row>
    <row r="171" spans="2:13" hidden="1">
      <c r="B171" s="718" t="s">
        <v>732</v>
      </c>
      <c r="C171" s="456">
        <v>618595</v>
      </c>
      <c r="D171" s="456">
        <v>0</v>
      </c>
      <c r="E171" s="456">
        <v>0</v>
      </c>
      <c r="F171" s="456">
        <v>0</v>
      </c>
      <c r="G171" s="456">
        <v>0</v>
      </c>
      <c r="H171" s="456">
        <v>618595</v>
      </c>
      <c r="I171" s="456">
        <v>0</v>
      </c>
      <c r="J171" s="456">
        <v>0</v>
      </c>
      <c r="K171" s="511">
        <v>0</v>
      </c>
      <c r="L171" s="511">
        <v>0</v>
      </c>
      <c r="M171" s="709">
        <v>6.2423811300000001</v>
      </c>
    </row>
    <row r="172" spans="2:13" hidden="1">
      <c r="B172" s="718" t="s">
        <v>733</v>
      </c>
      <c r="C172" s="456">
        <v>275595</v>
      </c>
      <c r="D172" s="456">
        <v>0</v>
      </c>
      <c r="E172" s="456">
        <v>0</v>
      </c>
      <c r="F172" s="456">
        <v>0</v>
      </c>
      <c r="G172" s="456">
        <v>0</v>
      </c>
      <c r="H172" s="456">
        <v>275595</v>
      </c>
      <c r="I172" s="456">
        <v>6003.7842295</v>
      </c>
      <c r="J172" s="456">
        <v>29692.605299999999</v>
      </c>
      <c r="K172" s="511">
        <v>4.4918140000000002E-2</v>
      </c>
      <c r="L172" s="511">
        <v>4.7256366808854242E-2</v>
      </c>
      <c r="M172" s="709">
        <v>0.46665222000000001</v>
      </c>
    </row>
    <row r="173" spans="2:13" hidden="1">
      <c r="B173" s="718" t="s">
        <v>734</v>
      </c>
      <c r="C173" s="456">
        <v>279486</v>
      </c>
      <c r="D173" s="456">
        <v>0</v>
      </c>
      <c r="E173" s="456">
        <v>0</v>
      </c>
      <c r="F173" s="456">
        <v>0</v>
      </c>
      <c r="G173" s="456">
        <v>0</v>
      </c>
      <c r="H173" s="456">
        <v>279486</v>
      </c>
      <c r="I173" s="456">
        <v>279.48559999999998</v>
      </c>
      <c r="J173" s="456">
        <v>2152.0422000000003</v>
      </c>
      <c r="K173" s="511">
        <v>3.2555499999999999E-3</v>
      </c>
      <c r="L173" s="511">
        <v>3.4250175949138988E-3</v>
      </c>
      <c r="M173" s="709">
        <v>4.9183633999999996</v>
      </c>
    </row>
    <row r="174" spans="2:13" ht="30" hidden="1">
      <c r="B174" s="718" t="s">
        <v>2066</v>
      </c>
      <c r="C174" s="456">
        <v>240424</v>
      </c>
      <c r="D174" s="456">
        <v>0</v>
      </c>
      <c r="E174" s="456">
        <v>0</v>
      </c>
      <c r="F174" s="456">
        <v>0</v>
      </c>
      <c r="G174" s="456">
        <v>0</v>
      </c>
      <c r="H174" s="456">
        <v>240424</v>
      </c>
      <c r="I174" s="456">
        <v>480.84800000000001</v>
      </c>
      <c r="J174" s="456">
        <v>1622.8620000000001</v>
      </c>
      <c r="K174" s="511">
        <v>2.45502E-3</v>
      </c>
      <c r="L174" s="511">
        <v>2.5828168723258118E-3</v>
      </c>
      <c r="M174" s="709">
        <v>7.0012242200000001</v>
      </c>
    </row>
    <row r="175" spans="2:13" hidden="1">
      <c r="B175" s="718" t="s">
        <v>735</v>
      </c>
      <c r="C175" s="456">
        <v>340301</v>
      </c>
      <c r="D175" s="456">
        <v>0</v>
      </c>
      <c r="E175" s="456">
        <v>0</v>
      </c>
      <c r="F175" s="456">
        <v>0</v>
      </c>
      <c r="G175" s="456">
        <v>0</v>
      </c>
      <c r="H175" s="456">
        <v>340301</v>
      </c>
      <c r="I175" s="456">
        <v>3846.9830000000002</v>
      </c>
      <c r="J175" s="456">
        <v>42704.247000000003</v>
      </c>
      <c r="K175" s="511">
        <v>6.4601779999999998E-2</v>
      </c>
      <c r="L175" s="511">
        <v>6.7964651135813722E-2</v>
      </c>
      <c r="M175" s="709">
        <v>1.5177308700000001</v>
      </c>
    </row>
    <row r="176" spans="2:13" hidden="1">
      <c r="B176" s="718" t="s">
        <v>736</v>
      </c>
      <c r="C176" s="456">
        <v>706880</v>
      </c>
      <c r="D176" s="456">
        <v>0</v>
      </c>
      <c r="E176" s="456">
        <v>0</v>
      </c>
      <c r="F176" s="456">
        <v>0</v>
      </c>
      <c r="G176" s="456">
        <v>2500</v>
      </c>
      <c r="H176" s="456">
        <v>704380</v>
      </c>
      <c r="I176" s="456">
        <v>7482.3853638000001</v>
      </c>
      <c r="J176" s="456">
        <v>44164.625999999997</v>
      </c>
      <c r="K176" s="511">
        <v>6.6810999999999995E-2</v>
      </c>
      <c r="L176" s="511">
        <v>7.0288873109826469E-2</v>
      </c>
      <c r="M176" s="709">
        <v>6.4326940600000002</v>
      </c>
    </row>
    <row r="177" spans="2:13" hidden="1">
      <c r="B177" s="718" t="s">
        <v>1222</v>
      </c>
      <c r="C177" s="456">
        <v>23118</v>
      </c>
      <c r="D177" s="456">
        <v>0</v>
      </c>
      <c r="E177" s="456">
        <v>0</v>
      </c>
      <c r="F177" s="456">
        <v>0</v>
      </c>
      <c r="G177" s="456">
        <v>0</v>
      </c>
      <c r="H177" s="456">
        <v>23118</v>
      </c>
      <c r="I177" s="456">
        <v>0</v>
      </c>
      <c r="J177" s="456">
        <v>4082.40762</v>
      </c>
      <c r="K177" s="511">
        <v>6.1757499999999998E-3</v>
      </c>
      <c r="L177" s="511">
        <v>6.4972322234715342E-3</v>
      </c>
      <c r="M177" s="709">
        <v>1.1558999999999999</v>
      </c>
    </row>
    <row r="178" spans="2:13" hidden="1">
      <c r="B178" s="718" t="s">
        <v>737</v>
      </c>
      <c r="C178" s="456">
        <v>45300</v>
      </c>
      <c r="D178" s="456">
        <v>0</v>
      </c>
      <c r="E178" s="456">
        <v>0</v>
      </c>
      <c r="F178" s="456">
        <v>0</v>
      </c>
      <c r="G178" s="456">
        <v>0</v>
      </c>
      <c r="H178" s="456">
        <v>45300</v>
      </c>
      <c r="I178" s="456">
        <v>0</v>
      </c>
      <c r="J178" s="456">
        <v>3571.9050000000002</v>
      </c>
      <c r="K178" s="511">
        <v>5.4034799999999996E-3</v>
      </c>
      <c r="L178" s="511">
        <v>5.6847572377348964E-3</v>
      </c>
      <c r="M178" s="709">
        <v>2.2650000000000001</v>
      </c>
    </row>
    <row r="179" spans="2:13" hidden="1">
      <c r="B179" s="718" t="s">
        <v>948</v>
      </c>
      <c r="C179" s="456">
        <v>35925</v>
      </c>
      <c r="D179" s="456">
        <v>0</v>
      </c>
      <c r="E179" s="456">
        <v>0</v>
      </c>
      <c r="F179" s="456">
        <v>0</v>
      </c>
      <c r="G179" s="456">
        <v>0</v>
      </c>
      <c r="H179" s="456">
        <v>35925</v>
      </c>
      <c r="I179" s="456">
        <v>0</v>
      </c>
      <c r="J179" s="456">
        <v>0</v>
      </c>
      <c r="K179" s="511">
        <v>0</v>
      </c>
      <c r="L179" s="511">
        <v>0</v>
      </c>
      <c r="M179" s="709">
        <v>2.8740000000000001</v>
      </c>
    </row>
    <row r="180" spans="2:13" hidden="1">
      <c r="B180" s="718" t="s">
        <v>738</v>
      </c>
      <c r="C180" s="456">
        <v>628671</v>
      </c>
      <c r="D180" s="456">
        <v>0</v>
      </c>
      <c r="E180" s="456">
        <v>0</v>
      </c>
      <c r="F180" s="456">
        <v>0</v>
      </c>
      <c r="G180" s="456">
        <v>0</v>
      </c>
      <c r="H180" s="456">
        <v>628671</v>
      </c>
      <c r="I180" s="456">
        <v>0</v>
      </c>
      <c r="J180" s="456">
        <v>0</v>
      </c>
      <c r="K180" s="511">
        <v>0</v>
      </c>
      <c r="L180" s="511">
        <v>0</v>
      </c>
      <c r="M180" s="709">
        <v>4.4176164699999996</v>
      </c>
    </row>
    <row r="181" spans="2:13" hidden="1">
      <c r="B181" s="718" t="s">
        <v>1226</v>
      </c>
      <c r="C181" s="456">
        <v>1768488</v>
      </c>
      <c r="D181" s="456">
        <v>0</v>
      </c>
      <c r="E181" s="456">
        <v>0</v>
      </c>
      <c r="F181" s="456">
        <v>0</v>
      </c>
      <c r="G181" s="456">
        <v>0</v>
      </c>
      <c r="H181" s="456">
        <v>1768488</v>
      </c>
      <c r="I181" s="456">
        <v>13414.715179999999</v>
      </c>
      <c r="J181" s="456">
        <v>195718.56696</v>
      </c>
      <c r="K181" s="511">
        <v>0.29607753999999997</v>
      </c>
      <c r="L181" s="511">
        <v>0.31148995846333027</v>
      </c>
      <c r="M181" s="709">
        <v>5.8949796499999998</v>
      </c>
    </row>
    <row r="182" spans="2:13" hidden="1">
      <c r="B182" s="718" t="s">
        <v>739</v>
      </c>
      <c r="C182" s="456">
        <v>67755</v>
      </c>
      <c r="D182" s="456">
        <v>0</v>
      </c>
      <c r="E182" s="456">
        <v>0</v>
      </c>
      <c r="F182" s="456">
        <v>0</v>
      </c>
      <c r="G182" s="456">
        <v>0</v>
      </c>
      <c r="H182" s="456">
        <v>67755</v>
      </c>
      <c r="I182" s="456">
        <v>1231.47703</v>
      </c>
      <c r="J182" s="456">
        <v>22571.900699999998</v>
      </c>
      <c r="K182" s="511">
        <v>3.4146139999999998E-2</v>
      </c>
      <c r="L182" s="511">
        <v>3.5923625033072927E-2</v>
      </c>
      <c r="M182" s="709">
        <v>1.0950302999999999</v>
      </c>
    </row>
    <row r="183" spans="2:13" hidden="1">
      <c r="B183" s="718" t="s">
        <v>741</v>
      </c>
      <c r="C183" s="456">
        <v>2472</v>
      </c>
      <c r="D183" s="456">
        <v>0</v>
      </c>
      <c r="E183" s="456">
        <v>0</v>
      </c>
      <c r="F183" s="456">
        <v>0</v>
      </c>
      <c r="G183" s="456">
        <v>0</v>
      </c>
      <c r="H183" s="456">
        <v>2472</v>
      </c>
      <c r="I183" s="456">
        <v>0</v>
      </c>
      <c r="J183" s="456">
        <v>0</v>
      </c>
      <c r="K183" s="511">
        <v>0</v>
      </c>
      <c r="L183" s="511">
        <v>0</v>
      </c>
      <c r="M183" s="709">
        <v>1.5103210000000001E-2</v>
      </c>
    </row>
    <row r="184" spans="2:13" hidden="1">
      <c r="B184" s="718" t="s">
        <v>742</v>
      </c>
      <c r="C184" s="456">
        <v>1519721</v>
      </c>
      <c r="D184" s="456">
        <v>0</v>
      </c>
      <c r="E184" s="456">
        <v>379930</v>
      </c>
      <c r="F184" s="456">
        <v>0</v>
      </c>
      <c r="G184" s="456">
        <v>0</v>
      </c>
      <c r="H184" s="456">
        <v>1899651</v>
      </c>
      <c r="I184" s="456">
        <v>12869.628839999999</v>
      </c>
      <c r="J184" s="456">
        <v>92228.056049999999</v>
      </c>
      <c r="K184" s="511">
        <v>0.13952001</v>
      </c>
      <c r="L184" s="511">
        <v>0.14678276974120452</v>
      </c>
      <c r="M184" s="709">
        <v>0.83127234999999999</v>
      </c>
    </row>
    <row r="185" spans="2:13" hidden="1">
      <c r="B185" s="718" t="s">
        <v>743</v>
      </c>
      <c r="C185" s="456">
        <v>734617</v>
      </c>
      <c r="D185" s="456">
        <v>0</v>
      </c>
      <c r="E185" s="456">
        <v>0</v>
      </c>
      <c r="F185" s="456">
        <v>0</v>
      </c>
      <c r="G185" s="456">
        <v>0</v>
      </c>
      <c r="H185" s="456">
        <v>734617</v>
      </c>
      <c r="I185" s="456">
        <v>5876.9359999999997</v>
      </c>
      <c r="J185" s="456">
        <v>11019.254999999999</v>
      </c>
      <c r="K185" s="511">
        <v>1.666962E-2</v>
      </c>
      <c r="L185" s="511">
        <v>1.7537361608356446E-2</v>
      </c>
      <c r="M185" s="709">
        <v>3.8697047000000002</v>
      </c>
    </row>
    <row r="186" spans="2:13" hidden="1">
      <c r="B186" s="718" t="s">
        <v>744</v>
      </c>
      <c r="C186" s="456">
        <v>1203474</v>
      </c>
      <c r="D186" s="456">
        <v>0</v>
      </c>
      <c r="E186" s="456">
        <v>0</v>
      </c>
      <c r="F186" s="456">
        <v>0</v>
      </c>
      <c r="G186" s="456">
        <v>25000</v>
      </c>
      <c r="H186" s="456">
        <v>1178474</v>
      </c>
      <c r="I186" s="456">
        <v>2356.9477000000002</v>
      </c>
      <c r="J186" s="456">
        <v>2356.9479999999999</v>
      </c>
      <c r="K186" s="511">
        <v>3.56552E-3</v>
      </c>
      <c r="L186" s="511">
        <v>3.7511292159127375E-3</v>
      </c>
      <c r="M186" s="709">
        <v>5.3024701900000002</v>
      </c>
    </row>
    <row r="187" spans="2:13" hidden="1">
      <c r="B187" s="718" t="s">
        <v>745</v>
      </c>
      <c r="C187" s="456">
        <v>518063</v>
      </c>
      <c r="D187" s="456">
        <v>0</v>
      </c>
      <c r="E187" s="456">
        <v>0</v>
      </c>
      <c r="F187" s="456">
        <v>0</v>
      </c>
      <c r="G187" s="456">
        <v>0</v>
      </c>
      <c r="H187" s="456">
        <v>518063</v>
      </c>
      <c r="I187" s="456">
        <v>0</v>
      </c>
      <c r="J187" s="456">
        <v>0</v>
      </c>
      <c r="K187" s="511">
        <v>0</v>
      </c>
      <c r="L187" s="511">
        <v>0</v>
      </c>
      <c r="M187" s="709">
        <v>3.76773091</v>
      </c>
    </row>
    <row r="188" spans="2:13" hidden="1">
      <c r="B188" s="718" t="s">
        <v>746</v>
      </c>
      <c r="C188" s="456">
        <v>257368</v>
      </c>
      <c r="D188" s="456">
        <v>0</v>
      </c>
      <c r="E188" s="456">
        <v>0</v>
      </c>
      <c r="F188" s="456">
        <v>0</v>
      </c>
      <c r="G188" s="456">
        <v>0</v>
      </c>
      <c r="H188" s="456">
        <v>257368</v>
      </c>
      <c r="I188" s="456">
        <v>0</v>
      </c>
      <c r="J188" s="456">
        <v>0</v>
      </c>
      <c r="K188" s="511">
        <v>0</v>
      </c>
      <c r="L188" s="511">
        <v>0</v>
      </c>
      <c r="M188" s="709">
        <v>4.7706680500000003</v>
      </c>
    </row>
    <row r="189" spans="2:13" hidden="1">
      <c r="B189" s="718" t="s">
        <v>747</v>
      </c>
      <c r="C189" s="456">
        <v>1724030</v>
      </c>
      <c r="D189" s="456">
        <v>0</v>
      </c>
      <c r="E189" s="456">
        <v>0</v>
      </c>
      <c r="F189" s="456">
        <v>0</v>
      </c>
      <c r="G189" s="456">
        <v>126500</v>
      </c>
      <c r="H189" s="456">
        <v>1597530</v>
      </c>
      <c r="I189" s="456">
        <v>43197.211200000005</v>
      </c>
      <c r="J189" s="456">
        <v>120278.0337</v>
      </c>
      <c r="K189" s="511">
        <v>0.18195322999999999</v>
      </c>
      <c r="L189" s="511">
        <v>0.19142486225602212</v>
      </c>
      <c r="M189" s="709">
        <v>0.51449082000000002</v>
      </c>
    </row>
    <row r="190" spans="2:13" hidden="1">
      <c r="B190" s="718" t="s">
        <v>1244</v>
      </c>
      <c r="C190" s="456">
        <v>658396</v>
      </c>
      <c r="D190" s="456">
        <v>0</v>
      </c>
      <c r="E190" s="456">
        <v>0</v>
      </c>
      <c r="F190" s="456">
        <v>0</v>
      </c>
      <c r="G190" s="456">
        <v>0</v>
      </c>
      <c r="H190" s="456">
        <v>658396</v>
      </c>
      <c r="I190" s="456">
        <v>921.75440000000003</v>
      </c>
      <c r="J190" s="456">
        <v>8065.3509999999997</v>
      </c>
      <c r="K190" s="511">
        <v>1.220104E-2</v>
      </c>
      <c r="L190" s="511">
        <v>1.2836165147763553E-2</v>
      </c>
      <c r="M190" s="709">
        <v>6.6370564500000002</v>
      </c>
    </row>
    <row r="191" spans="2:13" ht="30" hidden="1">
      <c r="B191" s="718" t="s">
        <v>1246</v>
      </c>
      <c r="C191" s="456">
        <v>525295</v>
      </c>
      <c r="D191" s="456">
        <v>0</v>
      </c>
      <c r="E191" s="456">
        <v>0</v>
      </c>
      <c r="F191" s="456">
        <v>0</v>
      </c>
      <c r="G191" s="456">
        <v>0</v>
      </c>
      <c r="H191" s="456">
        <v>525295</v>
      </c>
      <c r="I191" s="456">
        <v>5508.5060899999999</v>
      </c>
      <c r="J191" s="456">
        <v>351070.40735000005</v>
      </c>
      <c r="K191" s="511">
        <v>0.53108944000000002</v>
      </c>
      <c r="L191" s="511">
        <v>0.5587354756460351</v>
      </c>
      <c r="M191" s="709">
        <v>2.9064054399999999</v>
      </c>
    </row>
    <row r="192" spans="2:13" hidden="1">
      <c r="B192" s="718" t="s">
        <v>748</v>
      </c>
      <c r="C192" s="456">
        <v>443946</v>
      </c>
      <c r="D192" s="456">
        <v>0</v>
      </c>
      <c r="E192" s="456">
        <v>0</v>
      </c>
      <c r="F192" s="456">
        <v>0</v>
      </c>
      <c r="G192" s="456">
        <v>0</v>
      </c>
      <c r="H192" s="456">
        <v>443946</v>
      </c>
      <c r="I192" s="456">
        <v>918.96821999999997</v>
      </c>
      <c r="J192" s="456">
        <v>4039.9086000000002</v>
      </c>
      <c r="K192" s="511">
        <v>6.11146E-3</v>
      </c>
      <c r="L192" s="511">
        <v>6.4295941951528525E-3</v>
      </c>
      <c r="M192" s="709">
        <v>4.5957142900000001</v>
      </c>
    </row>
    <row r="193" spans="2:13" hidden="1">
      <c r="B193" s="718" t="s">
        <v>1252</v>
      </c>
      <c r="C193" s="456">
        <v>354361</v>
      </c>
      <c r="D193" s="456">
        <v>0</v>
      </c>
      <c r="E193" s="456">
        <v>0</v>
      </c>
      <c r="F193" s="456">
        <v>0</v>
      </c>
      <c r="G193" s="456">
        <v>36000</v>
      </c>
      <c r="H193" s="456">
        <v>318361</v>
      </c>
      <c r="I193" s="456">
        <v>0</v>
      </c>
      <c r="J193" s="456">
        <v>1353.0342499999999</v>
      </c>
      <c r="K193" s="511">
        <v>2.0468299999999999E-3</v>
      </c>
      <c r="L193" s="511">
        <v>2.1533806877816475E-3</v>
      </c>
      <c r="M193" s="709">
        <v>2.5264339900000001</v>
      </c>
    </row>
    <row r="194" spans="2:13" hidden="1">
      <c r="B194" s="718" t="s">
        <v>1255</v>
      </c>
      <c r="C194" s="456">
        <v>36944</v>
      </c>
      <c r="D194" s="456">
        <v>0</v>
      </c>
      <c r="E194" s="456">
        <v>0</v>
      </c>
      <c r="F194" s="456">
        <v>0</v>
      </c>
      <c r="G194" s="456">
        <v>0</v>
      </c>
      <c r="H194" s="456">
        <v>36944</v>
      </c>
      <c r="I194" s="456">
        <v>0</v>
      </c>
      <c r="J194" s="456">
        <v>0</v>
      </c>
      <c r="K194" s="511">
        <v>0</v>
      </c>
      <c r="L194" s="511">
        <v>0</v>
      </c>
      <c r="M194" s="709">
        <v>0.43209356999999998</v>
      </c>
    </row>
    <row r="195" spans="2:13" hidden="1">
      <c r="B195" s="718" t="s">
        <v>751</v>
      </c>
      <c r="C195" s="456">
        <v>110562</v>
      </c>
      <c r="D195" s="456">
        <v>0</v>
      </c>
      <c r="E195" s="456">
        <v>0</v>
      </c>
      <c r="F195" s="456">
        <v>0</v>
      </c>
      <c r="G195" s="456">
        <v>0</v>
      </c>
      <c r="H195" s="456">
        <v>110562</v>
      </c>
      <c r="I195" s="456">
        <v>0</v>
      </c>
      <c r="J195" s="456">
        <v>0</v>
      </c>
      <c r="K195" s="511">
        <v>0</v>
      </c>
      <c r="L195" s="511">
        <v>0</v>
      </c>
      <c r="M195" s="709">
        <v>9.3443204899999994</v>
      </c>
    </row>
    <row r="196" spans="2:13" hidden="1">
      <c r="B196" s="718" t="s">
        <v>753</v>
      </c>
      <c r="C196" s="456">
        <v>700498</v>
      </c>
      <c r="D196" s="456">
        <v>0</v>
      </c>
      <c r="E196" s="456">
        <v>0</v>
      </c>
      <c r="F196" s="456">
        <v>0</v>
      </c>
      <c r="G196" s="456">
        <v>0</v>
      </c>
      <c r="H196" s="456">
        <v>700498</v>
      </c>
      <c r="I196" s="456">
        <v>0</v>
      </c>
      <c r="J196" s="456">
        <v>2101.4940000000001</v>
      </c>
      <c r="K196" s="511">
        <v>3.1790799999999999E-3</v>
      </c>
      <c r="L196" s="511">
        <v>3.3445691379128104E-3</v>
      </c>
      <c r="M196" s="709">
        <v>6.5467102800000001</v>
      </c>
    </row>
    <row r="197" spans="2:13" hidden="1">
      <c r="B197" s="718" t="s">
        <v>952</v>
      </c>
      <c r="C197" s="456">
        <v>2859830</v>
      </c>
      <c r="D197" s="456">
        <v>0</v>
      </c>
      <c r="E197" s="456">
        <v>0</v>
      </c>
      <c r="F197" s="456">
        <v>0</v>
      </c>
      <c r="G197" s="456">
        <v>0</v>
      </c>
      <c r="H197" s="456">
        <v>2859830</v>
      </c>
      <c r="I197" s="456">
        <v>3002.8215</v>
      </c>
      <c r="J197" s="456">
        <v>44327.364999999998</v>
      </c>
      <c r="K197" s="511">
        <v>6.7057190000000003E-2</v>
      </c>
      <c r="L197" s="511">
        <v>7.0547875437187296E-2</v>
      </c>
      <c r="M197" s="709">
        <v>5.6173125700000002</v>
      </c>
    </row>
    <row r="198" spans="2:13" hidden="1">
      <c r="B198" s="718" t="s">
        <v>755</v>
      </c>
      <c r="C198" s="456">
        <v>602327</v>
      </c>
      <c r="D198" s="456">
        <v>0</v>
      </c>
      <c r="E198" s="456">
        <v>0</v>
      </c>
      <c r="F198" s="456">
        <v>0</v>
      </c>
      <c r="G198" s="456">
        <v>61500</v>
      </c>
      <c r="H198" s="456">
        <v>540827</v>
      </c>
      <c r="I198" s="456">
        <v>0</v>
      </c>
      <c r="J198" s="456">
        <v>6430.4330300000001</v>
      </c>
      <c r="K198" s="511">
        <v>9.7277800000000001E-3</v>
      </c>
      <c r="L198" s="511">
        <v>1.0234160961465111E-2</v>
      </c>
      <c r="M198" s="709">
        <v>0.41602076999999998</v>
      </c>
    </row>
    <row r="199" spans="2:13" hidden="1">
      <c r="B199" s="718" t="s">
        <v>756</v>
      </c>
      <c r="C199" s="456">
        <v>3161234</v>
      </c>
      <c r="D199" s="456">
        <v>0</v>
      </c>
      <c r="E199" s="456">
        <v>0</v>
      </c>
      <c r="F199" s="456">
        <v>0</v>
      </c>
      <c r="G199" s="456">
        <v>414000</v>
      </c>
      <c r="H199" s="456">
        <v>2747234</v>
      </c>
      <c r="I199" s="456">
        <v>8406.5362660999999</v>
      </c>
      <c r="J199" s="456">
        <v>115795.91309999999</v>
      </c>
      <c r="K199" s="511">
        <v>0.17517279999999999</v>
      </c>
      <c r="L199" s="511">
        <v>0.18429147894340581</v>
      </c>
      <c r="M199" s="709">
        <v>1.11891684</v>
      </c>
    </row>
    <row r="200" spans="2:13" ht="30" hidden="1">
      <c r="B200" s="718" t="s">
        <v>758</v>
      </c>
      <c r="C200" s="456">
        <v>447937</v>
      </c>
      <c r="D200" s="456">
        <v>0</v>
      </c>
      <c r="E200" s="456">
        <v>0</v>
      </c>
      <c r="F200" s="456">
        <v>0</v>
      </c>
      <c r="G200" s="456">
        <v>52500</v>
      </c>
      <c r="H200" s="456">
        <v>395437</v>
      </c>
      <c r="I200" s="456">
        <v>0</v>
      </c>
      <c r="J200" s="456">
        <v>4401.2138099999993</v>
      </c>
      <c r="K200" s="511">
        <v>6.6580299999999997E-3</v>
      </c>
      <c r="L200" s="511">
        <v>7.0046185610245157E-3</v>
      </c>
      <c r="M200" s="709">
        <v>3.26168579</v>
      </c>
    </row>
    <row r="201" spans="2:13" hidden="1">
      <c r="B201" s="718" t="s">
        <v>1265</v>
      </c>
      <c r="C201" s="456">
        <v>1420216</v>
      </c>
      <c r="D201" s="456">
        <v>0</v>
      </c>
      <c r="E201" s="456">
        <v>0</v>
      </c>
      <c r="F201" s="456">
        <v>0</v>
      </c>
      <c r="G201" s="456">
        <v>0</v>
      </c>
      <c r="H201" s="456">
        <v>1420216</v>
      </c>
      <c r="I201" s="456">
        <v>11361.7284</v>
      </c>
      <c r="J201" s="456">
        <v>29512.088480000002</v>
      </c>
      <c r="K201" s="511">
        <v>4.464506E-2</v>
      </c>
      <c r="L201" s="511">
        <v>4.69690707304233E-2</v>
      </c>
      <c r="M201" s="709">
        <v>8.4536666700000005</v>
      </c>
    </row>
    <row r="202" spans="2:13" hidden="1">
      <c r="B202" s="718" t="s">
        <v>760</v>
      </c>
      <c r="C202" s="456">
        <v>2025828</v>
      </c>
      <c r="D202" s="456">
        <v>0</v>
      </c>
      <c r="E202" s="456">
        <v>0</v>
      </c>
      <c r="F202" s="456">
        <v>0</v>
      </c>
      <c r="G202" s="456">
        <v>0</v>
      </c>
      <c r="H202" s="456">
        <v>2025828</v>
      </c>
      <c r="I202" s="456">
        <v>37287.846740000001</v>
      </c>
      <c r="J202" s="456">
        <v>267368.77944000001</v>
      </c>
      <c r="K202" s="511">
        <v>0.40446797000000001</v>
      </c>
      <c r="L202" s="511">
        <v>0.4255226844123472</v>
      </c>
      <c r="M202" s="709">
        <v>3.3763800000000002</v>
      </c>
    </row>
    <row r="203" spans="2:13" hidden="1">
      <c r="B203" s="718" t="s">
        <v>761</v>
      </c>
      <c r="C203" s="456">
        <v>259</v>
      </c>
      <c r="D203" s="456">
        <v>0</v>
      </c>
      <c r="E203" s="456">
        <v>0</v>
      </c>
      <c r="F203" s="456">
        <v>0</v>
      </c>
      <c r="G203" s="456">
        <v>0</v>
      </c>
      <c r="H203" s="456">
        <v>259</v>
      </c>
      <c r="I203" s="456">
        <v>0</v>
      </c>
      <c r="J203" s="456">
        <v>0</v>
      </c>
      <c r="K203" s="511">
        <v>0</v>
      </c>
      <c r="L203" s="511">
        <v>0</v>
      </c>
      <c r="M203" s="709">
        <v>2.8152199999999998E-3</v>
      </c>
    </row>
    <row r="204" spans="2:13" hidden="1">
      <c r="B204" s="718" t="s">
        <v>763</v>
      </c>
      <c r="C204" s="456">
        <v>736078</v>
      </c>
      <c r="D204" s="456">
        <v>0</v>
      </c>
      <c r="E204" s="456">
        <v>0</v>
      </c>
      <c r="F204" s="456">
        <v>0</v>
      </c>
      <c r="G204" s="456">
        <v>50500</v>
      </c>
      <c r="H204" s="456">
        <v>685578</v>
      </c>
      <c r="I204" s="456">
        <v>205.67339999999999</v>
      </c>
      <c r="J204" s="456">
        <v>1576.8293999999999</v>
      </c>
      <c r="K204" s="511">
        <v>2.3853799999999999E-3</v>
      </c>
      <c r="L204" s="511">
        <v>2.5095550817625812E-3</v>
      </c>
      <c r="M204" s="709">
        <v>3.1014331500000001</v>
      </c>
    </row>
    <row r="205" spans="2:13" hidden="1">
      <c r="B205" s="718" t="s">
        <v>765</v>
      </c>
      <c r="C205" s="456">
        <v>115477</v>
      </c>
      <c r="D205" s="456">
        <v>0</v>
      </c>
      <c r="E205" s="456">
        <v>0</v>
      </c>
      <c r="F205" s="456">
        <v>0</v>
      </c>
      <c r="G205" s="456">
        <v>0</v>
      </c>
      <c r="H205" s="456">
        <v>115477</v>
      </c>
      <c r="I205" s="456">
        <v>635.12350000000004</v>
      </c>
      <c r="J205" s="456">
        <v>2540.4940000000001</v>
      </c>
      <c r="K205" s="511">
        <v>3.8431899999999998E-3</v>
      </c>
      <c r="L205" s="511">
        <v>4.0432462940425563E-3</v>
      </c>
      <c r="M205" s="709">
        <v>5.3471476200000003</v>
      </c>
    </row>
    <row r="206" spans="2:13" ht="30" hidden="1">
      <c r="B206" s="718" t="s">
        <v>767</v>
      </c>
      <c r="C206" s="456">
        <v>1328277</v>
      </c>
      <c r="D206" s="456">
        <v>0</v>
      </c>
      <c r="E206" s="456">
        <v>0</v>
      </c>
      <c r="F206" s="456">
        <v>0</v>
      </c>
      <c r="G206" s="456">
        <v>678500</v>
      </c>
      <c r="H206" s="456">
        <v>649777</v>
      </c>
      <c r="I206" s="456">
        <v>311.89284480000003</v>
      </c>
      <c r="J206" s="456">
        <v>2209.2417999999998</v>
      </c>
      <c r="K206" s="511">
        <v>3.3420799999999999E-3</v>
      </c>
      <c r="L206" s="511">
        <v>3.5160518861661965E-3</v>
      </c>
      <c r="M206" s="709">
        <v>3.4399392199999999</v>
      </c>
    </row>
    <row r="207" spans="2:13" hidden="1">
      <c r="B207" s="718" t="s">
        <v>1281</v>
      </c>
      <c r="C207" s="456">
        <v>7091557</v>
      </c>
      <c r="D207" s="456">
        <v>0</v>
      </c>
      <c r="E207" s="456">
        <v>0</v>
      </c>
      <c r="F207" s="456">
        <v>0</v>
      </c>
      <c r="G207" s="456">
        <v>50000</v>
      </c>
      <c r="H207" s="456">
        <v>7041557</v>
      </c>
      <c r="I207" s="456">
        <v>74435.650218199997</v>
      </c>
      <c r="J207" s="456">
        <v>267227.08815000003</v>
      </c>
      <c r="K207" s="511">
        <v>0.40425361999999998</v>
      </c>
      <c r="L207" s="511">
        <v>0.42529717993046667</v>
      </c>
      <c r="M207" s="709">
        <v>3.5175318199999999</v>
      </c>
    </row>
    <row r="208" spans="2:13" hidden="1">
      <c r="B208" s="718" t="s">
        <v>768</v>
      </c>
      <c r="C208" s="456">
        <v>6815099</v>
      </c>
      <c r="D208" s="456">
        <v>215800</v>
      </c>
      <c r="E208" s="456">
        <v>0</v>
      </c>
      <c r="F208" s="456">
        <v>0</v>
      </c>
      <c r="G208" s="456">
        <v>900500</v>
      </c>
      <c r="H208" s="456">
        <v>6130399</v>
      </c>
      <c r="I208" s="456">
        <v>254541.40496389999</v>
      </c>
      <c r="J208" s="456">
        <v>626404.16982000007</v>
      </c>
      <c r="K208" s="511">
        <v>0.94760661000000002</v>
      </c>
      <c r="L208" s="511">
        <v>0.9969345876028517</v>
      </c>
      <c r="M208" s="709">
        <v>1.7435729499999999</v>
      </c>
    </row>
    <row r="209" spans="2:13" hidden="1">
      <c r="B209" s="718" t="s">
        <v>1286</v>
      </c>
      <c r="C209" s="637">
        <v>358359</v>
      </c>
      <c r="D209" s="637">
        <v>0</v>
      </c>
      <c r="E209" s="637">
        <v>0</v>
      </c>
      <c r="F209" s="637">
        <v>0</v>
      </c>
      <c r="G209" s="637">
        <v>0</v>
      </c>
      <c r="H209" s="637">
        <v>358359</v>
      </c>
      <c r="I209" s="637">
        <v>0</v>
      </c>
      <c r="J209" s="637">
        <v>3350.6566499999999</v>
      </c>
      <c r="K209" s="710">
        <v>5.0687800000000002E-3</v>
      </c>
      <c r="L209" s="710">
        <v>5.332636126171345E-3</v>
      </c>
      <c r="M209" s="711">
        <v>3.3169103999999998</v>
      </c>
    </row>
    <row r="210" spans="2:13" hidden="1">
      <c r="B210" s="718" t="s">
        <v>1288</v>
      </c>
      <c r="C210" s="456">
        <v>1951186</v>
      </c>
      <c r="D210" s="456">
        <v>0</v>
      </c>
      <c r="E210" s="456">
        <v>0</v>
      </c>
      <c r="F210" s="456">
        <v>0</v>
      </c>
      <c r="G210" s="456">
        <v>38000</v>
      </c>
      <c r="H210" s="456">
        <v>1913186</v>
      </c>
      <c r="I210" s="456">
        <v>7652.7442000000001</v>
      </c>
      <c r="J210" s="456">
        <v>7652.7439999999997</v>
      </c>
      <c r="K210" s="511">
        <v>1.157686E-2</v>
      </c>
      <c r="L210" s="511">
        <v>1.2179492971546638E-2</v>
      </c>
      <c r="M210" s="709">
        <v>11.02554705</v>
      </c>
    </row>
    <row r="211" spans="2:13" hidden="1">
      <c r="B211" s="718" t="s">
        <v>770</v>
      </c>
      <c r="C211" s="456">
        <v>807307</v>
      </c>
      <c r="D211" s="456">
        <v>0</v>
      </c>
      <c r="E211" s="456">
        <v>0</v>
      </c>
      <c r="F211" s="456">
        <v>0</v>
      </c>
      <c r="G211" s="456">
        <v>0</v>
      </c>
      <c r="H211" s="456">
        <v>807307</v>
      </c>
      <c r="I211" s="456">
        <v>8803.2371600000006</v>
      </c>
      <c r="J211" s="456">
        <v>70453.681890000007</v>
      </c>
      <c r="K211" s="511">
        <v>0.10658035</v>
      </c>
      <c r="L211" s="511">
        <v>0.11212842392203866</v>
      </c>
      <c r="M211" s="709">
        <v>13.09925361</v>
      </c>
    </row>
    <row r="212" spans="2:13" ht="30" hidden="1">
      <c r="B212" s="718" t="s">
        <v>772</v>
      </c>
      <c r="C212" s="456">
        <v>465638</v>
      </c>
      <c r="D212" s="456">
        <v>0</v>
      </c>
      <c r="E212" s="456">
        <v>0</v>
      </c>
      <c r="F212" s="456">
        <v>0</v>
      </c>
      <c r="G212" s="456">
        <v>0</v>
      </c>
      <c r="H212" s="456">
        <v>465638</v>
      </c>
      <c r="I212" s="456">
        <v>3823.5726199999999</v>
      </c>
      <c r="J212" s="456">
        <v>32641.2238</v>
      </c>
      <c r="K212" s="511">
        <v>4.9378730000000003E-2</v>
      </c>
      <c r="L212" s="511">
        <v>5.1949151291978517E-2</v>
      </c>
      <c r="M212" s="709">
        <v>4.5242712799999998</v>
      </c>
    </row>
    <row r="213" spans="2:13" hidden="1">
      <c r="B213" s="718" t="s">
        <v>773</v>
      </c>
      <c r="C213" s="456">
        <v>592645</v>
      </c>
      <c r="D213" s="456">
        <v>0</v>
      </c>
      <c r="E213" s="456">
        <v>0</v>
      </c>
      <c r="F213" s="456">
        <v>0</v>
      </c>
      <c r="G213" s="456">
        <v>0</v>
      </c>
      <c r="H213" s="456">
        <v>592645</v>
      </c>
      <c r="I213" s="456">
        <v>2074.2578899999999</v>
      </c>
      <c r="J213" s="456">
        <v>17174.8521</v>
      </c>
      <c r="K213" s="511">
        <v>2.5981629999999999E-2</v>
      </c>
      <c r="L213" s="511">
        <v>2.7334115768056926E-2</v>
      </c>
      <c r="M213" s="709">
        <v>1.9234913600000001</v>
      </c>
    </row>
    <row r="214" spans="2:13" hidden="1">
      <c r="B214" s="718" t="s">
        <v>774</v>
      </c>
      <c r="C214" s="456">
        <v>482164</v>
      </c>
      <c r="D214" s="456">
        <v>0</v>
      </c>
      <c r="E214" s="456">
        <v>0</v>
      </c>
      <c r="F214" s="456">
        <v>0</v>
      </c>
      <c r="G214" s="456">
        <v>0</v>
      </c>
      <c r="H214" s="456">
        <v>482164</v>
      </c>
      <c r="I214" s="456">
        <v>0</v>
      </c>
      <c r="J214" s="456">
        <v>1861.1530400000001</v>
      </c>
      <c r="K214" s="511">
        <v>2.8154999999999999E-3</v>
      </c>
      <c r="L214" s="511">
        <v>2.9620617610693185E-3</v>
      </c>
      <c r="M214" s="709">
        <v>0.92343107999999996</v>
      </c>
    </row>
    <row r="215" spans="2:13" hidden="1">
      <c r="B215" s="718" t="s">
        <v>775</v>
      </c>
      <c r="C215" s="456">
        <v>1260500</v>
      </c>
      <c r="D215" s="456">
        <v>0</v>
      </c>
      <c r="E215" s="456">
        <v>0</v>
      </c>
      <c r="F215" s="456">
        <v>0</v>
      </c>
      <c r="G215" s="456">
        <v>303500</v>
      </c>
      <c r="H215" s="456">
        <v>957000</v>
      </c>
      <c r="I215" s="456">
        <v>10718.3997975</v>
      </c>
      <c r="J215" s="456">
        <v>10718.4</v>
      </c>
      <c r="K215" s="511">
        <v>1.6214490000000002E-2</v>
      </c>
      <c r="L215" s="511">
        <v>1.7058544943647076E-2</v>
      </c>
      <c r="M215" s="709">
        <v>2.8090464800000001</v>
      </c>
    </row>
    <row r="216" spans="2:13" hidden="1">
      <c r="B216" s="718" t="s">
        <v>776</v>
      </c>
      <c r="C216" s="456">
        <v>985</v>
      </c>
      <c r="D216" s="456">
        <v>0</v>
      </c>
      <c r="E216" s="456">
        <v>0</v>
      </c>
      <c r="F216" s="456">
        <v>0</v>
      </c>
      <c r="G216" s="456">
        <v>0</v>
      </c>
      <c r="H216" s="456">
        <v>985</v>
      </c>
      <c r="I216" s="456">
        <v>0</v>
      </c>
      <c r="J216" s="456">
        <v>0</v>
      </c>
      <c r="K216" s="511">
        <v>0</v>
      </c>
      <c r="L216" s="511">
        <v>0</v>
      </c>
      <c r="M216" s="709">
        <v>3.2833330000000001E-2</v>
      </c>
    </row>
    <row r="217" spans="2:13" hidden="1">
      <c r="B217" s="718" t="s">
        <v>777</v>
      </c>
      <c r="C217" s="456">
        <v>1965871</v>
      </c>
      <c r="D217" s="456">
        <v>0</v>
      </c>
      <c r="E217" s="456">
        <v>0</v>
      </c>
      <c r="F217" s="456">
        <v>0</v>
      </c>
      <c r="G217" s="456">
        <v>10000</v>
      </c>
      <c r="H217" s="456">
        <v>1955871</v>
      </c>
      <c r="I217" s="456">
        <v>4831.00137</v>
      </c>
      <c r="J217" s="456">
        <v>42051.226499999997</v>
      </c>
      <c r="K217" s="511">
        <v>6.3613909999999996E-2</v>
      </c>
      <c r="L217" s="511">
        <v>6.6925356133912969E-2</v>
      </c>
      <c r="M217" s="709">
        <v>7.4049839300000002</v>
      </c>
    </row>
    <row r="218" spans="2:13" hidden="1">
      <c r="B218" s="718" t="s">
        <v>779</v>
      </c>
      <c r="C218" s="456">
        <v>316932</v>
      </c>
      <c r="D218" s="456">
        <v>0</v>
      </c>
      <c r="E218" s="456">
        <v>0</v>
      </c>
      <c r="F218" s="456">
        <v>0</v>
      </c>
      <c r="G218" s="456">
        <v>0</v>
      </c>
      <c r="H218" s="456">
        <v>316932</v>
      </c>
      <c r="I218" s="456">
        <v>0</v>
      </c>
      <c r="J218" s="456">
        <v>4437.0479999999998</v>
      </c>
      <c r="K218" s="511">
        <v>6.7122400000000004E-3</v>
      </c>
      <c r="L218" s="511">
        <v>7.0616493809821769E-3</v>
      </c>
      <c r="M218" s="709">
        <v>1.49019645</v>
      </c>
    </row>
    <row r="219" spans="2:13" hidden="1">
      <c r="B219" s="718" t="s">
        <v>780</v>
      </c>
      <c r="C219" s="456">
        <v>104645</v>
      </c>
      <c r="D219" s="456">
        <v>0</v>
      </c>
      <c r="E219" s="456">
        <v>0</v>
      </c>
      <c r="F219" s="456">
        <v>0</v>
      </c>
      <c r="G219" s="456">
        <v>0</v>
      </c>
      <c r="H219" s="456">
        <v>104645</v>
      </c>
      <c r="I219" s="456">
        <v>956.18083000000001</v>
      </c>
      <c r="J219" s="456">
        <v>14911.9125</v>
      </c>
      <c r="K219" s="511">
        <v>2.255832E-2</v>
      </c>
      <c r="L219" s="511">
        <v>2.3732602774386345E-2</v>
      </c>
      <c r="M219" s="709">
        <v>3.1306468000000001</v>
      </c>
    </row>
    <row r="220" spans="2:13" hidden="1">
      <c r="B220" s="718" t="s">
        <v>781</v>
      </c>
      <c r="C220" s="456">
        <v>348279</v>
      </c>
      <c r="D220" s="456">
        <v>0</v>
      </c>
      <c r="E220" s="456">
        <v>0</v>
      </c>
      <c r="F220" s="456">
        <v>0</v>
      </c>
      <c r="G220" s="456">
        <v>0</v>
      </c>
      <c r="H220" s="456">
        <v>348279</v>
      </c>
      <c r="I220" s="456">
        <v>0</v>
      </c>
      <c r="J220" s="456">
        <v>5394.8417099999997</v>
      </c>
      <c r="K220" s="511">
        <v>8.1611600000000006E-3</v>
      </c>
      <c r="L220" s="511">
        <v>8.585996956065909E-3</v>
      </c>
      <c r="M220" s="709">
        <v>3.9689914499999999</v>
      </c>
    </row>
    <row r="221" spans="2:13" hidden="1">
      <c r="B221" s="718" t="s">
        <v>1305</v>
      </c>
      <c r="C221" s="456">
        <v>328899</v>
      </c>
      <c r="D221" s="456">
        <v>0</v>
      </c>
      <c r="E221" s="456">
        <v>0</v>
      </c>
      <c r="F221" s="456">
        <v>0</v>
      </c>
      <c r="G221" s="456">
        <v>0</v>
      </c>
      <c r="H221" s="456">
        <v>328899</v>
      </c>
      <c r="I221" s="456">
        <v>0</v>
      </c>
      <c r="J221" s="456">
        <v>1558.98126</v>
      </c>
      <c r="K221" s="511">
        <v>2.3583800000000002E-3</v>
      </c>
      <c r="L221" s="511">
        <v>2.4811494150258945E-3</v>
      </c>
      <c r="M221" s="709">
        <v>7.3628609799999998</v>
      </c>
    </row>
    <row r="222" spans="2:13" hidden="1">
      <c r="B222" s="718" t="s">
        <v>782</v>
      </c>
      <c r="C222" s="456">
        <v>423001</v>
      </c>
      <c r="D222" s="456">
        <v>0</v>
      </c>
      <c r="E222" s="456">
        <v>0</v>
      </c>
      <c r="F222" s="456">
        <v>0</v>
      </c>
      <c r="G222" s="456">
        <v>0</v>
      </c>
      <c r="H222" s="456">
        <v>423001</v>
      </c>
      <c r="I222" s="456">
        <v>3925.4544999999998</v>
      </c>
      <c r="J222" s="456">
        <v>27918.065999999999</v>
      </c>
      <c r="K222" s="511">
        <v>4.2233659999999999E-2</v>
      </c>
      <c r="L222" s="511">
        <v>4.4432152522830393E-2</v>
      </c>
      <c r="M222" s="709">
        <v>4.92222209</v>
      </c>
    </row>
    <row r="223" spans="2:13" hidden="1">
      <c r="B223" s="718" t="s">
        <v>783</v>
      </c>
      <c r="C223" s="456">
        <v>224435</v>
      </c>
      <c r="D223" s="456">
        <v>0</v>
      </c>
      <c r="E223" s="456">
        <v>0</v>
      </c>
      <c r="F223" s="456">
        <v>0</v>
      </c>
      <c r="G223" s="456">
        <v>0</v>
      </c>
      <c r="H223" s="456">
        <v>224435</v>
      </c>
      <c r="I223" s="456">
        <v>16945.09</v>
      </c>
      <c r="J223" s="456">
        <v>121531.55250000001</v>
      </c>
      <c r="K223" s="511">
        <v>0.18384950999999999</v>
      </c>
      <c r="L223" s="511">
        <v>0.19341986214289952</v>
      </c>
      <c r="M223" s="709">
        <v>1.1399873</v>
      </c>
    </row>
    <row r="224" spans="2:13" hidden="1">
      <c r="B224" s="718" t="s">
        <v>785</v>
      </c>
      <c r="C224" s="456">
        <v>352976</v>
      </c>
      <c r="D224" s="456">
        <v>0</v>
      </c>
      <c r="E224" s="456">
        <v>0</v>
      </c>
      <c r="F224" s="456">
        <v>0</v>
      </c>
      <c r="G224" s="456">
        <v>0</v>
      </c>
      <c r="H224" s="456">
        <v>352976</v>
      </c>
      <c r="I224" s="456">
        <v>24355.344000000001</v>
      </c>
      <c r="J224" s="456">
        <v>168016.576</v>
      </c>
      <c r="K224" s="511">
        <v>0.25417075</v>
      </c>
      <c r="L224" s="511">
        <v>0.26740169362719196</v>
      </c>
      <c r="M224" s="709">
        <v>1.7575772700000001</v>
      </c>
    </row>
    <row r="225" spans="2:13" hidden="1">
      <c r="B225" s="718" t="s">
        <v>2067</v>
      </c>
      <c r="C225" s="456">
        <v>588202</v>
      </c>
      <c r="D225" s="456">
        <v>0</v>
      </c>
      <c r="E225" s="456">
        <v>0</v>
      </c>
      <c r="F225" s="456">
        <v>0</v>
      </c>
      <c r="G225" s="456">
        <v>0</v>
      </c>
      <c r="H225" s="456">
        <v>588202</v>
      </c>
      <c r="I225" s="456">
        <v>0</v>
      </c>
      <c r="J225" s="456">
        <v>6381.9917000000005</v>
      </c>
      <c r="K225" s="511">
        <v>9.6544999999999999E-3</v>
      </c>
      <c r="L225" s="511">
        <v>1.0157065629611939E-2</v>
      </c>
      <c r="M225" s="709">
        <v>1.8852628199999999</v>
      </c>
    </row>
    <row r="226" spans="2:13" hidden="1">
      <c r="B226" s="718" t="s">
        <v>787</v>
      </c>
      <c r="C226" s="456">
        <v>1423435</v>
      </c>
      <c r="D226" s="456">
        <v>0</v>
      </c>
      <c r="E226" s="456">
        <v>0</v>
      </c>
      <c r="F226" s="456">
        <v>0</v>
      </c>
      <c r="G226" s="456">
        <v>0</v>
      </c>
      <c r="H226" s="456">
        <v>1423435</v>
      </c>
      <c r="I226" s="456">
        <v>0</v>
      </c>
      <c r="J226" s="456">
        <v>11600.99525</v>
      </c>
      <c r="K226" s="511">
        <v>1.7549660000000002E-2</v>
      </c>
      <c r="L226" s="511">
        <v>1.8463212686889951E-2</v>
      </c>
      <c r="M226" s="709">
        <v>4.7701275000000001</v>
      </c>
    </row>
    <row r="227" spans="2:13" hidden="1">
      <c r="B227" s="718" t="s">
        <v>788</v>
      </c>
      <c r="C227" s="456">
        <v>258610</v>
      </c>
      <c r="D227" s="456">
        <v>0</v>
      </c>
      <c r="E227" s="456">
        <v>0</v>
      </c>
      <c r="F227" s="456">
        <v>0</v>
      </c>
      <c r="G227" s="456">
        <v>0</v>
      </c>
      <c r="H227" s="456">
        <v>258610</v>
      </c>
      <c r="I227" s="456">
        <v>0</v>
      </c>
      <c r="J227" s="456">
        <v>0</v>
      </c>
      <c r="K227" s="511">
        <v>0</v>
      </c>
      <c r="L227" s="511">
        <v>0</v>
      </c>
      <c r="M227" s="709">
        <v>2.1604845400000001</v>
      </c>
    </row>
    <row r="228" spans="2:13" hidden="1">
      <c r="B228" s="718" t="s">
        <v>789</v>
      </c>
      <c r="C228" s="456">
        <v>162908</v>
      </c>
      <c r="D228" s="456">
        <v>0</v>
      </c>
      <c r="E228" s="456">
        <v>0</v>
      </c>
      <c r="F228" s="456">
        <v>0</v>
      </c>
      <c r="G228" s="456">
        <v>0</v>
      </c>
      <c r="H228" s="456">
        <v>162908</v>
      </c>
      <c r="I228" s="456">
        <v>0</v>
      </c>
      <c r="J228" s="456">
        <v>2461.5398799999998</v>
      </c>
      <c r="K228" s="511">
        <v>3.7237500000000001E-3</v>
      </c>
      <c r="L228" s="511">
        <v>3.9175892552582121E-3</v>
      </c>
      <c r="M228" s="709">
        <v>3.6615121799999999</v>
      </c>
    </row>
    <row r="229" spans="2:13" hidden="1">
      <c r="B229" s="718" t="s">
        <v>1312</v>
      </c>
      <c r="C229" s="456">
        <v>1349180</v>
      </c>
      <c r="D229" s="456">
        <v>0</v>
      </c>
      <c r="E229" s="456">
        <v>0</v>
      </c>
      <c r="F229" s="456">
        <v>0</v>
      </c>
      <c r="G229" s="456">
        <v>0</v>
      </c>
      <c r="H229" s="456">
        <v>1349180</v>
      </c>
      <c r="I229" s="456">
        <v>0</v>
      </c>
      <c r="J229" s="456">
        <v>0</v>
      </c>
      <c r="K229" s="511">
        <v>0</v>
      </c>
      <c r="L229" s="511">
        <v>0</v>
      </c>
      <c r="M229" s="709">
        <v>8.5636123600000005</v>
      </c>
    </row>
    <row r="230" spans="2:13" hidden="1">
      <c r="B230" s="718" t="s">
        <v>790</v>
      </c>
      <c r="C230" s="456">
        <v>94207</v>
      </c>
      <c r="D230" s="456">
        <v>0</v>
      </c>
      <c r="E230" s="456">
        <v>0</v>
      </c>
      <c r="F230" s="456">
        <v>0</v>
      </c>
      <c r="G230" s="456">
        <v>0</v>
      </c>
      <c r="H230" s="456">
        <v>94207</v>
      </c>
      <c r="I230" s="456">
        <v>0</v>
      </c>
      <c r="J230" s="456">
        <v>3570.4452999999999</v>
      </c>
      <c r="K230" s="511">
        <v>5.4012699999999997E-3</v>
      </c>
      <c r="L230" s="511">
        <v>5.6824340964027713E-3</v>
      </c>
      <c r="M230" s="709">
        <v>3.14023333</v>
      </c>
    </row>
    <row r="231" spans="2:13" hidden="1">
      <c r="B231" s="718" t="s">
        <v>791</v>
      </c>
      <c r="C231" s="456">
        <v>475726</v>
      </c>
      <c r="D231" s="456">
        <v>0</v>
      </c>
      <c r="E231" s="456">
        <v>0</v>
      </c>
      <c r="F231" s="456">
        <v>0</v>
      </c>
      <c r="G231" s="456">
        <v>0</v>
      </c>
      <c r="H231" s="456">
        <v>475726</v>
      </c>
      <c r="I231" s="456">
        <v>4370.4482099999996</v>
      </c>
      <c r="J231" s="456">
        <v>33300.82</v>
      </c>
      <c r="K231" s="511">
        <v>5.0376539999999997E-2</v>
      </c>
      <c r="L231" s="511">
        <v>5.2998911650087827E-2</v>
      </c>
      <c r="M231" s="709">
        <v>4.92469979</v>
      </c>
    </row>
    <row r="232" spans="2:13" hidden="1">
      <c r="B232" s="718" t="s">
        <v>792</v>
      </c>
      <c r="C232" s="456">
        <v>1211998</v>
      </c>
      <c r="D232" s="456">
        <v>0</v>
      </c>
      <c r="E232" s="456">
        <v>0</v>
      </c>
      <c r="F232" s="456">
        <v>0</v>
      </c>
      <c r="G232" s="456">
        <v>0</v>
      </c>
      <c r="H232" s="456">
        <v>1211998</v>
      </c>
      <c r="I232" s="456">
        <v>6908.3885399999999</v>
      </c>
      <c r="J232" s="456">
        <v>39086.9355</v>
      </c>
      <c r="K232" s="511">
        <v>5.9129620000000001E-2</v>
      </c>
      <c r="L232" s="511">
        <v>6.220762855801093E-2</v>
      </c>
      <c r="M232" s="709">
        <v>14.02775463</v>
      </c>
    </row>
    <row r="233" spans="2:13" hidden="1">
      <c r="B233" s="718" t="s">
        <v>2068</v>
      </c>
      <c r="C233" s="456">
        <v>318842</v>
      </c>
      <c r="D233" s="456">
        <v>0</v>
      </c>
      <c r="E233" s="456">
        <v>0</v>
      </c>
      <c r="F233" s="456">
        <v>0</v>
      </c>
      <c r="G233" s="456">
        <v>0</v>
      </c>
      <c r="H233" s="456">
        <v>318842</v>
      </c>
      <c r="I233" s="456">
        <v>2741.1452000000004</v>
      </c>
      <c r="J233" s="456">
        <v>68713.639420000007</v>
      </c>
      <c r="K233" s="511">
        <v>0.10394805999999999</v>
      </c>
      <c r="L233" s="511">
        <v>0.10935911202116262</v>
      </c>
      <c r="M233" s="709">
        <v>4.6208985499999997</v>
      </c>
    </row>
    <row r="234" spans="2:13" hidden="1">
      <c r="B234" s="718" t="s">
        <v>796</v>
      </c>
      <c r="C234" s="456">
        <v>426521</v>
      </c>
      <c r="D234" s="456">
        <v>0</v>
      </c>
      <c r="E234" s="456">
        <v>0</v>
      </c>
      <c r="F234" s="456">
        <v>0</v>
      </c>
      <c r="G234" s="456">
        <v>0</v>
      </c>
      <c r="H234" s="456">
        <v>426521</v>
      </c>
      <c r="I234" s="456">
        <v>0</v>
      </c>
      <c r="J234" s="456">
        <v>0</v>
      </c>
      <c r="K234" s="511">
        <v>0</v>
      </c>
      <c r="L234" s="511">
        <v>0</v>
      </c>
      <c r="M234" s="709">
        <v>5.4326272800000002</v>
      </c>
    </row>
    <row r="235" spans="2:13" hidden="1">
      <c r="B235" s="718" t="s">
        <v>797</v>
      </c>
      <c r="C235" s="456">
        <v>471424</v>
      </c>
      <c r="D235" s="456">
        <v>0</v>
      </c>
      <c r="E235" s="456">
        <v>47142</v>
      </c>
      <c r="F235" s="456">
        <v>0</v>
      </c>
      <c r="G235" s="456">
        <v>0</v>
      </c>
      <c r="H235" s="456">
        <v>518566</v>
      </c>
      <c r="I235" s="456">
        <v>4947.3489900000004</v>
      </c>
      <c r="J235" s="456">
        <v>59790.659799999994</v>
      </c>
      <c r="K235" s="511">
        <v>9.0449630000000003E-2</v>
      </c>
      <c r="L235" s="511">
        <v>9.5158014014089076E-2</v>
      </c>
      <c r="M235" s="709">
        <v>2.1644795100000001</v>
      </c>
    </row>
    <row r="236" spans="2:13" hidden="1">
      <c r="B236" s="718" t="s">
        <v>798</v>
      </c>
      <c r="C236" s="456">
        <v>54324</v>
      </c>
      <c r="D236" s="456">
        <v>0</v>
      </c>
      <c r="E236" s="456">
        <v>0</v>
      </c>
      <c r="F236" s="456">
        <v>0</v>
      </c>
      <c r="G236" s="456">
        <v>0</v>
      </c>
      <c r="H236" s="456">
        <v>54324</v>
      </c>
      <c r="I236" s="456">
        <v>0</v>
      </c>
      <c r="J236" s="456">
        <v>0</v>
      </c>
      <c r="K236" s="511">
        <v>0</v>
      </c>
      <c r="L236" s="511">
        <v>0</v>
      </c>
      <c r="M236" s="709">
        <v>5.6699718199999998</v>
      </c>
    </row>
    <row r="237" spans="2:13" hidden="1">
      <c r="B237" s="724" t="s">
        <v>2071</v>
      </c>
      <c r="C237" s="456">
        <v>0</v>
      </c>
      <c r="D237" s="456">
        <v>255000</v>
      </c>
      <c r="E237" s="456">
        <v>0</v>
      </c>
      <c r="F237" s="456">
        <v>0</v>
      </c>
      <c r="G237" s="456">
        <v>0</v>
      </c>
      <c r="H237" s="456">
        <v>255000</v>
      </c>
      <c r="I237" s="456">
        <v>7650</v>
      </c>
      <c r="J237" s="456">
        <v>12525.6</v>
      </c>
      <c r="K237" s="511">
        <v>1.8948380000000001E-2</v>
      </c>
      <c r="L237" s="511">
        <v>1.9934739377719231E-2</v>
      </c>
      <c r="M237" s="709">
        <v>1.3178748600000001</v>
      </c>
    </row>
    <row r="238" spans="2:13" hidden="1">
      <c r="B238" s="718" t="s">
        <v>799</v>
      </c>
      <c r="C238" s="456">
        <v>1409947</v>
      </c>
      <c r="D238" s="456">
        <v>0</v>
      </c>
      <c r="E238" s="456">
        <v>0</v>
      </c>
      <c r="F238" s="456">
        <v>0</v>
      </c>
      <c r="G238" s="456">
        <v>0</v>
      </c>
      <c r="H238" s="456">
        <v>1409947</v>
      </c>
      <c r="I238" s="456">
        <v>0</v>
      </c>
      <c r="J238" s="456">
        <v>578.07826999999997</v>
      </c>
      <c r="K238" s="511">
        <v>8.7449999999999995E-4</v>
      </c>
      <c r="L238" s="511">
        <v>9.2002296515718285E-4</v>
      </c>
      <c r="M238" s="709">
        <v>4.2160965299999997</v>
      </c>
    </row>
    <row r="239" spans="2:13" hidden="1">
      <c r="B239" s="718" t="s">
        <v>801</v>
      </c>
      <c r="C239" s="456">
        <v>2218498</v>
      </c>
      <c r="D239" s="456">
        <v>0</v>
      </c>
      <c r="E239" s="456">
        <v>0</v>
      </c>
      <c r="F239" s="456">
        <v>0</v>
      </c>
      <c r="G239" s="456">
        <v>0</v>
      </c>
      <c r="H239" s="456">
        <v>2218498</v>
      </c>
      <c r="I239" s="456">
        <v>18724.718010000001</v>
      </c>
      <c r="J239" s="456">
        <v>57791.872900000002</v>
      </c>
      <c r="K239" s="511">
        <v>8.7425920000000004E-2</v>
      </c>
      <c r="L239" s="511">
        <v>9.1976905250987964E-2</v>
      </c>
      <c r="M239" s="709">
        <v>12.805331089999999</v>
      </c>
    </row>
    <row r="240" spans="2:13" hidden="1">
      <c r="B240" s="718" t="s">
        <v>1466</v>
      </c>
      <c r="C240" s="456">
        <v>3550640</v>
      </c>
      <c r="D240" s="456">
        <v>0</v>
      </c>
      <c r="E240" s="456">
        <v>0</v>
      </c>
      <c r="F240" s="456">
        <v>0</v>
      </c>
      <c r="G240" s="456">
        <v>0</v>
      </c>
      <c r="H240" s="456">
        <v>3550640</v>
      </c>
      <c r="I240" s="456">
        <v>76054.708799999993</v>
      </c>
      <c r="J240" s="456">
        <v>199013.372</v>
      </c>
      <c r="K240" s="511">
        <v>0.30106182999999997</v>
      </c>
      <c r="L240" s="511">
        <v>0.3167337056509138</v>
      </c>
      <c r="M240" s="709">
        <v>8.4898406000000008</v>
      </c>
    </row>
    <row r="241" spans="2:13" hidden="1">
      <c r="B241" s="718" t="s">
        <v>804</v>
      </c>
      <c r="C241" s="456">
        <v>4078780</v>
      </c>
      <c r="D241" s="456">
        <v>0</v>
      </c>
      <c r="E241" s="456">
        <v>248543</v>
      </c>
      <c r="F241" s="456">
        <v>0</v>
      </c>
      <c r="G241" s="456">
        <v>120000</v>
      </c>
      <c r="H241" s="456">
        <v>4207323</v>
      </c>
      <c r="I241" s="456">
        <v>60743.0320698</v>
      </c>
      <c r="J241" s="456">
        <v>420606.18027999997</v>
      </c>
      <c r="K241" s="511">
        <v>0.63628119999999999</v>
      </c>
      <c r="L241" s="511">
        <v>0.66940302935905582</v>
      </c>
      <c r="M241" s="709">
        <v>8.2459199900000009</v>
      </c>
    </row>
    <row r="242" spans="2:13" hidden="1">
      <c r="B242" s="718" t="s">
        <v>806</v>
      </c>
      <c r="C242" s="456">
        <v>485694</v>
      </c>
      <c r="D242" s="456">
        <v>0</v>
      </c>
      <c r="E242" s="456">
        <v>0</v>
      </c>
      <c r="F242" s="456">
        <v>0</v>
      </c>
      <c r="G242" s="456">
        <v>0</v>
      </c>
      <c r="H242" s="456">
        <v>485694</v>
      </c>
      <c r="I242" s="456">
        <v>0</v>
      </c>
      <c r="J242" s="456">
        <v>0</v>
      </c>
      <c r="K242" s="511">
        <v>0</v>
      </c>
      <c r="L242" s="511">
        <v>0</v>
      </c>
      <c r="M242" s="709">
        <v>4.9259026400000003</v>
      </c>
    </row>
    <row r="243" spans="2:13" hidden="1">
      <c r="B243" s="718" t="s">
        <v>808</v>
      </c>
      <c r="C243" s="456">
        <v>391987</v>
      </c>
      <c r="D243" s="456">
        <v>0</v>
      </c>
      <c r="E243" s="456">
        <v>0</v>
      </c>
      <c r="F243" s="456">
        <v>0</v>
      </c>
      <c r="G243" s="456">
        <v>0</v>
      </c>
      <c r="H243" s="456">
        <v>391987</v>
      </c>
      <c r="I243" s="456">
        <v>4865.3544000000002</v>
      </c>
      <c r="J243" s="456">
        <v>20116.772840000001</v>
      </c>
      <c r="K243" s="511">
        <v>3.0432089999999998E-2</v>
      </c>
      <c r="L243" s="511">
        <v>3.201624063407587E-2</v>
      </c>
      <c r="M243" s="709">
        <v>6.4022964099999999</v>
      </c>
    </row>
    <row r="244" spans="2:13" hidden="1">
      <c r="B244" s="719"/>
      <c r="C244" s="524">
        <v>84930698</v>
      </c>
      <c r="D244" s="524">
        <v>470800</v>
      </c>
      <c r="E244" s="524">
        <v>675615</v>
      </c>
      <c r="F244" s="524">
        <v>467503</v>
      </c>
      <c r="G244" s="524">
        <v>4636500</v>
      </c>
      <c r="H244" s="524">
        <v>81908116</v>
      </c>
      <c r="I244" s="524">
        <v>867028.68739789969</v>
      </c>
      <c r="J244" s="524">
        <v>7402637.611328599</v>
      </c>
      <c r="K244" s="525">
        <v>11.198501920000004</v>
      </c>
      <c r="L244" s="525">
        <v>11.781443722419498</v>
      </c>
      <c r="M244" s="656"/>
    </row>
    <row r="245" spans="2:13" ht="15.75" customHeight="1">
      <c r="B245" s="720" t="s">
        <v>809</v>
      </c>
      <c r="C245" s="526"/>
      <c r="D245" s="526"/>
      <c r="E245" s="526"/>
      <c r="F245" s="526"/>
      <c r="G245" s="526"/>
      <c r="H245" s="526"/>
      <c r="I245" s="526"/>
      <c r="J245" s="526"/>
      <c r="K245" s="527"/>
      <c r="L245" s="527"/>
      <c r="M245" s="656"/>
    </row>
    <row r="246" spans="2:13" ht="15.75" customHeight="1">
      <c r="B246" s="718" t="s">
        <v>966</v>
      </c>
      <c r="C246" s="456">
        <v>1807339</v>
      </c>
      <c r="D246" s="456">
        <v>0</v>
      </c>
      <c r="E246" s="456">
        <v>0</v>
      </c>
      <c r="F246" s="456">
        <v>0</v>
      </c>
      <c r="G246" s="456">
        <v>0</v>
      </c>
      <c r="H246" s="456">
        <v>1807339</v>
      </c>
      <c r="I246" s="456">
        <v>84438.877640000006</v>
      </c>
      <c r="J246" s="456">
        <v>1693476.6429999999</v>
      </c>
      <c r="K246" s="511">
        <v>2.5618438299999999</v>
      </c>
      <c r="L246" s="511">
        <v>2.6952014690282198</v>
      </c>
      <c r="M246" s="709">
        <v>0.70739054999999995</v>
      </c>
    </row>
    <row r="247" spans="2:13" ht="15.75" customHeight="1">
      <c r="B247" s="719"/>
      <c r="C247" s="524">
        <v>1807339</v>
      </c>
      <c r="D247" s="524">
        <v>0</v>
      </c>
      <c r="E247" s="524">
        <v>0</v>
      </c>
      <c r="F247" s="524">
        <v>0</v>
      </c>
      <c r="G247" s="524">
        <v>0</v>
      </c>
      <c r="H247" s="524">
        <v>1807339</v>
      </c>
      <c r="I247" s="524">
        <v>84438.877640000006</v>
      </c>
      <c r="J247" s="524">
        <v>1693476.6429999999</v>
      </c>
      <c r="K247" s="525">
        <v>2.5618438299999999</v>
      </c>
      <c r="L247" s="525">
        <v>2.6952014690282198</v>
      </c>
      <c r="M247" s="656"/>
    </row>
    <row r="248" spans="2:13" ht="15.75" customHeight="1">
      <c r="B248" s="725" t="s">
        <v>1343</v>
      </c>
      <c r="C248" s="674"/>
      <c r="D248" s="526"/>
      <c r="E248" s="526"/>
      <c r="F248" s="526"/>
      <c r="G248" s="526"/>
      <c r="H248" s="526"/>
      <c r="I248" s="526"/>
      <c r="J248" s="526"/>
      <c r="K248" s="527"/>
      <c r="L248" s="527"/>
      <c r="M248" s="656"/>
    </row>
    <row r="249" spans="2:13" ht="15.75" customHeight="1">
      <c r="B249" s="718" t="s">
        <v>810</v>
      </c>
      <c r="C249" s="456">
        <v>295554</v>
      </c>
      <c r="D249" s="456">
        <v>0</v>
      </c>
      <c r="E249" s="456">
        <v>0</v>
      </c>
      <c r="F249" s="456">
        <v>0</v>
      </c>
      <c r="G249" s="456">
        <v>0</v>
      </c>
      <c r="H249" s="456">
        <v>295554</v>
      </c>
      <c r="I249" s="456">
        <v>0</v>
      </c>
      <c r="J249" s="456">
        <v>0</v>
      </c>
      <c r="K249" s="511">
        <v>0</v>
      </c>
      <c r="L249" s="511">
        <v>0</v>
      </c>
      <c r="M249" s="709">
        <v>3.8920435100000002</v>
      </c>
    </row>
    <row r="250" spans="2:13" ht="15.75" customHeight="1">
      <c r="B250" s="719"/>
      <c r="C250" s="524">
        <v>295554</v>
      </c>
      <c r="D250" s="524">
        <v>0</v>
      </c>
      <c r="E250" s="524">
        <v>0</v>
      </c>
      <c r="F250" s="524">
        <v>0</v>
      </c>
      <c r="G250" s="524">
        <v>0</v>
      </c>
      <c r="H250" s="524">
        <v>295554</v>
      </c>
      <c r="I250" s="524">
        <v>0</v>
      </c>
      <c r="J250" s="524">
        <v>0</v>
      </c>
      <c r="K250" s="525">
        <v>0</v>
      </c>
      <c r="L250" s="525">
        <v>0</v>
      </c>
      <c r="M250" s="656"/>
    </row>
    <row r="251" spans="2:13" ht="15.75" customHeight="1">
      <c r="B251" s="720" t="s">
        <v>968</v>
      </c>
      <c r="C251" s="526"/>
      <c r="D251" s="526"/>
      <c r="E251" s="526"/>
      <c r="F251" s="526"/>
      <c r="G251" s="526"/>
      <c r="H251" s="526"/>
      <c r="I251" s="526"/>
      <c r="J251" s="526"/>
      <c r="K251" s="527"/>
      <c r="L251" s="527"/>
      <c r="M251" s="656"/>
    </row>
    <row r="252" spans="2:13" ht="15.75" customHeight="1">
      <c r="B252" s="718" t="s">
        <v>971</v>
      </c>
      <c r="C252" s="456">
        <v>2593029</v>
      </c>
      <c r="D252" s="456">
        <v>0</v>
      </c>
      <c r="E252" s="456">
        <v>0</v>
      </c>
      <c r="F252" s="456">
        <v>0</v>
      </c>
      <c r="G252" s="456">
        <v>0</v>
      </c>
      <c r="H252" s="456">
        <v>2593029</v>
      </c>
      <c r="I252" s="456">
        <v>207960.92568000001</v>
      </c>
      <c r="J252" s="456">
        <v>1289617.0428599999</v>
      </c>
      <c r="K252" s="511">
        <v>1.9508963800000001</v>
      </c>
      <c r="L252" s="511">
        <v>2.052450952168285</v>
      </c>
      <c r="M252" s="709">
        <v>2.6486424899999998</v>
      </c>
    </row>
    <row r="253" spans="2:13" ht="15.75" customHeight="1">
      <c r="B253" s="718" t="s">
        <v>811</v>
      </c>
      <c r="C253" s="456">
        <v>1718825</v>
      </c>
      <c r="D253" s="456">
        <v>0</v>
      </c>
      <c r="E253" s="456">
        <v>0</v>
      </c>
      <c r="F253" s="456">
        <v>0</v>
      </c>
      <c r="G253" s="456">
        <v>0</v>
      </c>
      <c r="H253" s="456">
        <v>1718825</v>
      </c>
      <c r="I253" s="456">
        <v>1876.56449</v>
      </c>
      <c r="J253" s="456">
        <v>847741.67825</v>
      </c>
      <c r="K253" s="511">
        <v>1.2824397599999999</v>
      </c>
      <c r="L253" s="511">
        <v>1.3491975965657583</v>
      </c>
      <c r="M253" s="709">
        <v>5.6939622600000002</v>
      </c>
    </row>
    <row r="254" spans="2:13" ht="15.75" customHeight="1">
      <c r="B254" s="718" t="s">
        <v>973</v>
      </c>
      <c r="C254" s="456">
        <v>9697795</v>
      </c>
      <c r="D254" s="456">
        <v>0</v>
      </c>
      <c r="E254" s="456">
        <v>0</v>
      </c>
      <c r="F254" s="456">
        <v>0</v>
      </c>
      <c r="G254" s="456">
        <v>0</v>
      </c>
      <c r="H254" s="456">
        <v>9697795</v>
      </c>
      <c r="I254" s="456">
        <v>481135.33619999996</v>
      </c>
      <c r="J254" s="456">
        <v>1701187.1989000002</v>
      </c>
      <c r="K254" s="511">
        <v>2.5735081399999999</v>
      </c>
      <c r="L254" s="511">
        <v>2.7074729707785425</v>
      </c>
      <c r="M254" s="709">
        <v>3.0451465199999999</v>
      </c>
    </row>
    <row r="255" spans="2:13" ht="15.75" customHeight="1">
      <c r="B255" s="718" t="s">
        <v>812</v>
      </c>
      <c r="C255" s="456">
        <v>352688</v>
      </c>
      <c r="D255" s="456">
        <v>0</v>
      </c>
      <c r="E255" s="456">
        <v>0</v>
      </c>
      <c r="F255" s="456">
        <v>0</v>
      </c>
      <c r="G255" s="456">
        <v>0</v>
      </c>
      <c r="H255" s="456">
        <v>352688</v>
      </c>
      <c r="I255" s="456">
        <v>3639.3397799999998</v>
      </c>
      <c r="J255" s="456">
        <v>85484.517439999996</v>
      </c>
      <c r="K255" s="511">
        <v>0.12931856999999999</v>
      </c>
      <c r="L255" s="511">
        <v>0.13605029507540511</v>
      </c>
      <c r="M255" s="709">
        <v>1.9399246400000001</v>
      </c>
    </row>
    <row r="256" spans="2:13" ht="15.75" customHeight="1">
      <c r="B256" s="718" t="s">
        <v>813</v>
      </c>
      <c r="C256" s="456">
        <v>229461</v>
      </c>
      <c r="D256" s="456">
        <v>0</v>
      </c>
      <c r="E256" s="456">
        <v>0</v>
      </c>
      <c r="F256" s="456">
        <v>0</v>
      </c>
      <c r="G256" s="456">
        <v>0</v>
      </c>
      <c r="H256" s="456">
        <v>229461</v>
      </c>
      <c r="I256" s="456">
        <v>21056.386760000001</v>
      </c>
      <c r="J256" s="456">
        <v>149149.65</v>
      </c>
      <c r="K256" s="511">
        <v>0.22562939000000001</v>
      </c>
      <c r="L256" s="511">
        <v>0.23737460888325038</v>
      </c>
      <c r="M256" s="709">
        <v>2.3791162099999998</v>
      </c>
    </row>
    <row r="257" spans="2:13" ht="15.75" customHeight="1">
      <c r="B257" s="718" t="s">
        <v>814</v>
      </c>
      <c r="C257" s="456">
        <v>1811506</v>
      </c>
      <c r="D257" s="456">
        <v>0</v>
      </c>
      <c r="E257" s="456">
        <v>724602</v>
      </c>
      <c r="F257" s="456">
        <v>0</v>
      </c>
      <c r="G257" s="456">
        <v>5000</v>
      </c>
      <c r="H257" s="456">
        <v>2531108</v>
      </c>
      <c r="I257" s="456">
        <v>28017.949359999999</v>
      </c>
      <c r="J257" s="456">
        <v>533911.92151999997</v>
      </c>
      <c r="K257" s="511">
        <v>0.80768693999999996</v>
      </c>
      <c r="L257" s="511">
        <v>0.84973135068647276</v>
      </c>
      <c r="M257" s="709">
        <v>2.9486106200000002</v>
      </c>
    </row>
    <row r="258" spans="2:13" ht="15.75" customHeight="1">
      <c r="B258" s="718" t="s">
        <v>1349</v>
      </c>
      <c r="C258" s="456">
        <v>111574</v>
      </c>
      <c r="D258" s="456">
        <v>0</v>
      </c>
      <c r="E258" s="456">
        <v>0</v>
      </c>
      <c r="F258" s="456">
        <v>0</v>
      </c>
      <c r="G258" s="456">
        <v>0</v>
      </c>
      <c r="H258" s="456">
        <v>111574</v>
      </c>
      <c r="I258" s="456">
        <v>43913.235289999997</v>
      </c>
      <c r="J258" s="456">
        <v>269370.87672</v>
      </c>
      <c r="K258" s="511">
        <v>0.40749668</v>
      </c>
      <c r="L258" s="511">
        <v>0.42870906171049183</v>
      </c>
      <c r="M258" s="709">
        <v>7.8484253800000001</v>
      </c>
    </row>
    <row r="259" spans="2:13" ht="15.75" customHeight="1">
      <c r="B259" s="719"/>
      <c r="C259" s="524">
        <v>16514878</v>
      </c>
      <c r="D259" s="524">
        <v>0</v>
      </c>
      <c r="E259" s="524">
        <v>724602</v>
      </c>
      <c r="F259" s="524">
        <v>0</v>
      </c>
      <c r="G259" s="524">
        <v>5000</v>
      </c>
      <c r="H259" s="524">
        <v>17234480</v>
      </c>
      <c r="I259" s="524">
        <v>787599.73755999992</v>
      </c>
      <c r="J259" s="524">
        <v>4876462.8856899999</v>
      </c>
      <c r="K259" s="525">
        <v>7.3769758599999999</v>
      </c>
      <c r="L259" s="525">
        <v>7.7609868358682057</v>
      </c>
      <c r="M259" s="656"/>
    </row>
    <row r="260" spans="2:13" ht="15.75" customHeight="1">
      <c r="B260" s="720" t="s">
        <v>815</v>
      </c>
      <c r="C260" s="526"/>
      <c r="D260" s="526"/>
      <c r="E260" s="526"/>
      <c r="F260" s="526"/>
      <c r="G260" s="526"/>
      <c r="H260" s="526"/>
      <c r="I260" s="526"/>
      <c r="J260" s="526"/>
      <c r="K260" s="527"/>
      <c r="L260" s="527"/>
      <c r="M260" s="656"/>
    </row>
    <row r="261" spans="2:13" ht="15.75" customHeight="1">
      <c r="B261" s="718" t="s">
        <v>816</v>
      </c>
      <c r="C261" s="456">
        <v>893795</v>
      </c>
      <c r="D261" s="456">
        <v>0</v>
      </c>
      <c r="E261" s="456">
        <v>0</v>
      </c>
      <c r="F261" s="456">
        <v>0</v>
      </c>
      <c r="G261" s="456">
        <v>0</v>
      </c>
      <c r="H261" s="456">
        <v>893795</v>
      </c>
      <c r="I261" s="456">
        <v>101043.52499999999</v>
      </c>
      <c r="J261" s="456">
        <v>401734.03865</v>
      </c>
      <c r="K261" s="511">
        <v>0.60773195000000002</v>
      </c>
      <c r="L261" s="511">
        <v>0.6393676438371283</v>
      </c>
      <c r="M261" s="709">
        <v>2.7480879699999998</v>
      </c>
    </row>
    <row r="262" spans="2:13" ht="15.75" customHeight="1">
      <c r="B262" s="719"/>
      <c r="C262" s="524">
        <v>893795</v>
      </c>
      <c r="D262" s="524">
        <v>0</v>
      </c>
      <c r="E262" s="524">
        <v>0</v>
      </c>
      <c r="F262" s="524">
        <v>0</v>
      </c>
      <c r="G262" s="524">
        <v>0</v>
      </c>
      <c r="H262" s="524">
        <v>893795</v>
      </c>
      <c r="I262" s="524">
        <v>101043.52499999999</v>
      </c>
      <c r="J262" s="524">
        <v>401734.03865</v>
      </c>
      <c r="K262" s="525">
        <v>0.60773195000000002</v>
      </c>
      <c r="L262" s="525">
        <v>0.6393676438371283</v>
      </c>
      <c r="M262" s="656"/>
    </row>
    <row r="263" spans="2:13" ht="15.75" customHeight="1">
      <c r="B263" s="725" t="s">
        <v>817</v>
      </c>
      <c r="C263" s="526"/>
      <c r="D263" s="526"/>
      <c r="E263" s="526"/>
      <c r="F263" s="526"/>
      <c r="G263" s="526"/>
      <c r="H263" s="526"/>
      <c r="I263" s="526"/>
      <c r="J263" s="526"/>
      <c r="K263" s="527"/>
      <c r="L263" s="527"/>
      <c r="M263" s="656"/>
    </row>
    <row r="264" spans="2:13" ht="15.75" customHeight="1">
      <c r="B264" s="718" t="s">
        <v>818</v>
      </c>
      <c r="C264" s="456">
        <v>178898</v>
      </c>
      <c r="D264" s="456">
        <v>0</v>
      </c>
      <c r="E264" s="456">
        <v>0</v>
      </c>
      <c r="F264" s="456">
        <v>0</v>
      </c>
      <c r="G264" s="456">
        <v>0</v>
      </c>
      <c r="H264" s="456">
        <v>178898</v>
      </c>
      <c r="I264" s="456">
        <v>2537.5987999999998</v>
      </c>
      <c r="J264" s="456">
        <v>13023.7744</v>
      </c>
      <c r="K264" s="511">
        <v>1.9702000000000001E-2</v>
      </c>
      <c r="L264" s="511">
        <v>2.0727593758240057E-2</v>
      </c>
      <c r="M264" s="709">
        <v>1.8253035399999999</v>
      </c>
    </row>
    <row r="265" spans="2:13" ht="15.75" customHeight="1">
      <c r="B265" s="718" t="s">
        <v>819</v>
      </c>
      <c r="C265" s="456">
        <v>4277884</v>
      </c>
      <c r="D265" s="456">
        <v>0</v>
      </c>
      <c r="E265" s="456">
        <v>0</v>
      </c>
      <c r="F265" s="456">
        <v>0</v>
      </c>
      <c r="G265" s="456">
        <v>869000</v>
      </c>
      <c r="H265" s="456">
        <v>3408884</v>
      </c>
      <c r="I265" s="456">
        <v>35418.304630699997</v>
      </c>
      <c r="J265" s="456">
        <v>71791.097040000008</v>
      </c>
      <c r="K265" s="511">
        <v>0.10860354999999999</v>
      </c>
      <c r="L265" s="511">
        <v>0.11425694650419546</v>
      </c>
      <c r="M265" s="709">
        <v>9.0325489999999994E-2</v>
      </c>
    </row>
    <row r="266" spans="2:13" ht="15.75" customHeight="1">
      <c r="B266" s="719"/>
      <c r="C266" s="524">
        <v>4456782</v>
      </c>
      <c r="D266" s="524">
        <v>0</v>
      </c>
      <c r="E266" s="524">
        <v>0</v>
      </c>
      <c r="F266" s="524">
        <v>0</v>
      </c>
      <c r="G266" s="524">
        <v>869000</v>
      </c>
      <c r="H266" s="524">
        <v>3587782</v>
      </c>
      <c r="I266" s="524">
        <v>37955.903430699997</v>
      </c>
      <c r="J266" s="524">
        <v>84814.871440000003</v>
      </c>
      <c r="K266" s="525">
        <v>0.12830554999999999</v>
      </c>
      <c r="L266" s="525">
        <v>0.1349845402624355</v>
      </c>
      <c r="M266" s="656"/>
    </row>
    <row r="267" spans="2:13" ht="15.75" customHeight="1">
      <c r="B267" s="720" t="s">
        <v>820</v>
      </c>
      <c r="C267" s="526"/>
      <c r="D267" s="526"/>
      <c r="E267" s="526"/>
      <c r="F267" s="526"/>
      <c r="G267" s="526"/>
      <c r="H267" s="526"/>
      <c r="I267" s="526"/>
      <c r="J267" s="526"/>
      <c r="K267" s="527"/>
      <c r="L267" s="527"/>
      <c r="M267" s="656"/>
    </row>
    <row r="268" spans="2:13" ht="15.75" customHeight="1">
      <c r="B268" s="718" t="s">
        <v>821</v>
      </c>
      <c r="C268" s="456">
        <v>6814797</v>
      </c>
      <c r="D268" s="456">
        <v>0</v>
      </c>
      <c r="E268" s="456">
        <v>0</v>
      </c>
      <c r="F268" s="456">
        <v>0</v>
      </c>
      <c r="G268" s="456">
        <v>525000</v>
      </c>
      <c r="H268" s="456">
        <v>6289797</v>
      </c>
      <c r="I268" s="456">
        <v>94063.465786300003</v>
      </c>
      <c r="J268" s="456">
        <v>537022.86786</v>
      </c>
      <c r="K268" s="511">
        <v>0.81239309000000004</v>
      </c>
      <c r="L268" s="511">
        <v>0.85468248312771067</v>
      </c>
      <c r="M268" s="709">
        <v>0.54355728000000003</v>
      </c>
    </row>
    <row r="269" spans="2:13" ht="15.75" customHeight="1">
      <c r="B269" s="718" t="s">
        <v>986</v>
      </c>
      <c r="C269" s="456">
        <v>5423775</v>
      </c>
      <c r="D269" s="456">
        <v>0</v>
      </c>
      <c r="E269" s="456">
        <v>0</v>
      </c>
      <c r="F269" s="456">
        <v>0</v>
      </c>
      <c r="G269" s="456">
        <v>350000</v>
      </c>
      <c r="H269" s="456">
        <v>5073775</v>
      </c>
      <c r="I269" s="456">
        <v>8118.039624</v>
      </c>
      <c r="J269" s="456">
        <v>36074.540249999998</v>
      </c>
      <c r="K269" s="511">
        <v>5.4572549999999997E-2</v>
      </c>
      <c r="L269" s="511">
        <v>5.7413342119722197E-2</v>
      </c>
      <c r="M269" s="709">
        <v>1.8373130000000001E-2</v>
      </c>
    </row>
    <row r="270" spans="2:13" ht="15.75" customHeight="1">
      <c r="B270" s="718" t="s">
        <v>822</v>
      </c>
      <c r="C270" s="456">
        <v>410390</v>
      </c>
      <c r="D270" s="456">
        <v>0</v>
      </c>
      <c r="E270" s="456">
        <v>0</v>
      </c>
      <c r="F270" s="456">
        <v>0</v>
      </c>
      <c r="G270" s="456">
        <v>0</v>
      </c>
      <c r="H270" s="456">
        <v>410390</v>
      </c>
      <c r="I270" s="456">
        <v>6471.85</v>
      </c>
      <c r="J270" s="456">
        <v>18385.472000000002</v>
      </c>
      <c r="K270" s="511">
        <v>2.7813020000000001E-2</v>
      </c>
      <c r="L270" s="511">
        <v>2.9260841209710862E-2</v>
      </c>
      <c r="M270" s="709">
        <v>0.24217715000000001</v>
      </c>
    </row>
    <row r="271" spans="2:13" ht="15.75" customHeight="1">
      <c r="B271" s="718" t="s">
        <v>989</v>
      </c>
      <c r="C271" s="456">
        <v>1015332</v>
      </c>
      <c r="D271" s="456">
        <v>0</v>
      </c>
      <c r="E271" s="456">
        <v>0</v>
      </c>
      <c r="F271" s="456">
        <v>0</v>
      </c>
      <c r="G271" s="456">
        <v>87500</v>
      </c>
      <c r="H271" s="456">
        <v>927832</v>
      </c>
      <c r="I271" s="456">
        <v>29282.377921300002</v>
      </c>
      <c r="J271" s="456">
        <v>72166.772959999988</v>
      </c>
      <c r="K271" s="511">
        <v>0.10917186</v>
      </c>
      <c r="L271" s="511">
        <v>0.11485484213839138</v>
      </c>
      <c r="M271" s="709">
        <v>0.10540512</v>
      </c>
    </row>
    <row r="272" spans="2:13" ht="15.75" customHeight="1">
      <c r="B272" s="718" t="s">
        <v>1847</v>
      </c>
      <c r="C272" s="456">
        <v>1325555</v>
      </c>
      <c r="D272" s="456">
        <v>0</v>
      </c>
      <c r="E272" s="456">
        <v>0</v>
      </c>
      <c r="F272" s="456">
        <v>0</v>
      </c>
      <c r="G272" s="456">
        <v>301500</v>
      </c>
      <c r="H272" s="456">
        <v>1024055</v>
      </c>
      <c r="I272" s="456">
        <v>17562.543581000002</v>
      </c>
      <c r="J272" s="456">
        <v>30588.522850000001</v>
      </c>
      <c r="K272" s="511">
        <v>4.6273460000000002E-2</v>
      </c>
      <c r="L272" s="511">
        <v>4.8682237255234038E-2</v>
      </c>
      <c r="M272" s="709">
        <v>0.26960260000000003</v>
      </c>
    </row>
    <row r="273" spans="2:13" ht="15.75" customHeight="1">
      <c r="B273" s="718" t="s">
        <v>823</v>
      </c>
      <c r="C273" s="456">
        <v>866000</v>
      </c>
      <c r="D273" s="456">
        <v>0</v>
      </c>
      <c r="E273" s="456">
        <v>0</v>
      </c>
      <c r="F273" s="456">
        <v>0</v>
      </c>
      <c r="G273" s="456">
        <v>0</v>
      </c>
      <c r="H273" s="456">
        <v>866000</v>
      </c>
      <c r="I273" s="456">
        <v>8660</v>
      </c>
      <c r="J273" s="456">
        <v>44590.34</v>
      </c>
      <c r="K273" s="511">
        <v>6.7455009999999996E-2</v>
      </c>
      <c r="L273" s="511">
        <v>7.0966405334985064E-2</v>
      </c>
      <c r="M273" s="709">
        <v>0.23574447000000001</v>
      </c>
    </row>
    <row r="274" spans="2:13" ht="15.75" customHeight="1">
      <c r="B274" s="718" t="s">
        <v>824</v>
      </c>
      <c r="C274" s="456">
        <v>256117</v>
      </c>
      <c r="D274" s="456">
        <v>0</v>
      </c>
      <c r="E274" s="456">
        <v>0</v>
      </c>
      <c r="F274" s="456">
        <v>0</v>
      </c>
      <c r="G274" s="456">
        <v>0</v>
      </c>
      <c r="H274" s="456">
        <v>256117</v>
      </c>
      <c r="I274" s="456">
        <v>4225.9305000000004</v>
      </c>
      <c r="J274" s="456">
        <v>9786.2305699999997</v>
      </c>
      <c r="K274" s="511">
        <v>1.4804329999999999E-2</v>
      </c>
      <c r="L274" s="511">
        <v>1.5574978915438678E-2</v>
      </c>
      <c r="M274" s="709">
        <v>1.34148858</v>
      </c>
    </row>
    <row r="275" spans="2:13" ht="15.75" customHeight="1">
      <c r="B275" s="719"/>
      <c r="C275" s="524">
        <v>16111966</v>
      </c>
      <c r="D275" s="524">
        <v>0</v>
      </c>
      <c r="E275" s="524">
        <v>0</v>
      </c>
      <c r="F275" s="524">
        <v>0</v>
      </c>
      <c r="G275" s="524">
        <v>1264000</v>
      </c>
      <c r="H275" s="524">
        <v>14847966</v>
      </c>
      <c r="I275" s="524">
        <v>168384.20741259999</v>
      </c>
      <c r="J275" s="524">
        <v>748614.74648999982</v>
      </c>
      <c r="K275" s="525">
        <v>1.1324833200000002</v>
      </c>
      <c r="L275" s="525">
        <v>1.1914351301011927</v>
      </c>
      <c r="M275" s="656"/>
    </row>
    <row r="276" spans="2:13" ht="15.75" customHeight="1">
      <c r="B276" s="720" t="s">
        <v>991</v>
      </c>
      <c r="C276" s="526"/>
      <c r="D276" s="526"/>
      <c r="E276" s="526"/>
      <c r="F276" s="526"/>
      <c r="G276" s="526"/>
      <c r="H276" s="526"/>
      <c r="I276" s="526"/>
      <c r="J276" s="526"/>
      <c r="K276" s="527"/>
      <c r="L276" s="527"/>
      <c r="M276" s="656"/>
    </row>
    <row r="277" spans="2:13" ht="15.75" customHeight="1">
      <c r="B277" s="718" t="s">
        <v>825</v>
      </c>
      <c r="C277" s="456">
        <v>19513012</v>
      </c>
      <c r="D277" s="456">
        <v>0</v>
      </c>
      <c r="E277" s="456">
        <v>0</v>
      </c>
      <c r="F277" s="456">
        <v>0</v>
      </c>
      <c r="G277" s="456">
        <v>0</v>
      </c>
      <c r="H277" s="456">
        <v>19513012</v>
      </c>
      <c r="I277" s="456">
        <v>109282.04531839999</v>
      </c>
      <c r="J277" s="456">
        <v>450945.70731999999</v>
      </c>
      <c r="K277" s="511">
        <v>0.68217797999999996</v>
      </c>
      <c r="L277" s="511">
        <v>0.71768898487301647</v>
      </c>
      <c r="M277" s="709">
        <v>3.0767110199999999</v>
      </c>
    </row>
    <row r="278" spans="2:13" ht="15.75" customHeight="1">
      <c r="B278" s="718" t="s">
        <v>826</v>
      </c>
      <c r="C278" s="456">
        <v>13218323</v>
      </c>
      <c r="D278" s="456">
        <v>0</v>
      </c>
      <c r="E278" s="456">
        <v>0</v>
      </c>
      <c r="F278" s="456">
        <v>0</v>
      </c>
      <c r="G278" s="456">
        <v>2488000</v>
      </c>
      <c r="H278" s="456">
        <v>10730323</v>
      </c>
      <c r="I278" s="456">
        <v>85913.407613100004</v>
      </c>
      <c r="J278" s="456">
        <v>397880.37683999998</v>
      </c>
      <c r="K278" s="511">
        <v>0.60190224000000003</v>
      </c>
      <c r="L278" s="511">
        <v>0.63323446508064396</v>
      </c>
      <c r="M278" s="709">
        <v>1.2180864199999999</v>
      </c>
    </row>
    <row r="279" spans="2:13" ht="15.75" customHeight="1">
      <c r="B279" s="719"/>
      <c r="C279" s="524">
        <v>32731335</v>
      </c>
      <c r="D279" s="524">
        <v>0</v>
      </c>
      <c r="E279" s="524">
        <v>0</v>
      </c>
      <c r="F279" s="524">
        <v>0</v>
      </c>
      <c r="G279" s="524">
        <v>2488000</v>
      </c>
      <c r="H279" s="524">
        <v>30243335</v>
      </c>
      <c r="I279" s="524">
        <v>195195.45293149998</v>
      </c>
      <c r="J279" s="524">
        <v>848826.08415999997</v>
      </c>
      <c r="K279" s="525">
        <v>1.2840802199999999</v>
      </c>
      <c r="L279" s="525">
        <v>1.3509234499536604</v>
      </c>
      <c r="M279" s="656"/>
    </row>
    <row r="280" spans="2:13" ht="15.75" customHeight="1">
      <c r="B280" s="720" t="s">
        <v>827</v>
      </c>
      <c r="C280" s="526"/>
      <c r="D280" s="526"/>
      <c r="E280" s="526"/>
      <c r="F280" s="526"/>
      <c r="G280" s="526"/>
      <c r="H280" s="526"/>
      <c r="I280" s="526"/>
      <c r="J280" s="526"/>
      <c r="K280" s="527"/>
      <c r="L280" s="527"/>
      <c r="M280" s="656"/>
    </row>
    <row r="281" spans="2:13" ht="15.75" customHeight="1">
      <c r="B281" s="718" t="s">
        <v>828</v>
      </c>
      <c r="C281" s="456">
        <v>1257314</v>
      </c>
      <c r="D281" s="456">
        <v>1156190</v>
      </c>
      <c r="E281" s="456">
        <v>0</v>
      </c>
      <c r="F281" s="456">
        <v>0</v>
      </c>
      <c r="G281" s="456">
        <v>549400</v>
      </c>
      <c r="H281" s="456">
        <v>1864104</v>
      </c>
      <c r="I281" s="456">
        <v>118189.47805580001</v>
      </c>
      <c r="J281" s="456">
        <v>176362.87943999999</v>
      </c>
      <c r="K281" s="511">
        <v>0.2667968</v>
      </c>
      <c r="L281" s="511">
        <v>0.28068500012298947</v>
      </c>
      <c r="M281" s="709">
        <v>0.16279335</v>
      </c>
    </row>
    <row r="282" spans="2:13" ht="15.75" customHeight="1">
      <c r="B282" s="718" t="s">
        <v>829</v>
      </c>
      <c r="C282" s="456">
        <v>44299356</v>
      </c>
      <c r="D282" s="456">
        <v>0</v>
      </c>
      <c r="E282" s="456">
        <v>0</v>
      </c>
      <c r="F282" s="456">
        <v>0</v>
      </c>
      <c r="G282" s="456">
        <v>14702500</v>
      </c>
      <c r="H282" s="456">
        <v>29596856</v>
      </c>
      <c r="I282" s="456">
        <v>265325.39783889998</v>
      </c>
      <c r="J282" s="456">
        <v>514689.32583999995</v>
      </c>
      <c r="K282" s="511">
        <v>0.77860753000000005</v>
      </c>
      <c r="L282" s="511">
        <v>0.8191382106337749</v>
      </c>
      <c r="M282" s="709">
        <v>2.3484720299999999</v>
      </c>
    </row>
    <row r="283" spans="2:13" ht="15.75" customHeight="1">
      <c r="B283" s="718" t="s">
        <v>1000</v>
      </c>
      <c r="C283" s="456">
        <v>87810329</v>
      </c>
      <c r="D283" s="456">
        <v>0</v>
      </c>
      <c r="E283" s="456">
        <v>0</v>
      </c>
      <c r="F283" s="456">
        <v>0</v>
      </c>
      <c r="G283" s="456">
        <v>3731500</v>
      </c>
      <c r="H283" s="456">
        <v>84078829</v>
      </c>
      <c r="I283" s="456">
        <v>900311.48014510004</v>
      </c>
      <c r="J283" s="456">
        <v>3622115.9533200003</v>
      </c>
      <c r="K283" s="511">
        <v>5.4794351199999998</v>
      </c>
      <c r="L283" s="511">
        <v>5.7646689599949896</v>
      </c>
      <c r="M283" s="709">
        <v>7.5649547899999998</v>
      </c>
    </row>
    <row r="284" spans="2:13" ht="15.75" customHeight="1">
      <c r="B284" s="718" t="s">
        <v>999</v>
      </c>
      <c r="C284" s="456">
        <v>2202409</v>
      </c>
      <c r="D284" s="456">
        <v>0</v>
      </c>
      <c r="E284" s="456">
        <v>0</v>
      </c>
      <c r="F284" s="456">
        <v>0</v>
      </c>
      <c r="G284" s="456">
        <v>764000</v>
      </c>
      <c r="H284" s="456">
        <v>1438409</v>
      </c>
      <c r="I284" s="456">
        <v>16356.9113554</v>
      </c>
      <c r="J284" s="456">
        <v>36866.42267</v>
      </c>
      <c r="K284" s="511">
        <v>5.5770489999999999E-2</v>
      </c>
      <c r="L284" s="511">
        <v>5.8673638605359422E-2</v>
      </c>
      <c r="M284" s="709">
        <v>0.10661545</v>
      </c>
    </row>
    <row r="285" spans="2:13" ht="15.75" customHeight="1">
      <c r="B285" s="718" t="s">
        <v>1354</v>
      </c>
      <c r="C285" s="456">
        <v>972689</v>
      </c>
      <c r="D285" s="456">
        <v>0</v>
      </c>
      <c r="E285" s="456">
        <v>0</v>
      </c>
      <c r="F285" s="456">
        <v>40127</v>
      </c>
      <c r="G285" s="456">
        <v>550000</v>
      </c>
      <c r="H285" s="456">
        <v>462816</v>
      </c>
      <c r="I285" s="456">
        <v>2861.5091364999998</v>
      </c>
      <c r="J285" s="456">
        <v>4174.6003199999996</v>
      </c>
      <c r="K285" s="511">
        <v>6.3152199999999999E-3</v>
      </c>
      <c r="L285" s="511">
        <v>6.643958723362018E-3</v>
      </c>
      <c r="M285" s="709">
        <v>8.7659860000000006E-2</v>
      </c>
    </row>
    <row r="286" spans="2:13" ht="15.75" customHeight="1">
      <c r="B286" s="718" t="s">
        <v>2069</v>
      </c>
      <c r="C286" s="456">
        <v>0</v>
      </c>
      <c r="D286" s="456">
        <v>0</v>
      </c>
      <c r="E286" s="456">
        <v>0</v>
      </c>
      <c r="F286" s="456">
        <v>367221</v>
      </c>
      <c r="G286" s="456">
        <v>367221</v>
      </c>
      <c r="H286" s="456">
        <v>0</v>
      </c>
      <c r="I286" s="456">
        <v>0</v>
      </c>
      <c r="J286" s="456">
        <v>0</v>
      </c>
      <c r="K286" s="511">
        <v>0</v>
      </c>
      <c r="L286" s="511">
        <v>0</v>
      </c>
      <c r="M286" s="709">
        <v>0</v>
      </c>
    </row>
    <row r="287" spans="2:13" ht="15.75" customHeight="1">
      <c r="B287" s="718" t="s">
        <v>830</v>
      </c>
      <c r="C287" s="456">
        <v>11431829</v>
      </c>
      <c r="D287" s="456">
        <v>0</v>
      </c>
      <c r="E287" s="456">
        <v>823024</v>
      </c>
      <c r="F287" s="456">
        <v>0</v>
      </c>
      <c r="G287" s="456">
        <v>5945000</v>
      </c>
      <c r="H287" s="456">
        <v>6309853</v>
      </c>
      <c r="I287" s="456">
        <v>32349.856838</v>
      </c>
      <c r="J287" s="456">
        <v>90735.686140000005</v>
      </c>
      <c r="K287" s="511">
        <v>0.13726239000000001</v>
      </c>
      <c r="L287" s="511">
        <v>0.14440763360313527</v>
      </c>
      <c r="M287" s="709">
        <v>0.60481518999999995</v>
      </c>
    </row>
    <row r="288" spans="2:13" ht="15.75" customHeight="1">
      <c r="B288" s="718" t="s">
        <v>831</v>
      </c>
      <c r="C288" s="456">
        <v>576847</v>
      </c>
      <c r="D288" s="456">
        <v>0</v>
      </c>
      <c r="E288" s="456">
        <v>0</v>
      </c>
      <c r="F288" s="456">
        <v>0</v>
      </c>
      <c r="G288" s="456">
        <v>25000</v>
      </c>
      <c r="H288" s="456">
        <v>551847</v>
      </c>
      <c r="I288" s="456">
        <v>34609.249032700005</v>
      </c>
      <c r="J288" s="456">
        <v>98157.025890000004</v>
      </c>
      <c r="K288" s="511">
        <v>0.14848918999999999</v>
      </c>
      <c r="L288" s="511">
        <v>0.15621884214801599</v>
      </c>
      <c r="M288" s="709">
        <v>3.7621170000000002E-2</v>
      </c>
    </row>
    <row r="289" spans="2:13" ht="15.75" customHeight="1">
      <c r="B289" s="718" t="s">
        <v>832</v>
      </c>
      <c r="C289" s="456">
        <v>61304107</v>
      </c>
      <c r="D289" s="456">
        <v>0</v>
      </c>
      <c r="E289" s="456">
        <v>0</v>
      </c>
      <c r="F289" s="456">
        <v>0</v>
      </c>
      <c r="G289" s="456">
        <v>3545500</v>
      </c>
      <c r="H289" s="456">
        <v>57758607</v>
      </c>
      <c r="I289" s="456">
        <v>873966.04139659996</v>
      </c>
      <c r="J289" s="456">
        <v>1677309.94728</v>
      </c>
      <c r="K289" s="511">
        <v>2.5373872999999998</v>
      </c>
      <c r="L289" s="511">
        <v>2.6694718540175946</v>
      </c>
      <c r="M289" s="709">
        <v>5.5122042499999999</v>
      </c>
    </row>
    <row r="290" spans="2:13" ht="15.75" customHeight="1">
      <c r="B290" s="718" t="s">
        <v>834</v>
      </c>
      <c r="C290" s="456">
        <v>27423161</v>
      </c>
      <c r="D290" s="456">
        <v>0</v>
      </c>
      <c r="E290" s="456">
        <v>0</v>
      </c>
      <c r="F290" s="456">
        <v>0</v>
      </c>
      <c r="G290" s="456">
        <v>13058500</v>
      </c>
      <c r="H290" s="456">
        <v>14364661</v>
      </c>
      <c r="I290" s="456">
        <v>27640.582684500001</v>
      </c>
      <c r="J290" s="456">
        <v>92221.123619999998</v>
      </c>
      <c r="K290" s="511">
        <v>0.13950952</v>
      </c>
      <c r="L290" s="511">
        <v>0.146771736642167</v>
      </c>
      <c r="M290" s="709">
        <v>1.3394069200000001</v>
      </c>
    </row>
    <row r="291" spans="2:13" ht="15.75" customHeight="1">
      <c r="B291" s="718" t="s">
        <v>835</v>
      </c>
      <c r="C291" s="456">
        <v>113842</v>
      </c>
      <c r="D291" s="456">
        <v>0</v>
      </c>
      <c r="E291" s="456">
        <v>0</v>
      </c>
      <c r="F291" s="456">
        <v>0</v>
      </c>
      <c r="G291" s="456">
        <v>0</v>
      </c>
      <c r="H291" s="456">
        <v>113842</v>
      </c>
      <c r="I291" s="456">
        <v>13407.560420199999</v>
      </c>
      <c r="J291" s="456">
        <v>28065.468260000001</v>
      </c>
      <c r="K291" s="511">
        <v>4.2456649999999999E-2</v>
      </c>
      <c r="L291" s="511">
        <v>4.4666746126073902E-2</v>
      </c>
      <c r="M291" s="709">
        <v>1.022811E-2</v>
      </c>
    </row>
    <row r="292" spans="2:13" ht="15.75" customHeight="1">
      <c r="B292" s="718" t="s">
        <v>837</v>
      </c>
      <c r="C292" s="456">
        <v>3015078</v>
      </c>
      <c r="D292" s="456">
        <v>200000</v>
      </c>
      <c r="E292" s="456">
        <v>0</v>
      </c>
      <c r="F292" s="456">
        <v>0</v>
      </c>
      <c r="G292" s="456">
        <v>1553000</v>
      </c>
      <c r="H292" s="456">
        <v>1662078</v>
      </c>
      <c r="I292" s="456">
        <v>49415.811956400001</v>
      </c>
      <c r="J292" s="456">
        <v>84067.905239999993</v>
      </c>
      <c r="K292" s="511">
        <v>0.12717555999999999</v>
      </c>
      <c r="L292" s="511">
        <v>0.13379572882657889</v>
      </c>
      <c r="M292" s="709">
        <v>7.8123059999999994E-2</v>
      </c>
    </row>
    <row r="293" spans="2:13" ht="15.75" customHeight="1">
      <c r="B293" s="718" t="s">
        <v>838</v>
      </c>
      <c r="C293" s="456">
        <v>8891532</v>
      </c>
      <c r="D293" s="456">
        <v>0</v>
      </c>
      <c r="E293" s="456">
        <v>0</v>
      </c>
      <c r="F293" s="456">
        <v>0</v>
      </c>
      <c r="G293" s="456">
        <v>4740000</v>
      </c>
      <c r="H293" s="456">
        <v>4151532</v>
      </c>
      <c r="I293" s="456">
        <v>6272.2246114</v>
      </c>
      <c r="J293" s="456">
        <v>8178.5180399999999</v>
      </c>
      <c r="K293" s="511">
        <v>1.237223E-2</v>
      </c>
      <c r="L293" s="511">
        <v>1.3016272723332624E-2</v>
      </c>
      <c r="M293" s="709">
        <v>4.0294980000000001E-2</v>
      </c>
    </row>
    <row r="294" spans="2:13" ht="15.75" customHeight="1">
      <c r="B294" s="718" t="s">
        <v>839</v>
      </c>
      <c r="C294" s="456">
        <v>4165804</v>
      </c>
      <c r="D294" s="456">
        <v>0</v>
      </c>
      <c r="E294" s="456">
        <v>0</v>
      </c>
      <c r="F294" s="456">
        <v>0</v>
      </c>
      <c r="G294" s="456">
        <v>342000</v>
      </c>
      <c r="H294" s="456">
        <v>3823804</v>
      </c>
      <c r="I294" s="456">
        <v>9833.6258987000001</v>
      </c>
      <c r="J294" s="456">
        <v>22369.253399999998</v>
      </c>
      <c r="K294" s="511">
        <v>3.3839580000000001E-2</v>
      </c>
      <c r="L294" s="511">
        <v>3.5601107859356815E-2</v>
      </c>
      <c r="M294" s="709">
        <v>0.37925586</v>
      </c>
    </row>
    <row r="295" spans="2:13" ht="15.75" customHeight="1">
      <c r="B295" s="718" t="s">
        <v>2070</v>
      </c>
      <c r="C295" s="456">
        <v>16817699</v>
      </c>
      <c r="D295" s="456">
        <v>0</v>
      </c>
      <c r="E295" s="456">
        <v>0</v>
      </c>
      <c r="F295" s="456">
        <v>0</v>
      </c>
      <c r="G295" s="456">
        <v>4124695</v>
      </c>
      <c r="H295" s="456">
        <v>12693004</v>
      </c>
      <c r="I295" s="456">
        <v>21958.896781700001</v>
      </c>
      <c r="J295" s="456">
        <v>21958.896920000003</v>
      </c>
      <c r="K295" s="511">
        <v>3.32188E-2</v>
      </c>
      <c r="L295" s="511">
        <v>3.4948017430095291E-2</v>
      </c>
      <c r="M295" s="709">
        <v>0.47510785</v>
      </c>
    </row>
    <row r="296" spans="2:13" ht="15.75" customHeight="1">
      <c r="B296" s="718" t="s">
        <v>840</v>
      </c>
      <c r="C296" s="456">
        <v>120343049</v>
      </c>
      <c r="D296" s="456">
        <v>0</v>
      </c>
      <c r="E296" s="456">
        <v>0</v>
      </c>
      <c r="F296" s="456">
        <v>0</v>
      </c>
      <c r="G296" s="456">
        <v>3070000</v>
      </c>
      <c r="H296" s="456">
        <v>117273049</v>
      </c>
      <c r="I296" s="456">
        <v>374590.72203920002</v>
      </c>
      <c r="J296" s="456">
        <v>1319321.80125</v>
      </c>
      <c r="K296" s="511">
        <v>1.9958329100000001</v>
      </c>
      <c r="L296" s="511">
        <v>2.0997266608595071</v>
      </c>
      <c r="M296" s="709">
        <v>10.637363410000001</v>
      </c>
    </row>
    <row r="297" spans="2:13" ht="15.75" customHeight="1">
      <c r="B297" s="718" t="s">
        <v>841</v>
      </c>
      <c r="C297" s="456">
        <v>8227978</v>
      </c>
      <c r="D297" s="456">
        <v>0</v>
      </c>
      <c r="E297" s="456">
        <v>0</v>
      </c>
      <c r="F297" s="456">
        <v>0</v>
      </c>
      <c r="G297" s="456">
        <v>4837500</v>
      </c>
      <c r="H297" s="456">
        <v>3390478</v>
      </c>
      <c r="I297" s="456">
        <v>7086.0990204</v>
      </c>
      <c r="J297" s="456">
        <v>12612.578160000001</v>
      </c>
      <c r="K297" s="511">
        <v>1.9079949999999998E-2</v>
      </c>
      <c r="L297" s="511">
        <v>2.0073166834380277E-2</v>
      </c>
      <c r="M297" s="709">
        <v>0.31452153999999999</v>
      </c>
    </row>
    <row r="298" spans="2:13" ht="15.75" customHeight="1">
      <c r="B298" s="718" t="s">
        <v>842</v>
      </c>
      <c r="C298" s="456">
        <v>399199</v>
      </c>
      <c r="D298" s="456">
        <v>340200</v>
      </c>
      <c r="E298" s="456">
        <v>0</v>
      </c>
      <c r="F298" s="456">
        <v>0</v>
      </c>
      <c r="G298" s="456">
        <v>0</v>
      </c>
      <c r="H298" s="456">
        <v>739399</v>
      </c>
      <c r="I298" s="456">
        <v>77665.758246800004</v>
      </c>
      <c r="J298" s="456">
        <v>113815.68806999999</v>
      </c>
      <c r="K298" s="511">
        <v>0.17217716999999999</v>
      </c>
      <c r="L298" s="511">
        <v>0.18113991176240959</v>
      </c>
      <c r="M298" s="709">
        <v>6.0399550000000003E-2</v>
      </c>
    </row>
    <row r="299" spans="2:13" ht="15.75" customHeight="1">
      <c r="B299" s="719"/>
      <c r="C299" s="524">
        <v>399252222</v>
      </c>
      <c r="D299" s="524">
        <v>1696390</v>
      </c>
      <c r="E299" s="524">
        <v>823024</v>
      </c>
      <c r="F299" s="524">
        <v>407348</v>
      </c>
      <c r="G299" s="524">
        <v>61905816</v>
      </c>
      <c r="H299" s="524">
        <v>340273168</v>
      </c>
      <c r="I299" s="524">
        <v>2831841.2054583007</v>
      </c>
      <c r="J299" s="524">
        <v>7923023.0738600027</v>
      </c>
      <c r="K299" s="525">
        <v>11.985726410000002</v>
      </c>
      <c r="L299" s="525">
        <v>12.609647446913122</v>
      </c>
      <c r="M299" s="656"/>
    </row>
    <row r="300" spans="2:13" ht="15.75" customHeight="1">
      <c r="B300" s="720"/>
      <c r="C300" s="526"/>
      <c r="D300" s="526"/>
      <c r="E300" s="526"/>
      <c r="F300" s="526"/>
      <c r="G300" s="526"/>
      <c r="H300" s="526"/>
      <c r="I300" s="526"/>
      <c r="J300" s="526"/>
      <c r="K300" s="527"/>
      <c r="L300" s="527"/>
      <c r="M300" s="656"/>
    </row>
    <row r="301" spans="2:13" ht="15.75" customHeight="1">
      <c r="B301" s="725" t="s">
        <v>1364</v>
      </c>
      <c r="C301" s="526"/>
      <c r="D301" s="526"/>
      <c r="E301" s="526"/>
      <c r="F301" s="526"/>
      <c r="G301" s="526"/>
      <c r="H301" s="526"/>
      <c r="I301" s="526"/>
      <c r="J301" s="526"/>
      <c r="K301" s="527"/>
      <c r="L301" s="527"/>
      <c r="M301" s="656"/>
    </row>
    <row r="302" spans="2:13" ht="15.75" customHeight="1">
      <c r="B302" s="718" t="s">
        <v>844</v>
      </c>
      <c r="C302" s="456">
        <v>525716</v>
      </c>
      <c r="D302" s="456">
        <v>0</v>
      </c>
      <c r="E302" s="456">
        <v>0</v>
      </c>
      <c r="F302" s="456">
        <v>0</v>
      </c>
      <c r="G302" s="456">
        <v>0</v>
      </c>
      <c r="H302" s="456">
        <v>525716</v>
      </c>
      <c r="I302" s="456">
        <v>683.43088</v>
      </c>
      <c r="J302" s="456">
        <v>1645.49108</v>
      </c>
      <c r="K302" s="511">
        <v>2.4892500000000001E-3</v>
      </c>
      <c r="L302" s="511">
        <v>2.6188314993422866E-3</v>
      </c>
      <c r="M302" s="709">
        <v>0.18851204999999999</v>
      </c>
    </row>
    <row r="303" spans="2:13" ht="15.75" customHeight="1">
      <c r="B303" s="719"/>
      <c r="C303" s="524">
        <v>525716</v>
      </c>
      <c r="D303" s="524">
        <v>0</v>
      </c>
      <c r="E303" s="524">
        <v>0</v>
      </c>
      <c r="F303" s="524">
        <v>0</v>
      </c>
      <c r="G303" s="524">
        <v>0</v>
      </c>
      <c r="H303" s="524">
        <v>525716</v>
      </c>
      <c r="I303" s="524">
        <v>683.43088</v>
      </c>
      <c r="J303" s="524">
        <v>1645.49108</v>
      </c>
      <c r="K303" s="525">
        <v>2.4892500000000001E-3</v>
      </c>
      <c r="L303" s="525">
        <v>2.6188314993422866E-3</v>
      </c>
      <c r="M303" s="656"/>
    </row>
    <row r="304" spans="2:13" ht="15.75" customHeight="1">
      <c r="B304" s="720" t="s">
        <v>845</v>
      </c>
      <c r="C304" s="526"/>
      <c r="D304" s="526"/>
      <c r="E304" s="526"/>
      <c r="F304" s="526"/>
      <c r="G304" s="526"/>
      <c r="H304" s="526"/>
      <c r="I304" s="526"/>
      <c r="J304" s="526"/>
      <c r="K304" s="527"/>
      <c r="L304" s="527"/>
      <c r="M304" s="656"/>
    </row>
    <row r="305" spans="2:13" ht="15.75" customHeight="1">
      <c r="B305" s="718" t="s">
        <v>847</v>
      </c>
      <c r="C305" s="456">
        <v>98518</v>
      </c>
      <c r="D305" s="456">
        <v>0</v>
      </c>
      <c r="E305" s="456">
        <v>0</v>
      </c>
      <c r="F305" s="456">
        <v>0</v>
      </c>
      <c r="G305" s="456">
        <v>0</v>
      </c>
      <c r="H305" s="456">
        <v>98518</v>
      </c>
      <c r="I305" s="456">
        <v>0</v>
      </c>
      <c r="J305" s="456">
        <v>0</v>
      </c>
      <c r="K305" s="511">
        <v>0</v>
      </c>
      <c r="L305" s="511">
        <v>0</v>
      </c>
      <c r="M305" s="709">
        <v>0.60317266000000003</v>
      </c>
    </row>
    <row r="306" spans="2:13" ht="15.75" customHeight="1">
      <c r="B306" s="718" t="s">
        <v>1371</v>
      </c>
      <c r="C306" s="456">
        <v>663832</v>
      </c>
      <c r="D306" s="456">
        <v>0</v>
      </c>
      <c r="E306" s="456">
        <v>0</v>
      </c>
      <c r="F306" s="456">
        <v>0</v>
      </c>
      <c r="G306" s="456">
        <v>0</v>
      </c>
      <c r="H306" s="456">
        <v>663832</v>
      </c>
      <c r="I306" s="456">
        <v>431.49108000000001</v>
      </c>
      <c r="J306" s="456">
        <v>1427.2388000000001</v>
      </c>
      <c r="K306" s="511">
        <v>2.1590899999999998E-3</v>
      </c>
      <c r="L306" s="511">
        <v>2.2714786922597516E-3</v>
      </c>
      <c r="M306" s="709">
        <v>4.4332901500000004</v>
      </c>
    </row>
    <row r="307" spans="2:13" ht="15.75" customHeight="1">
      <c r="B307" s="718" t="s">
        <v>1373</v>
      </c>
      <c r="C307" s="456">
        <v>3988559</v>
      </c>
      <c r="D307" s="456">
        <v>0</v>
      </c>
      <c r="E307" s="456">
        <v>0</v>
      </c>
      <c r="F307" s="456">
        <v>0</v>
      </c>
      <c r="G307" s="456">
        <v>0</v>
      </c>
      <c r="H307" s="456">
        <v>3988559</v>
      </c>
      <c r="I307" s="456">
        <v>7224.9314175000009</v>
      </c>
      <c r="J307" s="456">
        <v>6740.66471</v>
      </c>
      <c r="K307" s="511">
        <v>1.0197090000000001E-2</v>
      </c>
      <c r="L307" s="511">
        <v>1.0727900797282317E-2</v>
      </c>
      <c r="M307" s="709">
        <v>1.25976998</v>
      </c>
    </row>
    <row r="308" spans="2:13" ht="15.75" customHeight="1">
      <c r="B308" s="718" t="s">
        <v>1374</v>
      </c>
      <c r="C308" s="456">
        <v>2368064</v>
      </c>
      <c r="D308" s="456">
        <v>0</v>
      </c>
      <c r="E308" s="456">
        <v>0</v>
      </c>
      <c r="F308" s="456">
        <v>0</v>
      </c>
      <c r="G308" s="456">
        <v>0</v>
      </c>
      <c r="H308" s="456">
        <v>2368064</v>
      </c>
      <c r="I308" s="456">
        <v>1799.7286219</v>
      </c>
      <c r="J308" s="456">
        <v>2486.4672</v>
      </c>
      <c r="K308" s="511">
        <v>3.7614599999999999E-3</v>
      </c>
      <c r="L308" s="511">
        <v>3.9572615765510058E-3</v>
      </c>
      <c r="M308" s="709">
        <v>3.7798670099999998</v>
      </c>
    </row>
    <row r="309" spans="2:13" ht="15.75" customHeight="1">
      <c r="B309" s="718" t="s">
        <v>1376</v>
      </c>
      <c r="C309" s="456">
        <v>6533579</v>
      </c>
      <c r="D309" s="456">
        <v>0</v>
      </c>
      <c r="E309" s="456">
        <v>0</v>
      </c>
      <c r="F309" s="456">
        <v>0</v>
      </c>
      <c r="G309" s="456">
        <v>100000</v>
      </c>
      <c r="H309" s="456">
        <v>6433579</v>
      </c>
      <c r="I309" s="456">
        <v>5790.2213095000006</v>
      </c>
      <c r="J309" s="456">
        <v>10229.390609999999</v>
      </c>
      <c r="K309" s="511">
        <v>1.5474730000000001E-2</v>
      </c>
      <c r="L309" s="511">
        <v>1.6280276857255405E-2</v>
      </c>
      <c r="M309" s="709">
        <v>3.0332390999999999</v>
      </c>
    </row>
    <row r="310" spans="2:13" ht="15.75" customHeight="1">
      <c r="B310" s="718" t="s">
        <v>846</v>
      </c>
      <c r="C310" s="456">
        <v>8271554</v>
      </c>
      <c r="D310" s="456">
        <v>0</v>
      </c>
      <c r="E310" s="456">
        <v>0</v>
      </c>
      <c r="F310" s="456">
        <v>0</v>
      </c>
      <c r="G310" s="456">
        <v>0</v>
      </c>
      <c r="H310" s="456">
        <v>8271554</v>
      </c>
      <c r="I310" s="456">
        <v>1654.3112800000001</v>
      </c>
      <c r="J310" s="456">
        <v>11166.597900000001</v>
      </c>
      <c r="K310" s="511">
        <v>1.6892520000000001E-2</v>
      </c>
      <c r="L310" s="511">
        <v>1.7771860738989499E-2</v>
      </c>
      <c r="M310" s="709">
        <v>2.9036557099999998</v>
      </c>
    </row>
    <row r="311" spans="2:13" ht="15.75" customHeight="1">
      <c r="B311" s="718" t="s">
        <v>1383</v>
      </c>
      <c r="C311" s="456">
        <v>1775606</v>
      </c>
      <c r="D311" s="456">
        <v>0</v>
      </c>
      <c r="E311" s="456">
        <v>0</v>
      </c>
      <c r="F311" s="456">
        <v>0</v>
      </c>
      <c r="G311" s="456">
        <v>0</v>
      </c>
      <c r="H311" s="456">
        <v>1775606</v>
      </c>
      <c r="I311" s="456">
        <v>0</v>
      </c>
      <c r="J311" s="456">
        <v>0</v>
      </c>
      <c r="K311" s="511">
        <v>0</v>
      </c>
      <c r="L311" s="511">
        <v>0</v>
      </c>
      <c r="M311" s="709">
        <v>3.4939118499999999</v>
      </c>
    </row>
    <row r="312" spans="2:13" ht="15.75" customHeight="1">
      <c r="B312" s="718" t="s">
        <v>1385</v>
      </c>
      <c r="C312" s="456">
        <v>993701</v>
      </c>
      <c r="D312" s="456">
        <v>0</v>
      </c>
      <c r="E312" s="456">
        <v>0</v>
      </c>
      <c r="F312" s="456">
        <v>0</v>
      </c>
      <c r="G312" s="456">
        <v>0</v>
      </c>
      <c r="H312" s="456">
        <v>993701</v>
      </c>
      <c r="I312" s="456">
        <v>4004.6154799999999</v>
      </c>
      <c r="J312" s="456">
        <v>15481.861580000001</v>
      </c>
      <c r="K312" s="511">
        <v>2.342052E-2</v>
      </c>
      <c r="L312" s="511">
        <v>2.4639687973368501E-2</v>
      </c>
      <c r="M312" s="709">
        <v>0.13018736</v>
      </c>
    </row>
    <row r="313" spans="2:13" ht="15.75" customHeight="1">
      <c r="B313" s="718" t="s">
        <v>1468</v>
      </c>
      <c r="C313" s="456">
        <v>500000</v>
      </c>
      <c r="D313" s="456">
        <v>0</v>
      </c>
      <c r="E313" s="456">
        <v>0</v>
      </c>
      <c r="F313" s="456">
        <v>0</v>
      </c>
      <c r="G313" s="456">
        <v>0</v>
      </c>
      <c r="H313" s="456">
        <v>500000</v>
      </c>
      <c r="I313" s="456">
        <v>1900</v>
      </c>
      <c r="J313" s="456">
        <v>2280</v>
      </c>
      <c r="K313" s="511">
        <v>3.44912E-3</v>
      </c>
      <c r="L313" s="511">
        <v>3.6286649566647385E-3</v>
      </c>
      <c r="M313" s="709">
        <v>2.5</v>
      </c>
    </row>
    <row r="314" spans="2:13" ht="15.75" customHeight="1">
      <c r="B314" s="718" t="s">
        <v>1387</v>
      </c>
      <c r="C314" s="456">
        <v>1949080</v>
      </c>
      <c r="D314" s="456">
        <v>0</v>
      </c>
      <c r="E314" s="456">
        <v>0</v>
      </c>
      <c r="F314" s="456">
        <v>0</v>
      </c>
      <c r="G314" s="456">
        <v>615500</v>
      </c>
      <c r="H314" s="456">
        <v>1333580</v>
      </c>
      <c r="I314" s="456">
        <v>6974.6234000000004</v>
      </c>
      <c r="J314" s="456">
        <v>79708.0766</v>
      </c>
      <c r="K314" s="511">
        <v>0.12058014</v>
      </c>
      <c r="L314" s="511">
        <v>0.12685697557963538</v>
      </c>
      <c r="M314" s="709">
        <v>1.62526858</v>
      </c>
    </row>
    <row r="315" spans="2:13" ht="15.75" customHeight="1">
      <c r="B315" s="718" t="s">
        <v>1389</v>
      </c>
      <c r="C315" s="456">
        <v>326292</v>
      </c>
      <c r="D315" s="456">
        <v>0</v>
      </c>
      <c r="E315" s="456">
        <v>0</v>
      </c>
      <c r="F315" s="456">
        <v>0</v>
      </c>
      <c r="G315" s="456">
        <v>0</v>
      </c>
      <c r="H315" s="456">
        <v>326292</v>
      </c>
      <c r="I315" s="456">
        <v>0</v>
      </c>
      <c r="J315" s="456">
        <v>0</v>
      </c>
      <c r="K315" s="511">
        <v>0</v>
      </c>
      <c r="L315" s="511">
        <v>0</v>
      </c>
      <c r="M315" s="709">
        <v>3.2629199999999998</v>
      </c>
    </row>
    <row r="316" spans="2:13" ht="15.75" customHeight="1">
      <c r="B316" s="718" t="s">
        <v>1020</v>
      </c>
      <c r="C316" s="456">
        <v>826752</v>
      </c>
      <c r="D316" s="456">
        <v>0</v>
      </c>
      <c r="E316" s="456">
        <v>0</v>
      </c>
      <c r="F316" s="456">
        <v>0</v>
      </c>
      <c r="G316" s="456">
        <v>154000</v>
      </c>
      <c r="H316" s="456">
        <v>672752</v>
      </c>
      <c r="I316" s="456">
        <v>322.92088969999998</v>
      </c>
      <c r="J316" s="456">
        <v>941.8528</v>
      </c>
      <c r="K316" s="511">
        <v>1.4248100000000001E-3</v>
      </c>
      <c r="L316" s="511">
        <v>1.4989773024984923E-3</v>
      </c>
      <c r="M316" s="709">
        <v>1.4896912099999999</v>
      </c>
    </row>
    <row r="317" spans="2:13" ht="15.75" customHeight="1">
      <c r="B317" s="718" t="s">
        <v>1391</v>
      </c>
      <c r="C317" s="456">
        <v>2277698</v>
      </c>
      <c r="D317" s="456">
        <v>0</v>
      </c>
      <c r="E317" s="456">
        <v>0</v>
      </c>
      <c r="F317" s="456">
        <v>0</v>
      </c>
      <c r="G317" s="456">
        <v>15000</v>
      </c>
      <c r="H317" s="456">
        <v>2262698</v>
      </c>
      <c r="I317" s="456">
        <v>2828.3720033</v>
      </c>
      <c r="J317" s="456">
        <v>5543.6100999999999</v>
      </c>
      <c r="K317" s="511">
        <v>8.3862199999999998E-3</v>
      </c>
      <c r="L317" s="511">
        <v>8.8227647821415376E-3</v>
      </c>
      <c r="M317" s="709">
        <v>4.3992604100000001</v>
      </c>
    </row>
    <row r="318" spans="2:13" ht="15.75" customHeight="1">
      <c r="B318" s="718" t="s">
        <v>1393</v>
      </c>
      <c r="C318" s="456">
        <v>417026</v>
      </c>
      <c r="D318" s="456">
        <v>0</v>
      </c>
      <c r="E318" s="456">
        <v>0</v>
      </c>
      <c r="F318" s="456">
        <v>0</v>
      </c>
      <c r="G318" s="456">
        <v>1000</v>
      </c>
      <c r="H318" s="456">
        <v>416026</v>
      </c>
      <c r="I318" s="456">
        <v>703.08416319999992</v>
      </c>
      <c r="J318" s="456">
        <v>931.89823999999999</v>
      </c>
      <c r="K318" s="511">
        <v>1.40975E-3</v>
      </c>
      <c r="L318" s="511">
        <v>1.4831344239761167E-3</v>
      </c>
      <c r="M318" s="709">
        <v>1.1460771300000001</v>
      </c>
    </row>
    <row r="319" spans="2:13" ht="15.75" customHeight="1">
      <c r="B319" s="719"/>
      <c r="C319" s="524">
        <v>30990261</v>
      </c>
      <c r="D319" s="524">
        <v>0</v>
      </c>
      <c r="E319" s="524">
        <v>0</v>
      </c>
      <c r="F319" s="524">
        <v>0</v>
      </c>
      <c r="G319" s="524">
        <v>885500</v>
      </c>
      <c r="H319" s="524">
        <v>30104761</v>
      </c>
      <c r="I319" s="524">
        <v>33634.299645100007</v>
      </c>
      <c r="J319" s="524">
        <v>136937.65854</v>
      </c>
      <c r="K319" s="525">
        <v>0.20715544999999999</v>
      </c>
      <c r="L319" s="525">
        <v>0.21793898368062273</v>
      </c>
      <c r="M319" s="656"/>
    </row>
    <row r="320" spans="2:13" ht="15.75" customHeight="1">
      <c r="B320" s="720" t="s">
        <v>848</v>
      </c>
      <c r="C320" s="526"/>
      <c r="D320" s="526"/>
      <c r="E320" s="526"/>
      <c r="F320" s="526"/>
      <c r="G320" s="526"/>
      <c r="H320" s="526"/>
      <c r="I320" s="526"/>
      <c r="J320" s="526"/>
      <c r="K320" s="527"/>
      <c r="L320" s="527"/>
      <c r="M320" s="656"/>
    </row>
    <row r="321" spans="2:13" ht="15.75" customHeight="1">
      <c r="B321" s="718" t="s">
        <v>849</v>
      </c>
      <c r="C321" s="456">
        <v>1858077</v>
      </c>
      <c r="D321" s="456">
        <v>0</v>
      </c>
      <c r="E321" s="456">
        <v>0</v>
      </c>
      <c r="F321" s="456">
        <v>0</v>
      </c>
      <c r="G321" s="456">
        <v>0</v>
      </c>
      <c r="H321" s="456">
        <v>1858077</v>
      </c>
      <c r="I321" s="456">
        <v>2396.9193300000002</v>
      </c>
      <c r="J321" s="456">
        <v>12393.373589999999</v>
      </c>
      <c r="K321" s="511">
        <v>1.874835E-2</v>
      </c>
      <c r="L321" s="511">
        <v>1.9724298438985641E-2</v>
      </c>
      <c r="M321" s="709">
        <v>2.3807368200000001</v>
      </c>
    </row>
    <row r="322" spans="2:13" ht="15.75" customHeight="1">
      <c r="B322" s="718" t="s">
        <v>851</v>
      </c>
      <c r="C322" s="456">
        <v>172406</v>
      </c>
      <c r="D322" s="456">
        <v>0</v>
      </c>
      <c r="E322" s="456">
        <v>0</v>
      </c>
      <c r="F322" s="456">
        <v>0</v>
      </c>
      <c r="G322" s="456">
        <v>0</v>
      </c>
      <c r="H322" s="456">
        <v>172406</v>
      </c>
      <c r="I322" s="456">
        <v>0</v>
      </c>
      <c r="J322" s="456">
        <v>0</v>
      </c>
      <c r="K322" s="511">
        <v>0</v>
      </c>
      <c r="L322" s="511">
        <v>0</v>
      </c>
      <c r="M322" s="709">
        <v>1.7240599999999999</v>
      </c>
    </row>
    <row r="323" spans="2:13" ht="15.75" customHeight="1">
      <c r="B323" s="718" t="s">
        <v>1395</v>
      </c>
      <c r="C323" s="456">
        <v>157629</v>
      </c>
      <c r="D323" s="456">
        <v>0</v>
      </c>
      <c r="E323" s="456">
        <v>0</v>
      </c>
      <c r="F323" s="456">
        <v>0</v>
      </c>
      <c r="G323" s="456">
        <v>0</v>
      </c>
      <c r="H323" s="456">
        <v>157629</v>
      </c>
      <c r="I323" s="456">
        <v>53.593859999999999</v>
      </c>
      <c r="J323" s="456">
        <v>53.593859999999999</v>
      </c>
      <c r="K323" s="511">
        <v>8.1080000000000003E-5</v>
      </c>
      <c r="L323" s="511">
        <v>8.5295684944910552E-5</v>
      </c>
      <c r="M323" s="709">
        <v>3.1525799999999999</v>
      </c>
    </row>
    <row r="324" spans="2:13" ht="15.75" customHeight="1">
      <c r="B324" s="718" t="s">
        <v>1399</v>
      </c>
      <c r="C324" s="456">
        <v>1584070</v>
      </c>
      <c r="D324" s="456">
        <v>0</v>
      </c>
      <c r="E324" s="456">
        <v>0</v>
      </c>
      <c r="F324" s="456">
        <v>0</v>
      </c>
      <c r="G324" s="456">
        <v>0</v>
      </c>
      <c r="H324" s="456">
        <v>1584070</v>
      </c>
      <c r="I324" s="456">
        <v>8981.6769000000004</v>
      </c>
      <c r="J324" s="456">
        <v>15317.956900000001</v>
      </c>
      <c r="K324" s="511">
        <v>2.317257E-2</v>
      </c>
      <c r="L324" s="511">
        <v>2.4378830443302996E-2</v>
      </c>
      <c r="M324" s="709">
        <v>0.78574900999999997</v>
      </c>
    </row>
    <row r="325" spans="2:13" ht="15.75" customHeight="1">
      <c r="B325" s="718" t="s">
        <v>854</v>
      </c>
      <c r="C325" s="456">
        <v>6429358</v>
      </c>
      <c r="D325" s="456">
        <v>0</v>
      </c>
      <c r="E325" s="456">
        <v>0</v>
      </c>
      <c r="F325" s="456">
        <v>0</v>
      </c>
      <c r="G325" s="456">
        <v>0</v>
      </c>
      <c r="H325" s="456">
        <v>6429358</v>
      </c>
      <c r="I325" s="456">
        <v>35940.164700000001</v>
      </c>
      <c r="J325" s="456">
        <v>161569.76653999998</v>
      </c>
      <c r="K325" s="511">
        <v>0.2444182</v>
      </c>
      <c r="L325" s="511">
        <v>0.25714146925447406</v>
      </c>
      <c r="M325" s="709">
        <v>2.2678511499999998</v>
      </c>
    </row>
    <row r="326" spans="2:13" ht="15.75" customHeight="1">
      <c r="B326" s="718" t="s">
        <v>855</v>
      </c>
      <c r="C326" s="456">
        <v>10108128</v>
      </c>
      <c r="D326" s="456">
        <v>0</v>
      </c>
      <c r="E326" s="456">
        <v>0</v>
      </c>
      <c r="F326" s="456">
        <v>0</v>
      </c>
      <c r="G326" s="456">
        <v>0</v>
      </c>
      <c r="H326" s="456">
        <v>10108128</v>
      </c>
      <c r="I326" s="456">
        <v>20519.49984</v>
      </c>
      <c r="J326" s="456">
        <v>112301.30207999999</v>
      </c>
      <c r="K326" s="511">
        <v>0.16988624999999999</v>
      </c>
      <c r="L326" s="511">
        <v>0.17872973659891089</v>
      </c>
      <c r="M326" s="709">
        <v>3.5576341399999998</v>
      </c>
    </row>
    <row r="327" spans="2:13" ht="15.75" customHeight="1">
      <c r="B327" s="718" t="s">
        <v>856</v>
      </c>
      <c r="C327" s="456">
        <v>1948462</v>
      </c>
      <c r="D327" s="456">
        <v>0</v>
      </c>
      <c r="E327" s="456">
        <v>0</v>
      </c>
      <c r="F327" s="456">
        <v>0</v>
      </c>
      <c r="G327" s="456">
        <v>0</v>
      </c>
      <c r="H327" s="456">
        <v>1948462</v>
      </c>
      <c r="I327" s="456">
        <v>13269.026220000002</v>
      </c>
      <c r="J327" s="456">
        <v>50172.896500000003</v>
      </c>
      <c r="K327" s="511">
        <v>7.590015E-2</v>
      </c>
      <c r="L327" s="511">
        <v>7.9851154080665315E-2</v>
      </c>
      <c r="M327" s="709">
        <v>4.2933268699999996</v>
      </c>
    </row>
    <row r="328" spans="2:13" ht="15.75" customHeight="1">
      <c r="B328" s="719"/>
      <c r="C328" s="524">
        <v>22258130</v>
      </c>
      <c r="D328" s="524">
        <v>0</v>
      </c>
      <c r="E328" s="524">
        <v>0</v>
      </c>
      <c r="F328" s="524">
        <v>0</v>
      </c>
      <c r="G328" s="524">
        <v>0</v>
      </c>
      <c r="H328" s="524">
        <v>22258130</v>
      </c>
      <c r="I328" s="524">
        <v>81160.880850000001</v>
      </c>
      <c r="J328" s="524">
        <v>351808.88946999994</v>
      </c>
      <c r="K328" s="525">
        <v>0.53220660000000009</v>
      </c>
      <c r="L328" s="525">
        <v>0.55991078450128384</v>
      </c>
      <c r="M328" s="656"/>
    </row>
    <row r="329" spans="2:13" hidden="1">
      <c r="B329" s="720" t="s">
        <v>1888</v>
      </c>
      <c r="C329" s="655"/>
      <c r="D329" s="655"/>
      <c r="E329" s="655"/>
      <c r="F329" s="655"/>
      <c r="G329" s="655"/>
      <c r="H329" s="655"/>
      <c r="I329" s="655"/>
      <c r="J329" s="655"/>
      <c r="K329" s="656"/>
      <c r="L329" s="656"/>
      <c r="M329" s="656"/>
    </row>
    <row r="330" spans="2:13" hidden="1">
      <c r="B330" s="718" t="s">
        <v>711</v>
      </c>
      <c r="C330" s="456">
        <v>458109</v>
      </c>
      <c r="D330" s="456">
        <v>0</v>
      </c>
      <c r="E330" s="456">
        <v>0</v>
      </c>
      <c r="F330" s="456">
        <v>0</v>
      </c>
      <c r="G330" s="456">
        <v>0</v>
      </c>
      <c r="H330" s="456">
        <v>458109</v>
      </c>
      <c r="I330" s="456">
        <v>0</v>
      </c>
      <c r="J330" s="456">
        <v>0</v>
      </c>
      <c r="K330" s="511">
        <v>0</v>
      </c>
      <c r="L330" s="511">
        <v>0</v>
      </c>
      <c r="M330" s="709">
        <v>4.9259032300000003</v>
      </c>
    </row>
    <row r="331" spans="2:13" hidden="1">
      <c r="B331" s="718" t="s">
        <v>1177</v>
      </c>
      <c r="C331" s="456">
        <v>59110</v>
      </c>
      <c r="D331" s="456">
        <v>0</v>
      </c>
      <c r="E331" s="456">
        <v>0</v>
      </c>
      <c r="F331" s="456">
        <v>0</v>
      </c>
      <c r="G331" s="456">
        <v>0</v>
      </c>
      <c r="H331" s="456">
        <v>59110</v>
      </c>
      <c r="I331" s="456">
        <v>0</v>
      </c>
      <c r="J331" s="456">
        <v>0</v>
      </c>
      <c r="K331" s="511">
        <v>0</v>
      </c>
      <c r="L331" s="511">
        <v>0</v>
      </c>
      <c r="M331" s="709">
        <v>2.4629166699999998</v>
      </c>
    </row>
    <row r="332" spans="2:13" hidden="1">
      <c r="B332" s="718" t="s">
        <v>1179</v>
      </c>
      <c r="C332" s="456">
        <v>121</v>
      </c>
      <c r="D332" s="456">
        <v>0</v>
      </c>
      <c r="E332" s="456">
        <v>0</v>
      </c>
      <c r="F332" s="456">
        <v>0</v>
      </c>
      <c r="G332" s="456">
        <v>0</v>
      </c>
      <c r="H332" s="456">
        <v>121</v>
      </c>
      <c r="I332" s="456">
        <v>0</v>
      </c>
      <c r="J332" s="456">
        <v>0</v>
      </c>
      <c r="K332" s="511">
        <v>0</v>
      </c>
      <c r="L332" s="511">
        <v>0</v>
      </c>
      <c r="M332" s="709">
        <v>2.94261E-3</v>
      </c>
    </row>
    <row r="333" spans="2:13" hidden="1">
      <c r="B333" s="718" t="s">
        <v>1058</v>
      </c>
      <c r="C333" s="456">
        <v>269806</v>
      </c>
      <c r="D333" s="456">
        <v>0</v>
      </c>
      <c r="E333" s="456">
        <v>0</v>
      </c>
      <c r="F333" s="456">
        <v>0</v>
      </c>
      <c r="G333" s="456">
        <v>0</v>
      </c>
      <c r="H333" s="456">
        <v>269806</v>
      </c>
      <c r="I333" s="456">
        <v>0</v>
      </c>
      <c r="J333" s="456">
        <v>0</v>
      </c>
      <c r="K333" s="511">
        <v>0</v>
      </c>
      <c r="L333" s="511">
        <v>0</v>
      </c>
      <c r="M333" s="709">
        <v>6.4511393300000002</v>
      </c>
    </row>
    <row r="334" spans="2:13" hidden="1">
      <c r="B334" s="718" t="s">
        <v>628</v>
      </c>
      <c r="C334" s="456">
        <v>136201</v>
      </c>
      <c r="D334" s="456">
        <v>0</v>
      </c>
      <c r="E334" s="456">
        <v>0</v>
      </c>
      <c r="F334" s="456">
        <v>0</v>
      </c>
      <c r="G334" s="456">
        <v>0</v>
      </c>
      <c r="H334" s="456">
        <v>136201</v>
      </c>
      <c r="I334" s="456">
        <v>0</v>
      </c>
      <c r="J334" s="456">
        <v>0</v>
      </c>
      <c r="K334" s="511">
        <v>0</v>
      </c>
      <c r="L334" s="511">
        <v>0</v>
      </c>
      <c r="M334" s="709">
        <v>2.4629475599999999</v>
      </c>
    </row>
    <row r="335" spans="2:13" hidden="1">
      <c r="B335" s="718" t="s">
        <v>1182</v>
      </c>
      <c r="C335" s="456">
        <v>64184</v>
      </c>
      <c r="D335" s="456">
        <v>0</v>
      </c>
      <c r="E335" s="456">
        <v>0</v>
      </c>
      <c r="F335" s="456">
        <v>0</v>
      </c>
      <c r="G335" s="456">
        <v>0</v>
      </c>
      <c r="H335" s="456">
        <v>64184</v>
      </c>
      <c r="I335" s="456">
        <v>0</v>
      </c>
      <c r="J335" s="456">
        <v>0</v>
      </c>
      <c r="K335" s="511">
        <v>0</v>
      </c>
      <c r="L335" s="511">
        <v>0</v>
      </c>
      <c r="M335" s="709">
        <v>3.8456560799999999</v>
      </c>
    </row>
    <row r="336" spans="2:13" hidden="1">
      <c r="B336" s="718" t="s">
        <v>714</v>
      </c>
      <c r="C336" s="456">
        <v>61573</v>
      </c>
      <c r="D336" s="456">
        <v>0</v>
      </c>
      <c r="E336" s="456">
        <v>0</v>
      </c>
      <c r="F336" s="456">
        <v>0</v>
      </c>
      <c r="G336" s="456">
        <v>0</v>
      </c>
      <c r="H336" s="456">
        <v>61573</v>
      </c>
      <c r="I336" s="456">
        <v>0</v>
      </c>
      <c r="J336" s="456">
        <v>0</v>
      </c>
      <c r="K336" s="511">
        <v>0</v>
      </c>
      <c r="L336" s="511">
        <v>0</v>
      </c>
      <c r="M336" s="709">
        <v>2.46292</v>
      </c>
    </row>
    <row r="337" spans="2:13" hidden="1">
      <c r="B337" s="718" t="s">
        <v>715</v>
      </c>
      <c r="C337" s="456">
        <v>320085</v>
      </c>
      <c r="D337" s="456">
        <v>0</v>
      </c>
      <c r="E337" s="456">
        <v>0</v>
      </c>
      <c r="F337" s="456">
        <v>0</v>
      </c>
      <c r="G337" s="456">
        <v>0</v>
      </c>
      <c r="H337" s="456">
        <v>320085</v>
      </c>
      <c r="I337" s="456">
        <v>0</v>
      </c>
      <c r="J337" s="456">
        <v>0</v>
      </c>
      <c r="K337" s="511">
        <v>0</v>
      </c>
      <c r="L337" s="511">
        <v>0</v>
      </c>
      <c r="M337" s="709">
        <v>8.2073076900000004</v>
      </c>
    </row>
    <row r="338" spans="2:13" hidden="1">
      <c r="B338" s="718" t="s">
        <v>716</v>
      </c>
      <c r="C338" s="456">
        <v>299</v>
      </c>
      <c r="D338" s="456">
        <v>0</v>
      </c>
      <c r="E338" s="456">
        <v>0</v>
      </c>
      <c r="F338" s="456">
        <v>0</v>
      </c>
      <c r="G338" s="456">
        <v>0</v>
      </c>
      <c r="H338" s="456">
        <v>299</v>
      </c>
      <c r="I338" s="456">
        <v>0</v>
      </c>
      <c r="J338" s="456">
        <v>0</v>
      </c>
      <c r="K338" s="511">
        <v>0</v>
      </c>
      <c r="L338" s="511">
        <v>0</v>
      </c>
      <c r="M338" s="709">
        <v>7.0836299999999996E-3</v>
      </c>
    </row>
    <row r="339" spans="2:13" hidden="1">
      <c r="B339" s="718" t="s">
        <v>718</v>
      </c>
      <c r="C339" s="456">
        <v>284101</v>
      </c>
      <c r="D339" s="456">
        <v>0</v>
      </c>
      <c r="E339" s="456">
        <v>0</v>
      </c>
      <c r="F339" s="456">
        <v>0</v>
      </c>
      <c r="G339" s="456">
        <v>0</v>
      </c>
      <c r="H339" s="456">
        <v>284101</v>
      </c>
      <c r="I339" s="456">
        <v>0</v>
      </c>
      <c r="J339" s="456">
        <v>0</v>
      </c>
      <c r="K339" s="511">
        <v>0</v>
      </c>
      <c r="L339" s="511">
        <v>0</v>
      </c>
      <c r="M339" s="709">
        <v>4.9250411700000001</v>
      </c>
    </row>
    <row r="340" spans="2:13" hidden="1">
      <c r="B340" s="718" t="s">
        <v>719</v>
      </c>
      <c r="C340" s="456">
        <v>189220</v>
      </c>
      <c r="D340" s="456">
        <v>0</v>
      </c>
      <c r="E340" s="456">
        <v>0</v>
      </c>
      <c r="F340" s="456">
        <v>0</v>
      </c>
      <c r="G340" s="456">
        <v>0</v>
      </c>
      <c r="H340" s="456">
        <v>189220</v>
      </c>
      <c r="I340" s="456">
        <v>0</v>
      </c>
      <c r="J340" s="456">
        <v>0</v>
      </c>
      <c r="K340" s="511">
        <v>0</v>
      </c>
      <c r="L340" s="511">
        <v>0</v>
      </c>
      <c r="M340" s="709">
        <v>0</v>
      </c>
    </row>
    <row r="341" spans="2:13" hidden="1">
      <c r="B341" s="718" t="s">
        <v>1102</v>
      </c>
      <c r="C341" s="456">
        <v>39407</v>
      </c>
      <c r="D341" s="456">
        <v>0</v>
      </c>
      <c r="E341" s="456">
        <v>0</v>
      </c>
      <c r="F341" s="456">
        <v>0</v>
      </c>
      <c r="G341" s="456">
        <v>0</v>
      </c>
      <c r="H341" s="456">
        <v>39407</v>
      </c>
      <c r="I341" s="456">
        <v>0</v>
      </c>
      <c r="J341" s="456">
        <v>0</v>
      </c>
      <c r="K341" s="511">
        <v>0</v>
      </c>
      <c r="L341" s="511">
        <v>0</v>
      </c>
      <c r="M341" s="709">
        <v>1.97035</v>
      </c>
    </row>
    <row r="342" spans="2:13" hidden="1">
      <c r="B342" s="718" t="s">
        <v>721</v>
      </c>
      <c r="C342" s="456">
        <v>168712</v>
      </c>
      <c r="D342" s="456">
        <v>0</v>
      </c>
      <c r="E342" s="456">
        <v>0</v>
      </c>
      <c r="F342" s="456">
        <v>0</v>
      </c>
      <c r="G342" s="456">
        <v>0</v>
      </c>
      <c r="H342" s="456">
        <v>168712</v>
      </c>
      <c r="I342" s="456">
        <v>0</v>
      </c>
      <c r="J342" s="456">
        <v>0</v>
      </c>
      <c r="K342" s="511">
        <v>0</v>
      </c>
      <c r="L342" s="511">
        <v>0</v>
      </c>
      <c r="M342" s="709">
        <v>2.609944</v>
      </c>
    </row>
    <row r="343" spans="2:13" hidden="1">
      <c r="B343" s="718" t="s">
        <v>722</v>
      </c>
      <c r="C343" s="456">
        <v>213390</v>
      </c>
      <c r="D343" s="456">
        <v>0</v>
      </c>
      <c r="E343" s="456">
        <v>0</v>
      </c>
      <c r="F343" s="456">
        <v>0</v>
      </c>
      <c r="G343" s="456">
        <v>0</v>
      </c>
      <c r="H343" s="456">
        <v>213390</v>
      </c>
      <c r="I343" s="456">
        <v>0</v>
      </c>
      <c r="J343" s="456">
        <v>0</v>
      </c>
      <c r="K343" s="511">
        <v>0</v>
      </c>
      <c r="L343" s="511">
        <v>0</v>
      </c>
      <c r="M343" s="709">
        <v>2.4629501399999998</v>
      </c>
    </row>
    <row r="344" spans="2:13" hidden="1">
      <c r="B344" s="718" t="s">
        <v>725</v>
      </c>
      <c r="C344" s="456">
        <v>64250</v>
      </c>
      <c r="D344" s="456">
        <v>0</v>
      </c>
      <c r="E344" s="456">
        <v>0</v>
      </c>
      <c r="F344" s="456">
        <v>0</v>
      </c>
      <c r="G344" s="456">
        <v>0</v>
      </c>
      <c r="H344" s="456">
        <v>64250</v>
      </c>
      <c r="I344" s="456">
        <v>0</v>
      </c>
      <c r="J344" s="456">
        <v>0</v>
      </c>
      <c r="K344" s="511">
        <v>0</v>
      </c>
      <c r="L344" s="511">
        <v>0</v>
      </c>
      <c r="M344" s="709">
        <v>6.4249999999999998</v>
      </c>
    </row>
    <row r="345" spans="2:13" hidden="1">
      <c r="B345" s="718" t="s">
        <v>1067</v>
      </c>
      <c r="C345" s="456">
        <v>74114</v>
      </c>
      <c r="D345" s="456">
        <v>0</v>
      </c>
      <c r="E345" s="456">
        <v>0</v>
      </c>
      <c r="F345" s="456">
        <v>0</v>
      </c>
      <c r="G345" s="456">
        <v>0</v>
      </c>
      <c r="H345" s="456">
        <v>74114</v>
      </c>
      <c r="I345" s="456">
        <v>0</v>
      </c>
      <c r="J345" s="456">
        <v>0</v>
      </c>
      <c r="K345" s="511">
        <v>0</v>
      </c>
      <c r="L345" s="511">
        <v>0</v>
      </c>
      <c r="M345" s="709">
        <v>1.49098737</v>
      </c>
    </row>
    <row r="346" spans="2:13" hidden="1">
      <c r="B346" s="718" t="s">
        <v>1905</v>
      </c>
      <c r="C346" s="456">
        <v>3408091</v>
      </c>
      <c r="D346" s="456">
        <v>0</v>
      </c>
      <c r="E346" s="456">
        <v>0</v>
      </c>
      <c r="F346" s="456">
        <v>0</v>
      </c>
      <c r="G346" s="456">
        <v>0</v>
      </c>
      <c r="H346" s="456">
        <v>3408091</v>
      </c>
      <c r="I346" s="456">
        <v>0</v>
      </c>
      <c r="J346" s="456">
        <v>0</v>
      </c>
      <c r="K346" s="511">
        <v>0</v>
      </c>
      <c r="L346" s="511">
        <v>0</v>
      </c>
      <c r="M346" s="709">
        <v>5.1969243199999999</v>
      </c>
    </row>
    <row r="347" spans="2:13" hidden="1">
      <c r="B347" s="718" t="s">
        <v>1199</v>
      </c>
      <c r="C347" s="456">
        <v>84233</v>
      </c>
      <c r="D347" s="456">
        <v>0</v>
      </c>
      <c r="E347" s="456">
        <v>0</v>
      </c>
      <c r="F347" s="456">
        <v>0</v>
      </c>
      <c r="G347" s="456">
        <v>0</v>
      </c>
      <c r="H347" s="456">
        <v>84233</v>
      </c>
      <c r="I347" s="456">
        <v>0</v>
      </c>
      <c r="J347" s="456">
        <v>0</v>
      </c>
      <c r="K347" s="511">
        <v>0</v>
      </c>
      <c r="L347" s="511">
        <v>0</v>
      </c>
      <c r="M347" s="709">
        <v>4.8133142900000001</v>
      </c>
    </row>
    <row r="348" spans="2:13" hidden="1">
      <c r="B348" s="718" t="s">
        <v>677</v>
      </c>
      <c r="C348" s="456">
        <v>266145</v>
      </c>
      <c r="D348" s="456">
        <v>0</v>
      </c>
      <c r="E348" s="456">
        <v>0</v>
      </c>
      <c r="F348" s="456">
        <v>0</v>
      </c>
      <c r="G348" s="456">
        <v>0</v>
      </c>
      <c r="H348" s="456">
        <v>266145</v>
      </c>
      <c r="I348" s="456">
        <v>0</v>
      </c>
      <c r="J348" s="456">
        <v>0</v>
      </c>
      <c r="K348" s="511">
        <v>0</v>
      </c>
      <c r="L348" s="511">
        <v>0</v>
      </c>
      <c r="M348" s="709">
        <v>7.8277941200000001</v>
      </c>
    </row>
    <row r="349" spans="2:13" hidden="1">
      <c r="B349" s="718" t="s">
        <v>1202</v>
      </c>
      <c r="C349" s="456">
        <v>34948</v>
      </c>
      <c r="D349" s="456">
        <v>0</v>
      </c>
      <c r="E349" s="456">
        <v>0</v>
      </c>
      <c r="F349" s="456">
        <v>0</v>
      </c>
      <c r="G349" s="456">
        <v>0</v>
      </c>
      <c r="H349" s="456">
        <v>34948</v>
      </c>
      <c r="I349" s="456">
        <v>0</v>
      </c>
      <c r="J349" s="456">
        <v>0</v>
      </c>
      <c r="K349" s="511">
        <v>0</v>
      </c>
      <c r="L349" s="511">
        <v>0</v>
      </c>
      <c r="M349" s="709">
        <v>0.45438942999999998</v>
      </c>
    </row>
    <row r="350" spans="2:13" hidden="1">
      <c r="B350" s="718" t="s">
        <v>1060</v>
      </c>
      <c r="C350" s="456">
        <v>43200</v>
      </c>
      <c r="D350" s="456">
        <v>0</v>
      </c>
      <c r="E350" s="456">
        <v>0</v>
      </c>
      <c r="F350" s="456">
        <v>0</v>
      </c>
      <c r="G350" s="456">
        <v>0</v>
      </c>
      <c r="H350" s="456">
        <v>43200</v>
      </c>
      <c r="I350" s="456">
        <v>0</v>
      </c>
      <c r="J350" s="456">
        <v>0</v>
      </c>
      <c r="K350" s="511">
        <v>0</v>
      </c>
      <c r="L350" s="511">
        <v>0</v>
      </c>
      <c r="M350" s="709">
        <v>6.1714285699999998</v>
      </c>
    </row>
    <row r="351" spans="2:13" hidden="1">
      <c r="B351" s="718" t="s">
        <v>1208</v>
      </c>
      <c r="C351" s="456">
        <v>81277</v>
      </c>
      <c r="D351" s="456">
        <v>0</v>
      </c>
      <c r="E351" s="456">
        <v>0</v>
      </c>
      <c r="F351" s="456">
        <v>0</v>
      </c>
      <c r="G351" s="456">
        <v>0</v>
      </c>
      <c r="H351" s="456">
        <v>81277</v>
      </c>
      <c r="I351" s="456">
        <v>0</v>
      </c>
      <c r="J351" s="456">
        <v>0</v>
      </c>
      <c r="K351" s="511">
        <v>0</v>
      </c>
      <c r="L351" s="511">
        <v>0</v>
      </c>
      <c r="M351" s="709">
        <v>0</v>
      </c>
    </row>
    <row r="352" spans="2:13" hidden="1">
      <c r="B352" s="718" t="s">
        <v>730</v>
      </c>
      <c r="C352" s="456">
        <v>727080</v>
      </c>
      <c r="D352" s="456">
        <v>0</v>
      </c>
      <c r="E352" s="456">
        <v>0</v>
      </c>
      <c r="F352" s="456">
        <v>0</v>
      </c>
      <c r="G352" s="456">
        <v>0</v>
      </c>
      <c r="H352" s="456">
        <v>727080</v>
      </c>
      <c r="I352" s="456">
        <v>0</v>
      </c>
      <c r="J352" s="456">
        <v>0</v>
      </c>
      <c r="K352" s="511">
        <v>0</v>
      </c>
      <c r="L352" s="511">
        <v>0</v>
      </c>
      <c r="M352" s="709">
        <v>4.8003486000000004</v>
      </c>
    </row>
    <row r="353" spans="1:13" hidden="1">
      <c r="B353" s="718" t="s">
        <v>1211</v>
      </c>
      <c r="C353" s="456">
        <v>317647</v>
      </c>
      <c r="D353" s="456">
        <v>0</v>
      </c>
      <c r="E353" s="456">
        <v>0</v>
      </c>
      <c r="F353" s="456">
        <v>0</v>
      </c>
      <c r="G353" s="456">
        <v>0</v>
      </c>
      <c r="H353" s="456">
        <v>317647</v>
      </c>
      <c r="I353" s="456">
        <v>0</v>
      </c>
      <c r="J353" s="456">
        <v>0</v>
      </c>
      <c r="K353" s="511">
        <v>0</v>
      </c>
      <c r="L353" s="511">
        <v>0</v>
      </c>
      <c r="M353" s="709">
        <v>4.9249887599999997</v>
      </c>
    </row>
    <row r="354" spans="1:13" hidden="1">
      <c r="A354" s="640"/>
      <c r="B354" s="718" t="s">
        <v>1369</v>
      </c>
      <c r="C354" s="722">
        <v>370674</v>
      </c>
      <c r="D354" s="722">
        <v>0</v>
      </c>
      <c r="E354" s="722">
        <v>0</v>
      </c>
      <c r="F354" s="722">
        <v>0</v>
      </c>
      <c r="G354" s="722">
        <v>0</v>
      </c>
      <c r="H354" s="722">
        <v>370674</v>
      </c>
      <c r="I354" s="722">
        <v>0</v>
      </c>
      <c r="J354" s="722">
        <v>0</v>
      </c>
      <c r="K354" s="726">
        <v>0</v>
      </c>
      <c r="L354" s="726">
        <v>0</v>
      </c>
      <c r="M354" s="727">
        <v>4.9259003300000002</v>
      </c>
    </row>
    <row r="355" spans="1:13" hidden="1">
      <c r="B355" s="718" t="s">
        <v>740</v>
      </c>
      <c r="C355" s="456">
        <v>42005</v>
      </c>
      <c r="D355" s="456">
        <v>0</v>
      </c>
      <c r="E355" s="456">
        <v>0</v>
      </c>
      <c r="F355" s="456">
        <v>0</v>
      </c>
      <c r="G355" s="456">
        <v>0</v>
      </c>
      <c r="H355" s="456">
        <v>42005</v>
      </c>
      <c r="I355" s="456">
        <v>0</v>
      </c>
      <c r="J355" s="456">
        <v>0</v>
      </c>
      <c r="K355" s="511">
        <v>0</v>
      </c>
      <c r="L355" s="511">
        <v>0</v>
      </c>
      <c r="M355" s="709">
        <v>2.10025</v>
      </c>
    </row>
    <row r="356" spans="1:13" hidden="1">
      <c r="B356" s="718" t="s">
        <v>1230</v>
      </c>
      <c r="C356" s="456">
        <v>45835</v>
      </c>
      <c r="D356" s="456">
        <v>0</v>
      </c>
      <c r="E356" s="456">
        <v>0</v>
      </c>
      <c r="F356" s="456">
        <v>0</v>
      </c>
      <c r="G356" s="456">
        <v>0</v>
      </c>
      <c r="H356" s="456">
        <v>45835</v>
      </c>
      <c r="I356" s="456">
        <v>0</v>
      </c>
      <c r="J356" s="456">
        <v>0</v>
      </c>
      <c r="K356" s="511">
        <v>0</v>
      </c>
      <c r="L356" s="511">
        <v>0</v>
      </c>
      <c r="M356" s="709">
        <v>9.1669999999999998</v>
      </c>
    </row>
    <row r="357" spans="1:13" hidden="1">
      <c r="B357" s="718" t="s">
        <v>1232</v>
      </c>
      <c r="C357" s="456">
        <v>49259</v>
      </c>
      <c r="D357" s="456">
        <v>0</v>
      </c>
      <c r="E357" s="456">
        <v>0</v>
      </c>
      <c r="F357" s="456">
        <v>0</v>
      </c>
      <c r="G357" s="456">
        <v>0</v>
      </c>
      <c r="H357" s="456">
        <v>49259</v>
      </c>
      <c r="I357" s="456">
        <v>0</v>
      </c>
      <c r="J357" s="456">
        <v>0</v>
      </c>
      <c r="K357" s="511">
        <v>0</v>
      </c>
      <c r="L357" s="511">
        <v>0</v>
      </c>
      <c r="M357" s="709">
        <v>0.98517999999999994</v>
      </c>
    </row>
    <row r="358" spans="1:13" hidden="1">
      <c r="B358" s="718" t="s">
        <v>1104</v>
      </c>
      <c r="C358" s="456">
        <v>59110</v>
      </c>
      <c r="D358" s="456">
        <v>0</v>
      </c>
      <c r="E358" s="456">
        <v>0</v>
      </c>
      <c r="F358" s="456">
        <v>0</v>
      </c>
      <c r="G358" s="456">
        <v>0</v>
      </c>
      <c r="H358" s="456">
        <v>59110</v>
      </c>
      <c r="I358" s="456">
        <v>0</v>
      </c>
      <c r="J358" s="456">
        <v>0</v>
      </c>
      <c r="K358" s="511">
        <v>0</v>
      </c>
      <c r="L358" s="511">
        <v>0</v>
      </c>
      <c r="M358" s="709">
        <v>0</v>
      </c>
    </row>
    <row r="359" spans="1:13" hidden="1">
      <c r="B359" s="718" t="s">
        <v>1237</v>
      </c>
      <c r="C359" s="456">
        <v>165017</v>
      </c>
      <c r="D359" s="456">
        <v>0</v>
      </c>
      <c r="E359" s="456">
        <v>0</v>
      </c>
      <c r="F359" s="456">
        <v>0</v>
      </c>
      <c r="G359" s="456">
        <v>0</v>
      </c>
      <c r="H359" s="456">
        <v>165017</v>
      </c>
      <c r="I359" s="456">
        <v>0</v>
      </c>
      <c r="J359" s="456">
        <v>0</v>
      </c>
      <c r="K359" s="511">
        <v>0</v>
      </c>
      <c r="L359" s="511">
        <v>0</v>
      </c>
      <c r="M359" s="709">
        <v>5.00051515</v>
      </c>
    </row>
    <row r="360" spans="1:13" hidden="1">
      <c r="B360" s="718" t="s">
        <v>1238</v>
      </c>
      <c r="C360" s="456">
        <v>113022</v>
      </c>
      <c r="D360" s="456">
        <v>0</v>
      </c>
      <c r="E360" s="456">
        <v>0</v>
      </c>
      <c r="F360" s="456">
        <v>0</v>
      </c>
      <c r="G360" s="456">
        <v>0</v>
      </c>
      <c r="H360" s="456">
        <v>113022</v>
      </c>
      <c r="I360" s="456">
        <v>0</v>
      </c>
      <c r="J360" s="456">
        <v>0</v>
      </c>
      <c r="K360" s="511">
        <v>0</v>
      </c>
      <c r="L360" s="511">
        <v>0</v>
      </c>
      <c r="M360" s="709">
        <v>0</v>
      </c>
    </row>
    <row r="361" spans="1:13" hidden="1">
      <c r="B361" s="718" t="s">
        <v>1397</v>
      </c>
      <c r="C361" s="456">
        <v>3769256</v>
      </c>
      <c r="D361" s="456">
        <v>0</v>
      </c>
      <c r="E361" s="456">
        <v>0</v>
      </c>
      <c r="F361" s="456">
        <v>0</v>
      </c>
      <c r="G361" s="456">
        <v>3769256</v>
      </c>
      <c r="H361" s="456">
        <v>0</v>
      </c>
      <c r="I361" s="456">
        <v>0</v>
      </c>
      <c r="J361" s="456">
        <v>0</v>
      </c>
      <c r="K361" s="511">
        <v>0</v>
      </c>
      <c r="L361" s="511">
        <v>0</v>
      </c>
      <c r="M361" s="709">
        <v>0</v>
      </c>
    </row>
    <row r="362" spans="1:13" hidden="1">
      <c r="B362" s="718" t="s">
        <v>1242</v>
      </c>
      <c r="C362" s="456">
        <v>58248</v>
      </c>
      <c r="D362" s="456">
        <v>0</v>
      </c>
      <c r="E362" s="456">
        <v>0</v>
      </c>
      <c r="F362" s="456">
        <v>0</v>
      </c>
      <c r="G362" s="456">
        <v>0</v>
      </c>
      <c r="H362" s="456">
        <v>58248</v>
      </c>
      <c r="I362" s="456">
        <v>0</v>
      </c>
      <c r="J362" s="456">
        <v>0</v>
      </c>
      <c r="K362" s="511">
        <v>0</v>
      </c>
      <c r="L362" s="511">
        <v>0</v>
      </c>
      <c r="M362" s="709">
        <v>0.61572939000000004</v>
      </c>
    </row>
    <row r="363" spans="1:13" hidden="1">
      <c r="B363" s="718" t="s">
        <v>1106</v>
      </c>
      <c r="C363" s="456">
        <v>98518</v>
      </c>
      <c r="D363" s="456">
        <v>0</v>
      </c>
      <c r="E363" s="456">
        <v>0</v>
      </c>
      <c r="F363" s="456">
        <v>0</v>
      </c>
      <c r="G363" s="456">
        <v>0</v>
      </c>
      <c r="H363" s="456">
        <v>98518</v>
      </c>
      <c r="I363" s="456">
        <v>0</v>
      </c>
      <c r="J363" s="456">
        <v>0</v>
      </c>
      <c r="K363" s="511">
        <v>0</v>
      </c>
      <c r="L363" s="511">
        <v>0</v>
      </c>
      <c r="M363" s="709">
        <v>3.28393333</v>
      </c>
    </row>
    <row r="364" spans="1:13" hidden="1">
      <c r="B364" s="718" t="s">
        <v>833</v>
      </c>
      <c r="C364" s="456">
        <v>147</v>
      </c>
      <c r="D364" s="456">
        <v>0</v>
      </c>
      <c r="E364" s="456">
        <v>0</v>
      </c>
      <c r="F364" s="456">
        <v>0</v>
      </c>
      <c r="G364" s="456">
        <v>0</v>
      </c>
      <c r="H364" s="456">
        <v>147</v>
      </c>
      <c r="I364" s="456">
        <v>0</v>
      </c>
      <c r="J364" s="456">
        <v>0</v>
      </c>
      <c r="K364" s="511">
        <v>0</v>
      </c>
      <c r="L364" s="511">
        <v>0</v>
      </c>
      <c r="M364" s="709">
        <v>2.9399999999999999E-4</v>
      </c>
    </row>
    <row r="365" spans="1:13" hidden="1">
      <c r="B365" s="718" t="s">
        <v>1248</v>
      </c>
      <c r="C365" s="456">
        <v>4</v>
      </c>
      <c r="D365" s="456">
        <v>0</v>
      </c>
      <c r="E365" s="456">
        <v>0</v>
      </c>
      <c r="F365" s="456">
        <v>0</v>
      </c>
      <c r="G365" s="456">
        <v>0</v>
      </c>
      <c r="H365" s="456">
        <v>4</v>
      </c>
      <c r="I365" s="456">
        <v>0</v>
      </c>
      <c r="J365" s="456">
        <v>0</v>
      </c>
      <c r="K365" s="511">
        <v>0</v>
      </c>
      <c r="L365" s="511">
        <v>0</v>
      </c>
      <c r="M365" s="709">
        <v>3.2360000000000002E-5</v>
      </c>
    </row>
    <row r="366" spans="1:13" hidden="1">
      <c r="B366" s="718" t="s">
        <v>1378</v>
      </c>
      <c r="C366" s="456">
        <v>1970</v>
      </c>
      <c r="D366" s="456">
        <v>0</v>
      </c>
      <c r="E366" s="456">
        <v>0</v>
      </c>
      <c r="F366" s="456">
        <v>0</v>
      </c>
      <c r="G366" s="456">
        <v>0</v>
      </c>
      <c r="H366" s="456">
        <v>1970</v>
      </c>
      <c r="I366" s="456">
        <v>0</v>
      </c>
      <c r="J366" s="456">
        <v>0</v>
      </c>
      <c r="K366" s="511">
        <v>0</v>
      </c>
      <c r="L366" s="511">
        <v>0</v>
      </c>
      <c r="M366" s="709">
        <v>3.9399999999999998E-2</v>
      </c>
    </row>
    <row r="367" spans="1:13" hidden="1">
      <c r="B367" s="718" t="s">
        <v>850</v>
      </c>
      <c r="C367" s="456">
        <v>35227</v>
      </c>
      <c r="D367" s="456">
        <v>0</v>
      </c>
      <c r="E367" s="456">
        <v>0</v>
      </c>
      <c r="F367" s="456">
        <v>0</v>
      </c>
      <c r="G367" s="456">
        <v>0</v>
      </c>
      <c r="H367" s="456">
        <v>35227</v>
      </c>
      <c r="I367" s="456">
        <v>0</v>
      </c>
      <c r="J367" s="456">
        <v>0</v>
      </c>
      <c r="K367" s="511">
        <v>0</v>
      </c>
      <c r="L367" s="511">
        <v>0</v>
      </c>
      <c r="M367" s="709">
        <v>0.35227000000000003</v>
      </c>
    </row>
    <row r="368" spans="1:13" hidden="1">
      <c r="B368" s="718" t="s">
        <v>1381</v>
      </c>
      <c r="C368" s="456">
        <v>139990</v>
      </c>
      <c r="D368" s="456">
        <v>0</v>
      </c>
      <c r="E368" s="456">
        <v>0</v>
      </c>
      <c r="F368" s="456">
        <v>0</v>
      </c>
      <c r="G368" s="456">
        <v>0</v>
      </c>
      <c r="H368" s="456">
        <v>139990</v>
      </c>
      <c r="I368" s="456">
        <v>0</v>
      </c>
      <c r="J368" s="456">
        <v>0</v>
      </c>
      <c r="K368" s="511">
        <v>0</v>
      </c>
      <c r="L368" s="511">
        <v>0</v>
      </c>
      <c r="M368" s="709">
        <v>0.70815395999999997</v>
      </c>
    </row>
    <row r="369" spans="2:13" hidden="1">
      <c r="B369" s="718" t="s">
        <v>749</v>
      </c>
      <c r="C369" s="456">
        <v>163151</v>
      </c>
      <c r="D369" s="456">
        <v>0</v>
      </c>
      <c r="E369" s="456">
        <v>0</v>
      </c>
      <c r="F369" s="456">
        <v>0</v>
      </c>
      <c r="G369" s="456">
        <v>0</v>
      </c>
      <c r="H369" s="456">
        <v>163151</v>
      </c>
      <c r="I369" s="456">
        <v>0</v>
      </c>
      <c r="J369" s="456">
        <v>0</v>
      </c>
      <c r="K369" s="511">
        <v>0</v>
      </c>
      <c r="L369" s="511">
        <v>0</v>
      </c>
      <c r="M369" s="709">
        <v>2.4629540200000002</v>
      </c>
    </row>
    <row r="370" spans="2:13" hidden="1">
      <c r="B370" s="718" t="s">
        <v>750</v>
      </c>
      <c r="C370" s="456">
        <v>37436</v>
      </c>
      <c r="D370" s="456">
        <v>0</v>
      </c>
      <c r="E370" s="456">
        <v>0</v>
      </c>
      <c r="F370" s="456">
        <v>0</v>
      </c>
      <c r="G370" s="456">
        <v>0</v>
      </c>
      <c r="H370" s="456">
        <v>37436</v>
      </c>
      <c r="I370" s="456">
        <v>0</v>
      </c>
      <c r="J370" s="456">
        <v>0</v>
      </c>
      <c r="K370" s="511">
        <v>0</v>
      </c>
      <c r="L370" s="511">
        <v>0</v>
      </c>
      <c r="M370" s="709">
        <v>1.4974400000000001</v>
      </c>
    </row>
    <row r="371" spans="2:13" hidden="1">
      <c r="B371" s="718" t="s">
        <v>1072</v>
      </c>
      <c r="C371" s="456">
        <v>156102</v>
      </c>
      <c r="D371" s="456">
        <v>0</v>
      </c>
      <c r="E371" s="456">
        <v>0</v>
      </c>
      <c r="F371" s="456">
        <v>0</v>
      </c>
      <c r="G371" s="456">
        <v>0</v>
      </c>
      <c r="H371" s="456">
        <v>156102</v>
      </c>
      <c r="I371" s="456">
        <v>0</v>
      </c>
      <c r="J371" s="456">
        <v>0</v>
      </c>
      <c r="K371" s="511">
        <v>0</v>
      </c>
      <c r="L371" s="511">
        <v>0</v>
      </c>
      <c r="M371" s="709">
        <v>7.8051000000000004</v>
      </c>
    </row>
    <row r="372" spans="2:13" hidden="1">
      <c r="B372" s="718" t="s">
        <v>752</v>
      </c>
      <c r="C372" s="456">
        <v>19223</v>
      </c>
      <c r="D372" s="456">
        <v>0</v>
      </c>
      <c r="E372" s="456">
        <v>0</v>
      </c>
      <c r="F372" s="456">
        <v>0</v>
      </c>
      <c r="G372" s="456">
        <v>0</v>
      </c>
      <c r="H372" s="456">
        <v>19223</v>
      </c>
      <c r="I372" s="456">
        <v>0</v>
      </c>
      <c r="J372" s="456">
        <v>0</v>
      </c>
      <c r="K372" s="511">
        <v>0</v>
      </c>
      <c r="L372" s="511">
        <v>0</v>
      </c>
      <c r="M372" s="709">
        <v>1.97158974</v>
      </c>
    </row>
    <row r="373" spans="2:13" hidden="1">
      <c r="B373" s="718" t="s">
        <v>1260</v>
      </c>
      <c r="C373" s="456">
        <v>62553</v>
      </c>
      <c r="D373" s="456">
        <v>0</v>
      </c>
      <c r="E373" s="456">
        <v>0</v>
      </c>
      <c r="F373" s="456">
        <v>0</v>
      </c>
      <c r="G373" s="456">
        <v>0</v>
      </c>
      <c r="H373" s="456">
        <v>62553</v>
      </c>
      <c r="I373" s="456">
        <v>0</v>
      </c>
      <c r="J373" s="456">
        <v>0</v>
      </c>
      <c r="K373" s="511">
        <v>0</v>
      </c>
      <c r="L373" s="511">
        <v>0</v>
      </c>
      <c r="M373" s="709">
        <v>5.5716576099999999</v>
      </c>
    </row>
    <row r="374" spans="2:13" hidden="1">
      <c r="B374" s="718" t="s">
        <v>754</v>
      </c>
      <c r="C374" s="456">
        <v>169648</v>
      </c>
      <c r="D374" s="456">
        <v>0</v>
      </c>
      <c r="E374" s="456">
        <v>0</v>
      </c>
      <c r="F374" s="456">
        <v>0</v>
      </c>
      <c r="G374" s="456">
        <v>0</v>
      </c>
      <c r="H374" s="456">
        <v>169648</v>
      </c>
      <c r="I374" s="456">
        <v>0</v>
      </c>
      <c r="J374" s="456">
        <v>0</v>
      </c>
      <c r="K374" s="511">
        <v>0</v>
      </c>
      <c r="L374" s="511">
        <v>0</v>
      </c>
      <c r="M374" s="709">
        <v>1.56694099</v>
      </c>
    </row>
    <row r="375" spans="2:13" ht="30" hidden="1">
      <c r="B375" s="718" t="s">
        <v>757</v>
      </c>
      <c r="C375" s="456">
        <v>92360</v>
      </c>
      <c r="D375" s="456">
        <v>0</v>
      </c>
      <c r="E375" s="456">
        <v>0</v>
      </c>
      <c r="F375" s="456">
        <v>0</v>
      </c>
      <c r="G375" s="456">
        <v>0</v>
      </c>
      <c r="H375" s="456">
        <v>92360</v>
      </c>
      <c r="I375" s="456">
        <v>0</v>
      </c>
      <c r="J375" s="456">
        <v>0</v>
      </c>
      <c r="K375" s="511">
        <v>0</v>
      </c>
      <c r="L375" s="511">
        <v>0</v>
      </c>
      <c r="M375" s="709">
        <v>2.5908705200000002</v>
      </c>
    </row>
    <row r="376" spans="2:13" hidden="1">
      <c r="B376" s="718" t="s">
        <v>1405</v>
      </c>
      <c r="C376" s="456">
        <v>321</v>
      </c>
      <c r="D376" s="456">
        <v>0</v>
      </c>
      <c r="E376" s="456">
        <v>0</v>
      </c>
      <c r="F376" s="456">
        <v>0</v>
      </c>
      <c r="G376" s="456">
        <v>0</v>
      </c>
      <c r="H376" s="456">
        <v>321</v>
      </c>
      <c r="I376" s="456">
        <v>0</v>
      </c>
      <c r="J376" s="456">
        <v>0</v>
      </c>
      <c r="K376" s="511">
        <v>0</v>
      </c>
      <c r="L376" s="511">
        <v>0</v>
      </c>
      <c r="M376" s="709">
        <v>4.0538999999999999E-4</v>
      </c>
    </row>
    <row r="377" spans="2:13" hidden="1">
      <c r="B377" s="718" t="s">
        <v>759</v>
      </c>
      <c r="C377" s="456">
        <v>118221</v>
      </c>
      <c r="D377" s="456">
        <v>0</v>
      </c>
      <c r="E377" s="456">
        <v>0</v>
      </c>
      <c r="F377" s="456">
        <v>0</v>
      </c>
      <c r="G377" s="456">
        <v>0</v>
      </c>
      <c r="H377" s="456">
        <v>118221</v>
      </c>
      <c r="I377" s="456">
        <v>0</v>
      </c>
      <c r="J377" s="456">
        <v>0</v>
      </c>
      <c r="K377" s="511">
        <v>0</v>
      </c>
      <c r="L377" s="511">
        <v>0</v>
      </c>
      <c r="M377" s="709">
        <v>4.9258749999999996</v>
      </c>
    </row>
    <row r="378" spans="2:13" hidden="1">
      <c r="B378" s="718" t="s">
        <v>836</v>
      </c>
      <c r="C378" s="456">
        <v>738590</v>
      </c>
      <c r="D378" s="456">
        <v>0</v>
      </c>
      <c r="E378" s="456">
        <v>0</v>
      </c>
      <c r="F378" s="456">
        <v>0</v>
      </c>
      <c r="G378" s="456">
        <v>0</v>
      </c>
      <c r="H378" s="456">
        <v>738590</v>
      </c>
      <c r="I378" s="456">
        <v>0</v>
      </c>
      <c r="J378" s="456">
        <v>0</v>
      </c>
      <c r="K378" s="511">
        <v>0</v>
      </c>
      <c r="L378" s="511">
        <v>0</v>
      </c>
      <c r="M378" s="709">
        <v>2.4619666699999998</v>
      </c>
    </row>
    <row r="379" spans="2:13" hidden="1">
      <c r="B379" s="718" t="s">
        <v>762</v>
      </c>
      <c r="C379" s="456">
        <v>121543</v>
      </c>
      <c r="D379" s="456">
        <v>0</v>
      </c>
      <c r="E379" s="456">
        <v>0</v>
      </c>
      <c r="F379" s="456">
        <v>0</v>
      </c>
      <c r="G379" s="456">
        <v>0</v>
      </c>
      <c r="H379" s="456">
        <v>121543</v>
      </c>
      <c r="I379" s="456">
        <v>0</v>
      </c>
      <c r="J379" s="456">
        <v>0</v>
      </c>
      <c r="K379" s="511">
        <v>0</v>
      </c>
      <c r="L379" s="511">
        <v>0</v>
      </c>
      <c r="M379" s="709">
        <v>3.9585395999999999</v>
      </c>
    </row>
    <row r="380" spans="2:13" ht="30" hidden="1">
      <c r="B380" s="718" t="s">
        <v>692</v>
      </c>
      <c r="C380" s="456">
        <v>172406</v>
      </c>
      <c r="D380" s="456">
        <v>0</v>
      </c>
      <c r="E380" s="456">
        <v>0</v>
      </c>
      <c r="F380" s="456">
        <v>0</v>
      </c>
      <c r="G380" s="456">
        <v>0</v>
      </c>
      <c r="H380" s="456">
        <v>172406</v>
      </c>
      <c r="I380" s="456">
        <v>0</v>
      </c>
      <c r="J380" s="456">
        <v>0</v>
      </c>
      <c r="K380" s="511">
        <v>0</v>
      </c>
      <c r="L380" s="511">
        <v>0</v>
      </c>
      <c r="M380" s="709">
        <v>1.17086256</v>
      </c>
    </row>
    <row r="381" spans="2:13" hidden="1">
      <c r="B381" s="718" t="s">
        <v>764</v>
      </c>
      <c r="C381" s="456">
        <v>159813</v>
      </c>
      <c r="D381" s="456">
        <v>0</v>
      </c>
      <c r="E381" s="456">
        <v>0</v>
      </c>
      <c r="F381" s="456">
        <v>0</v>
      </c>
      <c r="G381" s="456">
        <v>0</v>
      </c>
      <c r="H381" s="456">
        <v>159813</v>
      </c>
      <c r="I381" s="456">
        <v>0</v>
      </c>
      <c r="J381" s="456">
        <v>0</v>
      </c>
      <c r="K381" s="511">
        <v>0</v>
      </c>
      <c r="L381" s="511">
        <v>0</v>
      </c>
      <c r="M381" s="709">
        <v>1.3317749999999999</v>
      </c>
    </row>
    <row r="382" spans="2:13" hidden="1">
      <c r="B382" s="718" t="s">
        <v>766</v>
      </c>
      <c r="C382" s="456">
        <v>416</v>
      </c>
      <c r="D382" s="456">
        <v>0</v>
      </c>
      <c r="E382" s="456">
        <v>0</v>
      </c>
      <c r="F382" s="456">
        <v>0</v>
      </c>
      <c r="G382" s="456">
        <v>0</v>
      </c>
      <c r="H382" s="456">
        <v>416</v>
      </c>
      <c r="I382" s="456">
        <v>0</v>
      </c>
      <c r="J382" s="456">
        <v>0</v>
      </c>
      <c r="K382" s="511">
        <v>0</v>
      </c>
      <c r="L382" s="511">
        <v>0</v>
      </c>
      <c r="M382" s="709">
        <v>1.485714E-2</v>
      </c>
    </row>
    <row r="383" spans="2:13" hidden="1">
      <c r="B383" s="718" t="s">
        <v>1276</v>
      </c>
      <c r="C383" s="456">
        <v>26452</v>
      </c>
      <c r="D383" s="456">
        <v>0</v>
      </c>
      <c r="E383" s="456">
        <v>0</v>
      </c>
      <c r="F383" s="456">
        <v>0</v>
      </c>
      <c r="G383" s="456">
        <v>0</v>
      </c>
      <c r="H383" s="456">
        <v>26452</v>
      </c>
      <c r="I383" s="456">
        <v>0</v>
      </c>
      <c r="J383" s="456">
        <v>0</v>
      </c>
      <c r="K383" s="511">
        <v>0</v>
      </c>
      <c r="L383" s="511">
        <v>0</v>
      </c>
      <c r="M383" s="709">
        <v>7.5577142899999998</v>
      </c>
    </row>
    <row r="384" spans="2:13" hidden="1">
      <c r="B384" s="718" t="s">
        <v>1278</v>
      </c>
      <c r="C384" s="456">
        <v>24629</v>
      </c>
      <c r="D384" s="456">
        <v>0</v>
      </c>
      <c r="E384" s="456">
        <v>0</v>
      </c>
      <c r="F384" s="456">
        <v>0</v>
      </c>
      <c r="G384" s="456">
        <v>0</v>
      </c>
      <c r="H384" s="456">
        <v>24629</v>
      </c>
      <c r="I384" s="456">
        <v>0</v>
      </c>
      <c r="J384" s="456">
        <v>0</v>
      </c>
      <c r="K384" s="511">
        <v>0</v>
      </c>
      <c r="L384" s="511">
        <v>0</v>
      </c>
      <c r="M384" s="709">
        <v>0</v>
      </c>
    </row>
    <row r="385" spans="2:13" hidden="1">
      <c r="B385" s="718" t="s">
        <v>1280</v>
      </c>
      <c r="C385" s="456">
        <v>70637</v>
      </c>
      <c r="D385" s="456">
        <v>0</v>
      </c>
      <c r="E385" s="456">
        <v>0</v>
      </c>
      <c r="F385" s="456">
        <v>0</v>
      </c>
      <c r="G385" s="456">
        <v>0</v>
      </c>
      <c r="H385" s="456">
        <v>70637</v>
      </c>
      <c r="I385" s="456">
        <v>0</v>
      </c>
      <c r="J385" s="456">
        <v>0</v>
      </c>
      <c r="K385" s="511">
        <v>0</v>
      </c>
      <c r="L385" s="511">
        <v>0</v>
      </c>
      <c r="M385" s="709">
        <v>3.6224102600000001</v>
      </c>
    </row>
    <row r="386" spans="2:13" hidden="1">
      <c r="B386" s="718" t="s">
        <v>769</v>
      </c>
      <c r="C386" s="456">
        <v>136500</v>
      </c>
      <c r="D386" s="456">
        <v>0</v>
      </c>
      <c r="E386" s="456">
        <v>0</v>
      </c>
      <c r="F386" s="456">
        <v>0</v>
      </c>
      <c r="G386" s="456">
        <v>0</v>
      </c>
      <c r="H386" s="456">
        <v>136500</v>
      </c>
      <c r="I386" s="456">
        <v>0</v>
      </c>
      <c r="J386" s="456">
        <v>0</v>
      </c>
      <c r="K386" s="511">
        <v>0</v>
      </c>
      <c r="L386" s="511">
        <v>0</v>
      </c>
      <c r="M386" s="709">
        <v>2.80864198</v>
      </c>
    </row>
    <row r="387" spans="2:13" hidden="1">
      <c r="B387" s="718" t="s">
        <v>1074</v>
      </c>
      <c r="C387" s="456">
        <v>26057</v>
      </c>
      <c r="D387" s="456">
        <v>0</v>
      </c>
      <c r="E387" s="456">
        <v>0</v>
      </c>
      <c r="F387" s="456">
        <v>0</v>
      </c>
      <c r="G387" s="456">
        <v>0</v>
      </c>
      <c r="H387" s="456">
        <v>26057</v>
      </c>
      <c r="I387" s="456">
        <v>0</v>
      </c>
      <c r="J387" s="456">
        <v>0</v>
      </c>
      <c r="K387" s="511">
        <v>0</v>
      </c>
      <c r="L387" s="511">
        <v>0</v>
      </c>
      <c r="M387" s="709">
        <v>5.2114000000000003</v>
      </c>
    </row>
    <row r="388" spans="2:13" hidden="1">
      <c r="B388" s="718" t="s">
        <v>1284</v>
      </c>
      <c r="C388" s="456">
        <v>306342</v>
      </c>
      <c r="D388" s="456">
        <v>0</v>
      </c>
      <c r="E388" s="456">
        <v>0</v>
      </c>
      <c r="F388" s="456">
        <v>0</v>
      </c>
      <c r="G388" s="456">
        <v>0</v>
      </c>
      <c r="H388" s="456">
        <v>306342</v>
      </c>
      <c r="I388" s="456">
        <v>0</v>
      </c>
      <c r="J388" s="456">
        <v>0</v>
      </c>
      <c r="K388" s="511">
        <v>0</v>
      </c>
      <c r="L388" s="511">
        <v>0</v>
      </c>
      <c r="M388" s="709">
        <v>6.8075999999999999</v>
      </c>
    </row>
    <row r="389" spans="2:13" hidden="1">
      <c r="B389" s="718" t="s">
        <v>696</v>
      </c>
      <c r="C389" s="456">
        <v>58618</v>
      </c>
      <c r="D389" s="456">
        <v>0</v>
      </c>
      <c r="E389" s="456">
        <v>0</v>
      </c>
      <c r="F389" s="456">
        <v>0</v>
      </c>
      <c r="G389" s="456">
        <v>0</v>
      </c>
      <c r="H389" s="456">
        <v>58618</v>
      </c>
      <c r="I389" s="456">
        <v>0</v>
      </c>
      <c r="J389" s="456">
        <v>0</v>
      </c>
      <c r="K389" s="511">
        <v>0</v>
      </c>
      <c r="L389" s="511">
        <v>0</v>
      </c>
      <c r="M389" s="709">
        <v>2.6644545499999999</v>
      </c>
    </row>
    <row r="390" spans="2:13" hidden="1">
      <c r="B390" s="718" t="s">
        <v>1062</v>
      </c>
      <c r="C390" s="456">
        <v>103848</v>
      </c>
      <c r="D390" s="456">
        <v>0</v>
      </c>
      <c r="E390" s="456">
        <v>0</v>
      </c>
      <c r="F390" s="456">
        <v>0</v>
      </c>
      <c r="G390" s="456">
        <v>0</v>
      </c>
      <c r="H390" s="456">
        <v>103848</v>
      </c>
      <c r="I390" s="456">
        <v>0</v>
      </c>
      <c r="J390" s="456">
        <v>0</v>
      </c>
      <c r="K390" s="511">
        <v>0</v>
      </c>
      <c r="L390" s="511">
        <v>0</v>
      </c>
      <c r="M390" s="709">
        <v>0</v>
      </c>
    </row>
    <row r="391" spans="2:13" hidden="1">
      <c r="B391" s="718" t="s">
        <v>1290</v>
      </c>
      <c r="C391" s="456">
        <v>229970</v>
      </c>
      <c r="D391" s="456">
        <v>0</v>
      </c>
      <c r="E391" s="456">
        <v>0</v>
      </c>
      <c r="F391" s="456">
        <v>0</v>
      </c>
      <c r="G391" s="456">
        <v>0</v>
      </c>
      <c r="H391" s="456">
        <v>229970</v>
      </c>
      <c r="I391" s="456">
        <v>0</v>
      </c>
      <c r="J391" s="456">
        <v>0</v>
      </c>
      <c r="K391" s="511">
        <v>0</v>
      </c>
      <c r="L391" s="511">
        <v>0</v>
      </c>
      <c r="M391" s="709">
        <v>2.63630319</v>
      </c>
    </row>
    <row r="392" spans="2:13" hidden="1">
      <c r="B392" s="718" t="s">
        <v>1051</v>
      </c>
      <c r="C392" s="456">
        <v>147</v>
      </c>
      <c r="D392" s="456">
        <v>0</v>
      </c>
      <c r="E392" s="456">
        <v>0</v>
      </c>
      <c r="F392" s="456">
        <v>0</v>
      </c>
      <c r="G392" s="456">
        <v>0</v>
      </c>
      <c r="H392" s="456">
        <v>147</v>
      </c>
      <c r="I392" s="456">
        <v>0</v>
      </c>
      <c r="J392" s="456">
        <v>0</v>
      </c>
      <c r="K392" s="511">
        <v>0</v>
      </c>
      <c r="L392" s="511">
        <v>0</v>
      </c>
      <c r="M392" s="709">
        <v>8.5464999999999998E-4</v>
      </c>
    </row>
    <row r="393" spans="2:13" hidden="1">
      <c r="B393" s="718" t="s">
        <v>1065</v>
      </c>
      <c r="C393" s="456">
        <v>29998</v>
      </c>
      <c r="D393" s="456">
        <v>0</v>
      </c>
      <c r="E393" s="456">
        <v>0</v>
      </c>
      <c r="F393" s="456">
        <v>0</v>
      </c>
      <c r="G393" s="456">
        <v>0</v>
      </c>
      <c r="H393" s="456">
        <v>29998</v>
      </c>
      <c r="I393" s="456">
        <v>0</v>
      </c>
      <c r="J393" s="456">
        <v>0</v>
      </c>
      <c r="K393" s="511">
        <v>0</v>
      </c>
      <c r="L393" s="511">
        <v>0</v>
      </c>
      <c r="M393" s="709">
        <v>0</v>
      </c>
    </row>
    <row r="394" spans="2:13" hidden="1">
      <c r="B394" s="718" t="s">
        <v>1088</v>
      </c>
      <c r="C394" s="456">
        <v>443845</v>
      </c>
      <c r="D394" s="456">
        <v>0</v>
      </c>
      <c r="E394" s="456">
        <v>0</v>
      </c>
      <c r="F394" s="456">
        <v>0</v>
      </c>
      <c r="G394" s="456">
        <v>0</v>
      </c>
      <c r="H394" s="456">
        <v>443845</v>
      </c>
      <c r="I394" s="456">
        <v>0</v>
      </c>
      <c r="J394" s="456">
        <v>0</v>
      </c>
      <c r="K394" s="511">
        <v>0</v>
      </c>
      <c r="L394" s="511">
        <v>0</v>
      </c>
      <c r="M394" s="709">
        <v>0</v>
      </c>
    </row>
    <row r="395" spans="2:13" hidden="1">
      <c r="B395" s="718" t="s">
        <v>1292</v>
      </c>
      <c r="C395" s="456">
        <v>56155</v>
      </c>
      <c r="D395" s="456">
        <v>0</v>
      </c>
      <c r="E395" s="456">
        <v>0</v>
      </c>
      <c r="F395" s="456">
        <v>0</v>
      </c>
      <c r="G395" s="456">
        <v>0</v>
      </c>
      <c r="H395" s="456">
        <v>56155</v>
      </c>
      <c r="I395" s="456">
        <v>0</v>
      </c>
      <c r="J395" s="456">
        <v>0</v>
      </c>
      <c r="K395" s="511">
        <v>0</v>
      </c>
      <c r="L395" s="511">
        <v>0</v>
      </c>
      <c r="M395" s="709">
        <v>0</v>
      </c>
    </row>
    <row r="396" spans="2:13" hidden="1">
      <c r="B396" s="718" t="s">
        <v>1110</v>
      </c>
      <c r="C396" s="456">
        <v>108468</v>
      </c>
      <c r="D396" s="456">
        <v>0</v>
      </c>
      <c r="E396" s="456">
        <v>0</v>
      </c>
      <c r="F396" s="456">
        <v>0</v>
      </c>
      <c r="G396" s="456">
        <v>0</v>
      </c>
      <c r="H396" s="456">
        <v>108468</v>
      </c>
      <c r="I396" s="456">
        <v>0</v>
      </c>
      <c r="J396" s="456">
        <v>0</v>
      </c>
      <c r="K396" s="511">
        <v>0</v>
      </c>
      <c r="L396" s="511">
        <v>0</v>
      </c>
      <c r="M396" s="709">
        <v>0</v>
      </c>
    </row>
    <row r="397" spans="2:13" hidden="1">
      <c r="B397" s="718" t="s">
        <v>771</v>
      </c>
      <c r="C397" s="456">
        <v>149</v>
      </c>
      <c r="D397" s="456">
        <v>0</v>
      </c>
      <c r="E397" s="456">
        <v>0</v>
      </c>
      <c r="F397" s="456">
        <v>0</v>
      </c>
      <c r="G397" s="456">
        <v>0</v>
      </c>
      <c r="H397" s="456">
        <v>149</v>
      </c>
      <c r="I397" s="456">
        <v>0</v>
      </c>
      <c r="J397" s="456">
        <v>0</v>
      </c>
      <c r="K397" s="511">
        <v>0</v>
      </c>
      <c r="L397" s="511">
        <v>0</v>
      </c>
      <c r="M397" s="709">
        <v>1.2416700000000001E-3</v>
      </c>
    </row>
    <row r="398" spans="2:13" hidden="1">
      <c r="B398" s="718" t="s">
        <v>1077</v>
      </c>
      <c r="C398" s="456">
        <v>19716</v>
      </c>
      <c r="D398" s="456">
        <v>0</v>
      </c>
      <c r="E398" s="456">
        <v>0</v>
      </c>
      <c r="F398" s="456">
        <v>0</v>
      </c>
      <c r="G398" s="456">
        <v>0</v>
      </c>
      <c r="H398" s="456">
        <v>19716</v>
      </c>
      <c r="I398" s="456">
        <v>0</v>
      </c>
      <c r="J398" s="456">
        <v>0</v>
      </c>
      <c r="K398" s="511">
        <v>0</v>
      </c>
      <c r="L398" s="511">
        <v>0</v>
      </c>
      <c r="M398" s="709">
        <v>1.3144</v>
      </c>
    </row>
    <row r="399" spans="2:13" hidden="1">
      <c r="B399" s="718" t="s">
        <v>1113</v>
      </c>
      <c r="C399" s="456">
        <v>26</v>
      </c>
      <c r="D399" s="456">
        <v>0</v>
      </c>
      <c r="E399" s="456">
        <v>0</v>
      </c>
      <c r="F399" s="456">
        <v>0</v>
      </c>
      <c r="G399" s="456">
        <v>0</v>
      </c>
      <c r="H399" s="456">
        <v>26</v>
      </c>
      <c r="I399" s="456">
        <v>0</v>
      </c>
      <c r="J399" s="456">
        <v>0</v>
      </c>
      <c r="K399" s="511">
        <v>0</v>
      </c>
      <c r="L399" s="511">
        <v>0</v>
      </c>
      <c r="M399" s="709">
        <v>5.1975999999999997E-4</v>
      </c>
    </row>
    <row r="400" spans="2:13" hidden="1">
      <c r="B400" s="718" t="s">
        <v>682</v>
      </c>
      <c r="C400" s="456">
        <v>56155</v>
      </c>
      <c r="D400" s="456">
        <v>0</v>
      </c>
      <c r="E400" s="456">
        <v>0</v>
      </c>
      <c r="F400" s="456">
        <v>0</v>
      </c>
      <c r="G400" s="456">
        <v>0</v>
      </c>
      <c r="H400" s="456">
        <v>56155</v>
      </c>
      <c r="I400" s="456">
        <v>0</v>
      </c>
      <c r="J400" s="456">
        <v>0</v>
      </c>
      <c r="K400" s="511">
        <v>0</v>
      </c>
      <c r="L400" s="511">
        <v>0</v>
      </c>
      <c r="M400" s="709">
        <v>1.4974666700000001</v>
      </c>
    </row>
    <row r="401" spans="1:13" ht="30" hidden="1">
      <c r="B401" s="718" t="s">
        <v>683</v>
      </c>
      <c r="C401" s="456">
        <v>482</v>
      </c>
      <c r="D401" s="456">
        <v>0</v>
      </c>
      <c r="E401" s="456">
        <v>0</v>
      </c>
      <c r="F401" s="456">
        <v>0</v>
      </c>
      <c r="G401" s="456">
        <v>0</v>
      </c>
      <c r="H401" s="456">
        <v>482</v>
      </c>
      <c r="I401" s="456">
        <v>0</v>
      </c>
      <c r="J401" s="456">
        <v>0</v>
      </c>
      <c r="K401" s="511">
        <v>0</v>
      </c>
      <c r="L401" s="511">
        <v>0</v>
      </c>
      <c r="M401" s="709">
        <v>1.8660469999999998E-2</v>
      </c>
    </row>
    <row r="402" spans="1:13" hidden="1">
      <c r="B402" s="718" t="s">
        <v>778</v>
      </c>
      <c r="C402" s="456">
        <v>358212</v>
      </c>
      <c r="D402" s="456">
        <v>0</v>
      </c>
      <c r="E402" s="456">
        <v>0</v>
      </c>
      <c r="F402" s="456">
        <v>0</v>
      </c>
      <c r="G402" s="456">
        <v>0</v>
      </c>
      <c r="H402" s="456">
        <v>358212</v>
      </c>
      <c r="I402" s="456">
        <v>0</v>
      </c>
      <c r="J402" s="456">
        <v>0</v>
      </c>
      <c r="K402" s="511">
        <v>0</v>
      </c>
      <c r="L402" s="511">
        <v>0</v>
      </c>
      <c r="M402" s="709">
        <v>4.8407026999999996</v>
      </c>
    </row>
    <row r="403" spans="1:13" hidden="1">
      <c r="B403" s="718" t="s">
        <v>1301</v>
      </c>
      <c r="C403" s="456">
        <v>162160</v>
      </c>
      <c r="D403" s="456">
        <v>0</v>
      </c>
      <c r="E403" s="456">
        <v>0</v>
      </c>
      <c r="F403" s="456">
        <v>0</v>
      </c>
      <c r="G403" s="456">
        <v>0</v>
      </c>
      <c r="H403" s="456">
        <v>162160</v>
      </c>
      <c r="I403" s="456">
        <v>0</v>
      </c>
      <c r="J403" s="456">
        <v>0</v>
      </c>
      <c r="K403" s="511">
        <v>0</v>
      </c>
      <c r="L403" s="511">
        <v>0</v>
      </c>
      <c r="M403" s="709">
        <v>3.7678330799999999</v>
      </c>
    </row>
    <row r="404" spans="1:13" hidden="1">
      <c r="A404" s="640"/>
      <c r="B404" s="718" t="s">
        <v>1315</v>
      </c>
      <c r="C404" s="722">
        <v>890850</v>
      </c>
      <c r="D404" s="722">
        <v>0</v>
      </c>
      <c r="E404" s="722">
        <v>0</v>
      </c>
      <c r="F404" s="722">
        <v>0</v>
      </c>
      <c r="G404" s="722">
        <v>0</v>
      </c>
      <c r="H404" s="722">
        <v>890850</v>
      </c>
      <c r="I404" s="722">
        <v>0</v>
      </c>
      <c r="J404" s="722">
        <v>0</v>
      </c>
      <c r="K404" s="726">
        <v>0</v>
      </c>
      <c r="L404" s="726">
        <v>0</v>
      </c>
      <c r="M404" s="727">
        <v>6.3721352800000002</v>
      </c>
    </row>
    <row r="405" spans="1:13" hidden="1">
      <c r="B405" s="718" t="s">
        <v>784</v>
      </c>
      <c r="C405" s="456">
        <v>352976</v>
      </c>
      <c r="D405" s="456">
        <v>0</v>
      </c>
      <c r="E405" s="456">
        <v>0</v>
      </c>
      <c r="F405" s="456">
        <v>0</v>
      </c>
      <c r="G405" s="456">
        <v>0</v>
      </c>
      <c r="H405" s="456">
        <v>352976</v>
      </c>
      <c r="I405" s="456">
        <v>0</v>
      </c>
      <c r="J405" s="456">
        <v>3529.76</v>
      </c>
      <c r="K405" s="511">
        <v>5.3397200000000001E-3</v>
      </c>
      <c r="L405" s="511">
        <v>5.6176826392267225E-3</v>
      </c>
      <c r="M405" s="709">
        <v>1.7575772700000001</v>
      </c>
    </row>
    <row r="406" spans="1:13" hidden="1">
      <c r="B406" s="718" t="s">
        <v>1318</v>
      </c>
      <c r="C406" s="456">
        <v>78469</v>
      </c>
      <c r="D406" s="456">
        <v>0</v>
      </c>
      <c r="E406" s="456">
        <v>0</v>
      </c>
      <c r="F406" s="456">
        <v>0</v>
      </c>
      <c r="G406" s="456">
        <v>0</v>
      </c>
      <c r="H406" s="456">
        <v>78469</v>
      </c>
      <c r="I406" s="456">
        <v>0</v>
      </c>
      <c r="J406" s="456">
        <v>0</v>
      </c>
      <c r="K406" s="511">
        <v>0</v>
      </c>
      <c r="L406" s="511">
        <v>0</v>
      </c>
      <c r="M406" s="709">
        <v>3.79077295</v>
      </c>
    </row>
    <row r="407" spans="1:13" hidden="1">
      <c r="B407" s="718" t="s">
        <v>1320</v>
      </c>
      <c r="C407" s="456">
        <v>222109</v>
      </c>
      <c r="D407" s="456">
        <v>0</v>
      </c>
      <c r="E407" s="456">
        <v>0</v>
      </c>
      <c r="F407" s="456">
        <v>0</v>
      </c>
      <c r="G407" s="456">
        <v>0</v>
      </c>
      <c r="H407" s="456">
        <v>222109</v>
      </c>
      <c r="I407" s="456">
        <v>0</v>
      </c>
      <c r="J407" s="456">
        <v>0</v>
      </c>
      <c r="K407" s="511">
        <v>0</v>
      </c>
      <c r="L407" s="511">
        <v>0</v>
      </c>
      <c r="M407" s="709">
        <v>5.1414120399999996</v>
      </c>
    </row>
    <row r="408" spans="1:13" hidden="1">
      <c r="B408" s="718" t="s">
        <v>793</v>
      </c>
      <c r="C408" s="456">
        <v>108222</v>
      </c>
      <c r="D408" s="456">
        <v>0</v>
      </c>
      <c r="E408" s="456">
        <v>0</v>
      </c>
      <c r="F408" s="456">
        <v>0</v>
      </c>
      <c r="G408" s="456">
        <v>0</v>
      </c>
      <c r="H408" s="456">
        <v>108222</v>
      </c>
      <c r="I408" s="456">
        <v>0</v>
      </c>
      <c r="J408" s="456">
        <v>0</v>
      </c>
      <c r="K408" s="511">
        <v>0</v>
      </c>
      <c r="L408" s="511">
        <v>0</v>
      </c>
      <c r="M408" s="709">
        <v>3.5861223400000002</v>
      </c>
    </row>
    <row r="409" spans="1:13" hidden="1">
      <c r="B409" s="718" t="s">
        <v>634</v>
      </c>
      <c r="C409" s="456">
        <v>704745</v>
      </c>
      <c r="D409" s="456">
        <v>0</v>
      </c>
      <c r="E409" s="456">
        <v>0</v>
      </c>
      <c r="F409" s="456">
        <v>0</v>
      </c>
      <c r="G409" s="456">
        <v>0</v>
      </c>
      <c r="H409" s="456">
        <v>704745</v>
      </c>
      <c r="I409" s="456">
        <v>0</v>
      </c>
      <c r="J409" s="456">
        <v>0</v>
      </c>
      <c r="K409" s="511">
        <v>0</v>
      </c>
      <c r="L409" s="511">
        <v>0</v>
      </c>
      <c r="M409" s="709">
        <v>9.4212207899999996</v>
      </c>
    </row>
    <row r="410" spans="1:13" hidden="1">
      <c r="B410" s="718" t="s">
        <v>794</v>
      </c>
      <c r="C410" s="456">
        <v>15024</v>
      </c>
      <c r="D410" s="456">
        <v>0</v>
      </c>
      <c r="E410" s="456">
        <v>0</v>
      </c>
      <c r="F410" s="456">
        <v>0</v>
      </c>
      <c r="G410" s="456">
        <v>0</v>
      </c>
      <c r="H410" s="456">
        <v>15024</v>
      </c>
      <c r="I410" s="456">
        <v>0</v>
      </c>
      <c r="J410" s="456">
        <v>0</v>
      </c>
      <c r="K410" s="511">
        <v>0</v>
      </c>
      <c r="L410" s="511">
        <v>0</v>
      </c>
      <c r="M410" s="709">
        <v>0.13968017999999999</v>
      </c>
    </row>
    <row r="411" spans="1:13" hidden="1">
      <c r="B411" s="718" t="s">
        <v>795</v>
      </c>
      <c r="C411" s="456">
        <v>440918</v>
      </c>
      <c r="D411" s="456">
        <v>0</v>
      </c>
      <c r="E411" s="456">
        <v>0</v>
      </c>
      <c r="F411" s="456">
        <v>0</v>
      </c>
      <c r="G411" s="456">
        <v>0</v>
      </c>
      <c r="H411" s="456">
        <v>440918</v>
      </c>
      <c r="I411" s="456">
        <v>0</v>
      </c>
      <c r="J411" s="456">
        <v>0</v>
      </c>
      <c r="K411" s="511">
        <v>0</v>
      </c>
      <c r="L411" s="511">
        <v>0</v>
      </c>
      <c r="M411" s="709">
        <v>5.6160028500000001</v>
      </c>
    </row>
    <row r="412" spans="1:13" hidden="1">
      <c r="B412" s="718" t="s">
        <v>684</v>
      </c>
      <c r="C412" s="456">
        <v>96055</v>
      </c>
      <c r="D412" s="456">
        <v>0</v>
      </c>
      <c r="E412" s="456">
        <v>0</v>
      </c>
      <c r="F412" s="456">
        <v>0</v>
      </c>
      <c r="G412" s="456">
        <v>0</v>
      </c>
      <c r="H412" s="456">
        <v>96055</v>
      </c>
      <c r="I412" s="456">
        <v>0</v>
      </c>
      <c r="J412" s="456">
        <v>0</v>
      </c>
      <c r="K412" s="511">
        <v>0</v>
      </c>
      <c r="L412" s="511">
        <v>0</v>
      </c>
      <c r="M412" s="709">
        <v>3.69442308</v>
      </c>
    </row>
    <row r="413" spans="1:13" hidden="1">
      <c r="B413" s="718" t="s">
        <v>800</v>
      </c>
      <c r="C413" s="456">
        <v>43100</v>
      </c>
      <c r="D413" s="456">
        <v>0</v>
      </c>
      <c r="E413" s="456">
        <v>0</v>
      </c>
      <c r="F413" s="456">
        <v>0</v>
      </c>
      <c r="G413" s="456">
        <v>0</v>
      </c>
      <c r="H413" s="456">
        <v>43100</v>
      </c>
      <c r="I413" s="456">
        <v>0</v>
      </c>
      <c r="J413" s="456">
        <v>0</v>
      </c>
      <c r="K413" s="511">
        <v>0</v>
      </c>
      <c r="L413" s="511">
        <v>0</v>
      </c>
      <c r="M413" s="709">
        <v>6.1571428600000004</v>
      </c>
    </row>
    <row r="414" spans="1:13" ht="30" hidden="1">
      <c r="B414" s="718" t="s">
        <v>802</v>
      </c>
      <c r="C414" s="456">
        <v>118664</v>
      </c>
      <c r="D414" s="456">
        <v>0</v>
      </c>
      <c r="E414" s="456">
        <v>0</v>
      </c>
      <c r="F414" s="456">
        <v>0</v>
      </c>
      <c r="G414" s="456">
        <v>0</v>
      </c>
      <c r="H414" s="456">
        <v>118664</v>
      </c>
      <c r="I414" s="456">
        <v>0</v>
      </c>
      <c r="J414" s="456">
        <v>0</v>
      </c>
      <c r="K414" s="511">
        <v>0</v>
      </c>
      <c r="L414" s="511">
        <v>0</v>
      </c>
      <c r="M414" s="709">
        <v>0.97665844000000002</v>
      </c>
    </row>
    <row r="415" spans="1:13" hidden="1">
      <c r="A415" s="640"/>
      <c r="B415" s="718" t="s">
        <v>1408</v>
      </c>
      <c r="C415" s="722">
        <v>474032</v>
      </c>
      <c r="D415" s="722">
        <v>0</v>
      </c>
      <c r="E415" s="722">
        <v>0</v>
      </c>
      <c r="F415" s="722">
        <v>0</v>
      </c>
      <c r="G415" s="722">
        <v>0</v>
      </c>
      <c r="H415" s="722">
        <v>474032</v>
      </c>
      <c r="I415" s="722">
        <v>0</v>
      </c>
      <c r="J415" s="722">
        <v>0</v>
      </c>
      <c r="K415" s="726">
        <v>0</v>
      </c>
      <c r="L415" s="726">
        <v>0</v>
      </c>
      <c r="M415" s="727">
        <v>1.8320077299999999</v>
      </c>
    </row>
    <row r="416" spans="1:13" hidden="1">
      <c r="B416" s="718" t="s">
        <v>803</v>
      </c>
      <c r="C416" s="456">
        <v>113264</v>
      </c>
      <c r="D416" s="456">
        <v>0</v>
      </c>
      <c r="E416" s="456">
        <v>0</v>
      </c>
      <c r="F416" s="456">
        <v>0</v>
      </c>
      <c r="G416" s="456">
        <v>0</v>
      </c>
      <c r="H416" s="456">
        <v>113264</v>
      </c>
      <c r="I416" s="456">
        <v>0</v>
      </c>
      <c r="J416" s="456">
        <v>0</v>
      </c>
      <c r="K416" s="511">
        <v>0</v>
      </c>
      <c r="L416" s="511">
        <v>0</v>
      </c>
      <c r="M416" s="709">
        <v>0.81227768</v>
      </c>
    </row>
    <row r="417" spans="1:13" hidden="1">
      <c r="A417" s="728"/>
      <c r="B417" s="718" t="s">
        <v>672</v>
      </c>
      <c r="C417" s="456">
        <v>206888</v>
      </c>
      <c r="D417" s="456">
        <v>0</v>
      </c>
      <c r="E417" s="456">
        <v>0</v>
      </c>
      <c r="F417" s="456">
        <v>0</v>
      </c>
      <c r="G417" s="456">
        <v>0</v>
      </c>
      <c r="H417" s="456">
        <v>206888</v>
      </c>
      <c r="I417" s="456">
        <v>0</v>
      </c>
      <c r="J417" s="456">
        <v>0</v>
      </c>
      <c r="K417" s="511">
        <v>0</v>
      </c>
      <c r="L417" s="511">
        <v>0</v>
      </c>
      <c r="M417" s="709">
        <v>4.8679529400000003</v>
      </c>
    </row>
    <row r="418" spans="1:13" hidden="1">
      <c r="B418" s="718" t="s">
        <v>805</v>
      </c>
      <c r="C418" s="456">
        <v>170879</v>
      </c>
      <c r="D418" s="456">
        <v>0</v>
      </c>
      <c r="E418" s="456">
        <v>0</v>
      </c>
      <c r="F418" s="456">
        <v>0</v>
      </c>
      <c r="G418" s="456">
        <v>0</v>
      </c>
      <c r="H418" s="456">
        <v>170879</v>
      </c>
      <c r="I418" s="456">
        <v>0</v>
      </c>
      <c r="J418" s="456">
        <v>0</v>
      </c>
      <c r="K418" s="511">
        <v>0</v>
      </c>
      <c r="L418" s="511">
        <v>0</v>
      </c>
      <c r="M418" s="709">
        <v>1.70879</v>
      </c>
    </row>
    <row r="419" spans="1:13" ht="30" hidden="1">
      <c r="B419" s="718" t="s">
        <v>1361</v>
      </c>
      <c r="C419" s="456">
        <v>306</v>
      </c>
      <c r="D419" s="456">
        <v>0</v>
      </c>
      <c r="E419" s="456">
        <v>0</v>
      </c>
      <c r="F419" s="456">
        <v>0</v>
      </c>
      <c r="G419" s="456">
        <v>0</v>
      </c>
      <c r="H419" s="456">
        <v>306</v>
      </c>
      <c r="I419" s="456">
        <v>0</v>
      </c>
      <c r="J419" s="456">
        <v>0</v>
      </c>
      <c r="K419" s="511">
        <v>0</v>
      </c>
      <c r="L419" s="511">
        <v>0</v>
      </c>
      <c r="M419" s="709">
        <v>3.7499999999999999E-3</v>
      </c>
    </row>
    <row r="420" spans="1:13" hidden="1">
      <c r="B420" s="718" t="s">
        <v>704</v>
      </c>
      <c r="C420" s="456">
        <v>139748</v>
      </c>
      <c r="D420" s="456">
        <v>0</v>
      </c>
      <c r="E420" s="456">
        <v>0</v>
      </c>
      <c r="F420" s="456">
        <v>0</v>
      </c>
      <c r="G420" s="456">
        <v>0</v>
      </c>
      <c r="H420" s="456">
        <v>139748</v>
      </c>
      <c r="I420" s="456">
        <v>0</v>
      </c>
      <c r="J420" s="456">
        <v>0</v>
      </c>
      <c r="K420" s="511">
        <v>0</v>
      </c>
      <c r="L420" s="511">
        <v>0</v>
      </c>
      <c r="M420" s="709">
        <v>5.2735094299999998</v>
      </c>
    </row>
    <row r="421" spans="1:13" hidden="1">
      <c r="B421" s="718" t="s">
        <v>1338</v>
      </c>
      <c r="C421" s="456">
        <v>66844</v>
      </c>
      <c r="D421" s="456">
        <v>0</v>
      </c>
      <c r="E421" s="456">
        <v>0</v>
      </c>
      <c r="F421" s="456">
        <v>0</v>
      </c>
      <c r="G421" s="456">
        <v>0</v>
      </c>
      <c r="H421" s="456">
        <v>66844</v>
      </c>
      <c r="I421" s="456">
        <v>0</v>
      </c>
      <c r="J421" s="456">
        <v>0</v>
      </c>
      <c r="K421" s="511">
        <v>0</v>
      </c>
      <c r="L421" s="511">
        <v>0</v>
      </c>
      <c r="M421" s="709">
        <v>6.6844000000000001</v>
      </c>
    </row>
    <row r="422" spans="1:13" hidden="1">
      <c r="B422" s="718" t="s">
        <v>807</v>
      </c>
      <c r="C422" s="456">
        <v>412147</v>
      </c>
      <c r="D422" s="456">
        <v>0</v>
      </c>
      <c r="E422" s="456">
        <v>0</v>
      </c>
      <c r="F422" s="456">
        <v>0</v>
      </c>
      <c r="G422" s="456">
        <v>0</v>
      </c>
      <c r="H422" s="456">
        <v>412147</v>
      </c>
      <c r="I422" s="456">
        <v>0</v>
      </c>
      <c r="J422" s="456">
        <v>0</v>
      </c>
      <c r="K422" s="511">
        <v>0</v>
      </c>
      <c r="L422" s="511">
        <v>0</v>
      </c>
      <c r="M422" s="709">
        <v>0.55197273000000002</v>
      </c>
    </row>
    <row r="423" spans="1:13" hidden="1">
      <c r="B423" s="677"/>
      <c r="C423" s="524">
        <v>21199174</v>
      </c>
      <c r="D423" s="524">
        <v>0</v>
      </c>
      <c r="E423" s="524">
        <v>0</v>
      </c>
      <c r="F423" s="524">
        <v>0</v>
      </c>
      <c r="G423" s="524">
        <v>3769256</v>
      </c>
      <c r="H423" s="524">
        <v>17429918</v>
      </c>
      <c r="I423" s="524">
        <v>0</v>
      </c>
      <c r="J423" s="524">
        <v>3529.76</v>
      </c>
      <c r="K423" s="525">
        <v>5.3397200000000001E-3</v>
      </c>
      <c r="L423" s="525">
        <v>5.6176826392267225E-3</v>
      </c>
      <c r="M423" s="656"/>
    </row>
    <row r="424" spans="1:13" hidden="1">
      <c r="B424" s="677"/>
      <c r="C424" s="526"/>
      <c r="D424" s="526"/>
      <c r="E424" s="526"/>
      <c r="F424" s="526"/>
      <c r="G424" s="526"/>
      <c r="H424" s="526"/>
      <c r="I424" s="526"/>
      <c r="J424" s="526"/>
      <c r="K424" s="527"/>
      <c r="L424" s="527"/>
      <c r="M424" s="656"/>
    </row>
    <row r="425" spans="1:13" hidden="1">
      <c r="C425" s="524">
        <v>907025268.15789998</v>
      </c>
      <c r="D425" s="524">
        <v>6207190</v>
      </c>
      <c r="E425" s="524">
        <v>3558093</v>
      </c>
      <c r="F425" s="524">
        <v>14729156</v>
      </c>
      <c r="G425" s="524">
        <v>117160313</v>
      </c>
      <c r="H425" s="524">
        <v>814359394</v>
      </c>
      <c r="I425" s="524">
        <v>12913584.570154101</v>
      </c>
      <c r="J425" s="524">
        <v>59498770.170146197</v>
      </c>
      <c r="K425" s="525">
        <v>90.008041230000003</v>
      </c>
      <c r="L425" s="525">
        <v>94.693440448429598</v>
      </c>
      <c r="M425" s="656"/>
    </row>
    <row r="426" spans="1:13" hidden="1"/>
    <row r="427" spans="1:13" hidden="1"/>
    <row r="428" spans="1:13" hidden="1"/>
    <row r="429" spans="1:13" hidden="1"/>
    <row r="430" spans="1:13" hidden="1"/>
    <row r="431" spans="1:13" hidden="1"/>
    <row r="432" spans="1:13" hidden="1"/>
    <row r="433" hidden="1"/>
    <row r="434" hidden="1"/>
    <row r="435" hidden="1"/>
  </sheetData>
  <mergeCells count="1">
    <mergeCell ref="A4:A5"/>
  </mergeCells>
  <pageMargins left="0.7" right="0.7" top="0.75" bottom="0.75" header="0.3" footer="0.3"/>
  <pageSetup scale="49" orientation="portrait" r:id="rId1"/>
  <headerFooter>
    <oddFooter>&amp;C13 of 19</oddFooter>
  </headerFooter>
  <rowBreaks count="1" manualBreakCount="1">
    <brk id="31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7"/>
  <sheetViews>
    <sheetView view="pageBreakPreview" topLeftCell="D1" zoomScaleSheetLayoutView="100" workbookViewId="0">
      <selection activeCell="B4" sqref="B4:K6"/>
    </sheetView>
  </sheetViews>
  <sheetFormatPr defaultRowHeight="15.75"/>
  <cols>
    <col min="1" max="1" width="4.25" style="716" customWidth="1"/>
    <col min="2" max="2" width="31.375" style="523" customWidth="1"/>
    <col min="3" max="3" width="12" style="456" customWidth="1"/>
    <col min="4" max="4" width="9.875" style="456" customWidth="1"/>
    <col min="5" max="6" width="11.125" style="456" customWidth="1"/>
    <col min="7" max="7" width="11.75" style="456" customWidth="1"/>
    <col min="8" max="8" width="11.875" style="456" customWidth="1"/>
    <col min="9" max="9" width="11.75" style="456" customWidth="1"/>
    <col min="10" max="10" width="11.375" style="456" customWidth="1"/>
    <col min="11" max="11" width="7.125" style="511" customWidth="1"/>
    <col min="12" max="12" width="9" style="511" customWidth="1"/>
    <col min="13" max="13" width="11.75" style="542" customWidth="1"/>
    <col min="14" max="16384" width="9" style="542"/>
  </cols>
  <sheetData>
    <row r="1" spans="1:13">
      <c r="A1" s="716">
        <v>7.2</v>
      </c>
      <c r="B1" s="642" t="s">
        <v>2059</v>
      </c>
      <c r="C1" s="658"/>
      <c r="D1" s="658"/>
      <c r="E1" s="658"/>
      <c r="F1" s="658"/>
      <c r="G1" s="658"/>
      <c r="H1" s="658"/>
      <c r="I1" s="658"/>
      <c r="J1" s="658"/>
      <c r="K1" s="659"/>
      <c r="L1" s="661"/>
    </row>
    <row r="2" spans="1:13" hidden="1">
      <c r="B2" s="516"/>
      <c r="C2" s="513"/>
      <c r="D2" s="513"/>
      <c r="E2" s="513"/>
      <c r="F2" s="513"/>
      <c r="G2" s="513"/>
      <c r="H2" s="513"/>
      <c r="I2" s="513"/>
      <c r="J2" s="513"/>
      <c r="K2" s="514"/>
      <c r="L2" s="514"/>
      <c r="M2" s="515"/>
    </row>
    <row r="3" spans="1:13" hidden="1">
      <c r="B3" s="516"/>
      <c r="C3" s="513"/>
      <c r="D3" s="513"/>
      <c r="E3" s="513"/>
      <c r="F3" s="513"/>
      <c r="G3" s="513"/>
      <c r="H3" s="513"/>
      <c r="I3" s="513"/>
      <c r="J3" s="513"/>
      <c r="K3" s="514"/>
      <c r="L3" s="514"/>
      <c r="M3" s="515"/>
    </row>
    <row r="4" spans="1:13" ht="66.75" customHeight="1">
      <c r="A4" s="1312"/>
      <c r="B4" s="702" t="s">
        <v>2020</v>
      </c>
      <c r="C4" s="703" t="s">
        <v>2021</v>
      </c>
      <c r="D4" s="519" t="s">
        <v>2022</v>
      </c>
      <c r="E4" s="519" t="s">
        <v>2023</v>
      </c>
      <c r="F4" s="519" t="s">
        <v>2024</v>
      </c>
      <c r="G4" s="519" t="s">
        <v>2025</v>
      </c>
      <c r="H4" s="519" t="s">
        <v>2012</v>
      </c>
      <c r="I4" s="519" t="s">
        <v>2026</v>
      </c>
      <c r="J4" s="519" t="s">
        <v>2027</v>
      </c>
      <c r="K4" s="520" t="s">
        <v>53</v>
      </c>
      <c r="L4" s="520" t="s">
        <v>2028</v>
      </c>
      <c r="M4" s="704" t="s">
        <v>2029</v>
      </c>
    </row>
    <row r="5" spans="1:13">
      <c r="A5" s="1313"/>
      <c r="B5" s="705"/>
      <c r="C5" s="706" t="s">
        <v>2078</v>
      </c>
      <c r="D5" s="707"/>
      <c r="E5" s="707"/>
      <c r="F5" s="707"/>
      <c r="G5" s="707"/>
      <c r="H5" s="707"/>
      <c r="I5" s="706" t="s">
        <v>2060</v>
      </c>
      <c r="J5" s="707"/>
      <c r="K5" s="706" t="s">
        <v>2032</v>
      </c>
      <c r="L5" s="708"/>
      <c r="M5" s="708"/>
    </row>
    <row r="6" spans="1:13" hidden="1">
      <c r="A6" s="517"/>
      <c r="B6" s="518" t="s">
        <v>2061</v>
      </c>
      <c r="C6" s="519"/>
      <c r="D6" s="519"/>
      <c r="E6" s="519"/>
      <c r="F6" s="519"/>
      <c r="G6" s="519"/>
      <c r="H6" s="519"/>
      <c r="I6" s="519"/>
      <c r="J6" s="520"/>
      <c r="K6" s="520"/>
      <c r="L6" s="520"/>
      <c r="M6" s="520"/>
    </row>
    <row r="7" spans="1:13" hidden="1">
      <c r="B7" s="718" t="s">
        <v>852</v>
      </c>
      <c r="C7" s="456">
        <v>560662.15789999999</v>
      </c>
      <c r="D7" s="456">
        <v>0</v>
      </c>
      <c r="E7" s="456">
        <v>0</v>
      </c>
      <c r="F7" s="456">
        <v>0</v>
      </c>
      <c r="G7" s="456">
        <v>560662</v>
      </c>
      <c r="H7" s="511">
        <v>0</v>
      </c>
      <c r="I7" s="456">
        <v>0</v>
      </c>
      <c r="J7" s="456">
        <v>0</v>
      </c>
      <c r="K7" s="511">
        <v>0</v>
      </c>
      <c r="L7" s="511">
        <v>0</v>
      </c>
      <c r="M7" s="511">
        <v>0</v>
      </c>
    </row>
    <row r="8" spans="1:13" hidden="1">
      <c r="B8" s="718" t="s">
        <v>853</v>
      </c>
      <c r="C8" s="456">
        <v>77069</v>
      </c>
      <c r="D8" s="456">
        <v>0</v>
      </c>
      <c r="E8" s="456">
        <v>0</v>
      </c>
      <c r="F8" s="456">
        <v>0</v>
      </c>
      <c r="G8" s="456">
        <v>77069</v>
      </c>
      <c r="H8" s="511">
        <v>0</v>
      </c>
      <c r="I8" s="456">
        <v>0</v>
      </c>
      <c r="J8" s="456">
        <v>0</v>
      </c>
      <c r="K8" s="511">
        <v>0</v>
      </c>
      <c r="L8" s="511">
        <v>0</v>
      </c>
      <c r="M8" s="511">
        <v>0</v>
      </c>
    </row>
    <row r="9" spans="1:13" hidden="1">
      <c r="B9" s="719"/>
      <c r="C9" s="524">
        <v>637731.15789999999</v>
      </c>
      <c r="D9" s="524">
        <v>0</v>
      </c>
      <c r="E9" s="524">
        <v>0</v>
      </c>
      <c r="F9" s="524">
        <v>0</v>
      </c>
      <c r="G9" s="524">
        <v>637731</v>
      </c>
      <c r="H9" s="525">
        <v>0</v>
      </c>
      <c r="I9" s="524">
        <v>0</v>
      </c>
      <c r="J9" s="524">
        <v>0</v>
      </c>
      <c r="K9" s="524">
        <v>0</v>
      </c>
      <c r="L9" s="524">
        <v>0</v>
      </c>
      <c r="M9" s="655">
        <v>0</v>
      </c>
    </row>
    <row r="10" spans="1:13" hidden="1">
      <c r="B10" s="720" t="s">
        <v>876</v>
      </c>
      <c r="C10" s="526"/>
      <c r="D10" s="526"/>
      <c r="E10" s="526"/>
      <c r="F10" s="526"/>
      <c r="G10" s="526"/>
      <c r="H10" s="526"/>
      <c r="I10" s="526"/>
      <c r="J10" s="526"/>
      <c r="K10" s="527"/>
      <c r="L10" s="527"/>
      <c r="M10" s="656"/>
    </row>
    <row r="11" spans="1:13" hidden="1">
      <c r="B11" s="718" t="s">
        <v>620</v>
      </c>
      <c r="C11" s="456">
        <v>55229</v>
      </c>
      <c r="D11" s="456">
        <v>0</v>
      </c>
      <c r="E11" s="456">
        <v>0</v>
      </c>
      <c r="F11" s="456">
        <v>0</v>
      </c>
      <c r="G11" s="456">
        <v>0</v>
      </c>
      <c r="H11" s="456">
        <v>55229</v>
      </c>
      <c r="I11" s="456">
        <v>14920.147072799999</v>
      </c>
      <c r="J11" s="456">
        <v>28716.31855</v>
      </c>
      <c r="K11" s="511">
        <v>4.3441239999999999E-2</v>
      </c>
      <c r="L11" s="511">
        <v>4.5702587195967793E-2</v>
      </c>
      <c r="M11" s="709">
        <v>6.6585889999999995E-2</v>
      </c>
    </row>
    <row r="12" spans="1:13" hidden="1">
      <c r="B12" s="718" t="s">
        <v>621</v>
      </c>
      <c r="C12" s="456">
        <v>3705657</v>
      </c>
      <c r="D12" s="456">
        <v>0</v>
      </c>
      <c r="E12" s="456">
        <v>0</v>
      </c>
      <c r="F12" s="456">
        <v>0</v>
      </c>
      <c r="G12" s="456">
        <v>709400</v>
      </c>
      <c r="H12" s="456">
        <v>2996257</v>
      </c>
      <c r="I12" s="456">
        <v>276432.11764450005</v>
      </c>
      <c r="J12" s="456">
        <v>460824.32660000003</v>
      </c>
      <c r="K12" s="511">
        <v>0.69712207999999998</v>
      </c>
      <c r="L12" s="511">
        <v>0.73341100224212563</v>
      </c>
      <c r="M12" s="709">
        <v>3.51289907</v>
      </c>
    </row>
    <row r="13" spans="1:13" hidden="1">
      <c r="B13" s="718" t="s">
        <v>1456</v>
      </c>
      <c r="C13" s="456">
        <v>1464033</v>
      </c>
      <c r="D13" s="456">
        <v>0</v>
      </c>
      <c r="E13" s="456">
        <v>0</v>
      </c>
      <c r="F13" s="456">
        <v>0</v>
      </c>
      <c r="G13" s="456">
        <v>45000</v>
      </c>
      <c r="H13" s="456">
        <v>1419033</v>
      </c>
      <c r="I13" s="456">
        <v>31247.020835399999</v>
      </c>
      <c r="J13" s="456">
        <v>98892.409769999998</v>
      </c>
      <c r="K13" s="511">
        <v>0.14960166</v>
      </c>
      <c r="L13" s="511">
        <v>0.15738922009321429</v>
      </c>
      <c r="M13" s="709">
        <v>6.2678136000000002</v>
      </c>
    </row>
    <row r="14" spans="1:13" hidden="1">
      <c r="B14" s="718" t="s">
        <v>2062</v>
      </c>
      <c r="C14" s="456">
        <v>3858854</v>
      </c>
      <c r="D14" s="456">
        <v>0</v>
      </c>
      <c r="E14" s="456">
        <v>764770</v>
      </c>
      <c r="F14" s="456">
        <v>0</v>
      </c>
      <c r="G14" s="456">
        <v>45000</v>
      </c>
      <c r="H14" s="456">
        <v>4578624</v>
      </c>
      <c r="I14" s="456">
        <v>172780.76586000001</v>
      </c>
      <c r="J14" s="456">
        <v>2362020.5491200001</v>
      </c>
      <c r="K14" s="511">
        <v>3.57319824</v>
      </c>
      <c r="L14" s="511">
        <v>3.7592022778569065</v>
      </c>
      <c r="M14" s="709">
        <v>4.1529469399999996</v>
      </c>
    </row>
    <row r="15" spans="1:13" hidden="1">
      <c r="B15" s="718" t="s">
        <v>623</v>
      </c>
      <c r="C15" s="456">
        <v>5007351</v>
      </c>
      <c r="D15" s="526">
        <v>0</v>
      </c>
      <c r="E15" s="456">
        <v>0</v>
      </c>
      <c r="F15" s="456">
        <v>0</v>
      </c>
      <c r="G15" s="456">
        <v>702600</v>
      </c>
      <c r="H15" s="456">
        <v>4304751</v>
      </c>
      <c r="I15" s="456">
        <v>592644.65200689994</v>
      </c>
      <c r="J15" s="456">
        <v>821776.96589999995</v>
      </c>
      <c r="K15" s="511">
        <v>1.2431610799999999</v>
      </c>
      <c r="L15" s="511">
        <v>1.3078742448928085</v>
      </c>
      <c r="M15" s="709">
        <v>5.3831889200000003</v>
      </c>
    </row>
    <row r="16" spans="1:13" hidden="1">
      <c r="B16" s="718" t="s">
        <v>881</v>
      </c>
      <c r="C16" s="456">
        <v>1372143</v>
      </c>
      <c r="D16" s="456">
        <v>429600</v>
      </c>
      <c r="E16" s="456">
        <v>0</v>
      </c>
      <c r="F16" s="456">
        <v>0</v>
      </c>
      <c r="G16" s="456">
        <v>225000</v>
      </c>
      <c r="H16" s="456">
        <v>1576743</v>
      </c>
      <c r="I16" s="456">
        <v>145575.66361459999</v>
      </c>
      <c r="J16" s="456">
        <v>286226.15679000004</v>
      </c>
      <c r="K16" s="511">
        <v>0.43299488000000003</v>
      </c>
      <c r="L16" s="511">
        <v>0.4555345722915351</v>
      </c>
      <c r="M16" s="709">
        <v>3.6660529999999997E-2</v>
      </c>
    </row>
    <row r="17" spans="2:13" hidden="1">
      <c r="B17" s="718" t="s">
        <v>624</v>
      </c>
      <c r="C17" s="456">
        <v>1827472</v>
      </c>
      <c r="D17" s="456">
        <v>251400</v>
      </c>
      <c r="E17" s="456">
        <v>0</v>
      </c>
      <c r="F17" s="456">
        <v>0</v>
      </c>
      <c r="G17" s="456">
        <v>216450</v>
      </c>
      <c r="H17" s="456">
        <v>1862422</v>
      </c>
      <c r="I17" s="456">
        <v>420768.46762959997</v>
      </c>
      <c r="J17" s="456">
        <v>608006.28612000006</v>
      </c>
      <c r="K17" s="511">
        <v>0.91977481000000005</v>
      </c>
      <c r="L17" s="511">
        <v>0.96765399292785903</v>
      </c>
      <c r="M17" s="709">
        <v>0.78734064000000004</v>
      </c>
    </row>
    <row r="18" spans="2:13" hidden="1">
      <c r="B18" s="718" t="s">
        <v>625</v>
      </c>
      <c r="C18" s="456">
        <v>2918274</v>
      </c>
      <c r="D18" s="456">
        <v>630000</v>
      </c>
      <c r="E18" s="456">
        <v>0</v>
      </c>
      <c r="F18" s="456">
        <v>0</v>
      </c>
      <c r="G18" s="456">
        <v>235000</v>
      </c>
      <c r="H18" s="456">
        <v>3313274</v>
      </c>
      <c r="I18" s="456">
        <v>327687.73214020004</v>
      </c>
      <c r="J18" s="456">
        <v>512464.08957999997</v>
      </c>
      <c r="K18" s="511">
        <v>0.77524126000000004</v>
      </c>
      <c r="L18" s="511">
        <v>0.81559670324914257</v>
      </c>
      <c r="M18" s="709">
        <v>0.16804015999999999</v>
      </c>
    </row>
    <row r="19" spans="2:13" hidden="1">
      <c r="B19" s="718" t="s">
        <v>626</v>
      </c>
      <c r="C19" s="456">
        <v>1575000</v>
      </c>
      <c r="D19" s="456">
        <v>0</v>
      </c>
      <c r="E19" s="456">
        <v>0</v>
      </c>
      <c r="F19" s="456">
        <v>0</v>
      </c>
      <c r="G19" s="456">
        <v>0</v>
      </c>
      <c r="H19" s="456">
        <v>1575000</v>
      </c>
      <c r="I19" s="456">
        <v>90483.75</v>
      </c>
      <c r="J19" s="456">
        <v>245259</v>
      </c>
      <c r="K19" s="511">
        <v>0.37102091999999998</v>
      </c>
      <c r="L19" s="511">
        <v>0.39033453447659522</v>
      </c>
      <c r="M19" s="709">
        <v>4.5</v>
      </c>
    </row>
    <row r="20" spans="2:13" hidden="1">
      <c r="B20" s="718" t="s">
        <v>886</v>
      </c>
      <c r="C20" s="456">
        <v>20215015</v>
      </c>
      <c r="D20" s="456">
        <v>0</v>
      </c>
      <c r="E20" s="456">
        <v>0</v>
      </c>
      <c r="F20" s="456">
        <v>0</v>
      </c>
      <c r="G20" s="456">
        <v>0</v>
      </c>
      <c r="H20" s="456">
        <v>20215015</v>
      </c>
      <c r="I20" s="456">
        <v>1300763.8262527999</v>
      </c>
      <c r="J20" s="456">
        <v>6962051.1660000002</v>
      </c>
      <c r="K20" s="511">
        <v>10.53199515</v>
      </c>
      <c r="L20" s="511">
        <v>11.080241707268017</v>
      </c>
      <c r="M20" s="709">
        <v>7.4405830399999999</v>
      </c>
    </row>
    <row r="21" spans="2:13" hidden="1">
      <c r="B21" s="719"/>
      <c r="C21" s="524">
        <v>41999028</v>
      </c>
      <c r="D21" s="524">
        <v>1311000</v>
      </c>
      <c r="E21" s="524">
        <v>764770</v>
      </c>
      <c r="F21" s="524">
        <v>0</v>
      </c>
      <c r="G21" s="524">
        <v>2178450</v>
      </c>
      <c r="H21" s="524">
        <v>41896348</v>
      </c>
      <c r="I21" s="524">
        <v>3373304.1430567997</v>
      </c>
      <c r="J21" s="524">
        <v>12386237.26843</v>
      </c>
      <c r="K21" s="525">
        <v>18.737551320000001</v>
      </c>
      <c r="L21" s="525">
        <v>19.71294084249417</v>
      </c>
      <c r="M21" s="656">
        <v>0</v>
      </c>
    </row>
    <row r="22" spans="2:13" hidden="1">
      <c r="B22" s="720" t="s">
        <v>627</v>
      </c>
      <c r="C22" s="526"/>
      <c r="D22" s="526"/>
      <c r="E22" s="526"/>
      <c r="F22" s="526"/>
      <c r="G22" s="526"/>
      <c r="H22" s="526"/>
      <c r="I22" s="526"/>
      <c r="J22" s="526"/>
      <c r="K22" s="527"/>
      <c r="L22" s="527"/>
      <c r="M22" s="656"/>
    </row>
    <row r="23" spans="2:13" hidden="1">
      <c r="B23" s="718" t="s">
        <v>1037</v>
      </c>
      <c r="C23" s="456">
        <v>889292</v>
      </c>
      <c r="D23" s="456">
        <v>0</v>
      </c>
      <c r="E23" s="456">
        <v>0</v>
      </c>
      <c r="F23" s="456">
        <v>0</v>
      </c>
      <c r="G23" s="456">
        <v>115000</v>
      </c>
      <c r="H23" s="456">
        <v>774292</v>
      </c>
      <c r="I23" s="456">
        <v>15927.389761800001</v>
      </c>
      <c r="J23" s="456">
        <v>24397.940920000001</v>
      </c>
      <c r="K23" s="511">
        <v>3.690852E-2</v>
      </c>
      <c r="L23" s="511">
        <v>3.882980404876344E-2</v>
      </c>
      <c r="M23" s="709">
        <v>0.17064287</v>
      </c>
    </row>
    <row r="24" spans="2:13" hidden="1">
      <c r="B24" s="718" t="s">
        <v>629</v>
      </c>
      <c r="C24" s="456">
        <v>6489167</v>
      </c>
      <c r="D24" s="456">
        <v>0</v>
      </c>
      <c r="E24" s="456">
        <v>0</v>
      </c>
      <c r="F24" s="456">
        <v>0</v>
      </c>
      <c r="G24" s="456">
        <v>452500</v>
      </c>
      <c r="H24" s="456">
        <v>6036667</v>
      </c>
      <c r="I24" s="456">
        <v>45275.002527099998</v>
      </c>
      <c r="J24" s="456">
        <v>45275.002500000002</v>
      </c>
      <c r="K24" s="511">
        <v>6.8490750000000003E-2</v>
      </c>
      <c r="L24" s="511">
        <v>7.2056059203797554E-2</v>
      </c>
      <c r="M24" s="709">
        <v>1.53827867</v>
      </c>
    </row>
    <row r="25" spans="2:13" hidden="1">
      <c r="B25" s="719" t="s">
        <v>1635</v>
      </c>
      <c r="C25" s="456">
        <v>1940646</v>
      </c>
      <c r="D25" s="456">
        <v>0</v>
      </c>
      <c r="E25" s="456">
        <v>0</v>
      </c>
      <c r="F25" s="456">
        <v>0</v>
      </c>
      <c r="G25" s="456">
        <v>181000</v>
      </c>
      <c r="H25" s="456">
        <v>1759646</v>
      </c>
      <c r="I25" s="456">
        <v>16722.6642383</v>
      </c>
      <c r="J25" s="456">
        <v>775951.09661999997</v>
      </c>
      <c r="K25" s="511">
        <v>1.1738369900000001</v>
      </c>
      <c r="L25" s="511">
        <v>1.2349414703467405</v>
      </c>
      <c r="M25" s="709">
        <v>5.15749952</v>
      </c>
    </row>
    <row r="26" spans="2:13" hidden="1">
      <c r="B26" s="718" t="s">
        <v>630</v>
      </c>
      <c r="C26" s="671">
        <v>942940</v>
      </c>
      <c r="D26" s="671">
        <v>0</v>
      </c>
      <c r="E26" s="671">
        <v>0</v>
      </c>
      <c r="F26" s="671">
        <v>0</v>
      </c>
      <c r="G26" s="671">
        <v>0</v>
      </c>
      <c r="H26" s="671">
        <v>942940</v>
      </c>
      <c r="I26" s="671">
        <v>27540.207200000001</v>
      </c>
      <c r="J26" s="671">
        <v>86014.986799999999</v>
      </c>
      <c r="K26" s="672">
        <v>0.13012104999999999</v>
      </c>
      <c r="L26" s="672">
        <v>0.13689454752155264</v>
      </c>
      <c r="M26" s="721">
        <v>0.19592048000000001</v>
      </c>
    </row>
    <row r="27" spans="2:13" hidden="1">
      <c r="B27" s="718" t="s">
        <v>1041</v>
      </c>
      <c r="C27" s="456">
        <v>513395</v>
      </c>
      <c r="D27" s="456">
        <v>0</v>
      </c>
      <c r="E27" s="456">
        <v>0</v>
      </c>
      <c r="F27" s="456">
        <v>0</v>
      </c>
      <c r="G27" s="456">
        <v>44500</v>
      </c>
      <c r="H27" s="456">
        <v>468895</v>
      </c>
      <c r="I27" s="456">
        <v>0</v>
      </c>
      <c r="J27" s="456">
        <v>2119.4054000000001</v>
      </c>
      <c r="K27" s="511">
        <v>3.2061799999999999E-3</v>
      </c>
      <c r="L27" s="511">
        <v>3.3730754841868479E-3</v>
      </c>
      <c r="M27" s="709">
        <v>0.23496701</v>
      </c>
    </row>
    <row r="28" spans="2:13" hidden="1">
      <c r="B28" s="718" t="s">
        <v>1043</v>
      </c>
      <c r="C28" s="456">
        <v>1787610</v>
      </c>
      <c r="D28" s="456">
        <v>0</v>
      </c>
      <c r="E28" s="456">
        <v>0</v>
      </c>
      <c r="F28" s="456">
        <v>0</v>
      </c>
      <c r="G28" s="456">
        <v>0</v>
      </c>
      <c r="H28" s="456">
        <v>1787610</v>
      </c>
      <c r="I28" s="456">
        <v>17621.72148</v>
      </c>
      <c r="J28" s="456">
        <v>95726.515499999994</v>
      </c>
      <c r="K28" s="511">
        <v>0.14481237999999999</v>
      </c>
      <c r="L28" s="511">
        <v>0.15235063693792714</v>
      </c>
      <c r="M28" s="709">
        <v>9.4720862199999996</v>
      </c>
    </row>
    <row r="29" spans="2:13" hidden="1">
      <c r="B29" s="718" t="s">
        <v>631</v>
      </c>
      <c r="C29" s="456">
        <v>1949078</v>
      </c>
      <c r="D29" s="456">
        <v>50000</v>
      </c>
      <c r="E29" s="456">
        <v>0</v>
      </c>
      <c r="F29" s="456">
        <v>0</v>
      </c>
      <c r="G29" s="456">
        <v>1035100</v>
      </c>
      <c r="H29" s="456">
        <v>963978</v>
      </c>
      <c r="I29" s="456">
        <v>87594.793283699997</v>
      </c>
      <c r="J29" s="456">
        <v>247645.94819999998</v>
      </c>
      <c r="K29" s="511">
        <v>0.37463182</v>
      </c>
      <c r="L29" s="511">
        <v>0.39413340960234694</v>
      </c>
      <c r="M29" s="709">
        <v>0.18646702000000001</v>
      </c>
    </row>
    <row r="30" spans="2:13" hidden="1">
      <c r="B30" s="718" t="s">
        <v>1641</v>
      </c>
      <c r="C30" s="456">
        <v>712327</v>
      </c>
      <c r="D30" s="456">
        <v>0</v>
      </c>
      <c r="E30" s="456">
        <v>0</v>
      </c>
      <c r="F30" s="456">
        <v>0</v>
      </c>
      <c r="G30" s="456">
        <v>456500</v>
      </c>
      <c r="H30" s="456">
        <v>255827</v>
      </c>
      <c r="I30" s="456">
        <v>5176.3715769</v>
      </c>
      <c r="J30" s="456">
        <v>19734.494780000001</v>
      </c>
      <c r="K30" s="511">
        <v>2.9853790000000002E-2</v>
      </c>
      <c r="L30" s="511">
        <v>3.1407837563890005E-2</v>
      </c>
      <c r="M30" s="709">
        <v>1.9712360000000002E-2</v>
      </c>
    </row>
    <row r="31" spans="2:13" hidden="1">
      <c r="B31" s="718" t="s">
        <v>1046</v>
      </c>
      <c r="C31" s="456">
        <v>3517562</v>
      </c>
      <c r="D31" s="456">
        <v>0</v>
      </c>
      <c r="E31" s="456">
        <v>0</v>
      </c>
      <c r="F31" s="456">
        <v>0</v>
      </c>
      <c r="G31" s="456">
        <v>720000</v>
      </c>
      <c r="H31" s="456">
        <v>2797562</v>
      </c>
      <c r="I31" s="456">
        <v>28371.185652</v>
      </c>
      <c r="J31" s="456">
        <v>107873.99072</v>
      </c>
      <c r="K31" s="511">
        <v>0.16318874</v>
      </c>
      <c r="L31" s="511">
        <v>0.17168358327247421</v>
      </c>
      <c r="M31" s="709">
        <v>0.13321723999999999</v>
      </c>
    </row>
    <row r="32" spans="2:13" hidden="1">
      <c r="B32" s="718" t="s">
        <v>632</v>
      </c>
      <c r="C32" s="456">
        <v>445935</v>
      </c>
      <c r="D32" s="456">
        <v>200000</v>
      </c>
      <c r="E32" s="456">
        <v>0</v>
      </c>
      <c r="F32" s="456">
        <v>0</v>
      </c>
      <c r="G32" s="456">
        <v>0</v>
      </c>
      <c r="H32" s="456">
        <v>645935</v>
      </c>
      <c r="I32" s="456">
        <v>20228.783697700001</v>
      </c>
      <c r="J32" s="456">
        <v>30023.058800000003</v>
      </c>
      <c r="K32" s="511">
        <v>4.541804E-2</v>
      </c>
      <c r="L32" s="511">
        <v>4.7782290069931975E-2</v>
      </c>
      <c r="M32" s="709">
        <v>6.9149779999999994E-2</v>
      </c>
    </row>
    <row r="33" spans="2:13" hidden="1">
      <c r="B33" s="718" t="s">
        <v>893</v>
      </c>
      <c r="C33" s="456">
        <v>30500655</v>
      </c>
      <c r="D33" s="456">
        <v>0</v>
      </c>
      <c r="E33" s="456">
        <v>0</v>
      </c>
      <c r="F33" s="456">
        <v>0</v>
      </c>
      <c r="G33" s="456">
        <v>2855000</v>
      </c>
      <c r="H33" s="456">
        <v>27645655</v>
      </c>
      <c r="I33" s="456">
        <v>641811.67105260002</v>
      </c>
      <c r="J33" s="456">
        <v>3683507.0721999998</v>
      </c>
      <c r="K33" s="511">
        <v>5.57230588</v>
      </c>
      <c r="L33" s="511">
        <v>5.8623741361924866</v>
      </c>
      <c r="M33" s="709">
        <v>2.1729936300000001</v>
      </c>
    </row>
    <row r="34" spans="2:13" hidden="1">
      <c r="B34" s="718" t="s">
        <v>895</v>
      </c>
      <c r="C34" s="456">
        <v>4909</v>
      </c>
      <c r="D34" s="456">
        <v>0</v>
      </c>
      <c r="E34" s="456">
        <v>0</v>
      </c>
      <c r="F34" s="456">
        <v>0</v>
      </c>
      <c r="G34" s="456">
        <v>4909</v>
      </c>
      <c r="H34" s="456">
        <v>0</v>
      </c>
      <c r="I34" s="456">
        <v>0</v>
      </c>
      <c r="J34" s="456">
        <v>0</v>
      </c>
      <c r="K34" s="511">
        <v>0</v>
      </c>
      <c r="L34" s="511">
        <v>0</v>
      </c>
      <c r="M34" s="709">
        <v>0</v>
      </c>
    </row>
    <row r="35" spans="2:13" hidden="1">
      <c r="B35" s="718" t="s">
        <v>1039</v>
      </c>
      <c r="C35" s="456">
        <v>900681</v>
      </c>
      <c r="D35" s="456">
        <v>0</v>
      </c>
      <c r="E35" s="456">
        <v>0</v>
      </c>
      <c r="F35" s="456">
        <v>0</v>
      </c>
      <c r="G35" s="456">
        <v>0</v>
      </c>
      <c r="H35" s="456">
        <v>900681</v>
      </c>
      <c r="I35" s="456">
        <v>70316.165670000002</v>
      </c>
      <c r="J35" s="456">
        <v>144334.13024999999</v>
      </c>
      <c r="K35" s="511">
        <v>0.21834460999999999</v>
      </c>
      <c r="L35" s="511">
        <v>0.22971061424949951</v>
      </c>
      <c r="M35" s="709">
        <v>3.5971555999999998</v>
      </c>
    </row>
    <row r="36" spans="2:13" hidden="1">
      <c r="B36" s="718" t="s">
        <v>1647</v>
      </c>
      <c r="C36" s="456">
        <v>11554572</v>
      </c>
      <c r="D36" s="456">
        <v>0</v>
      </c>
      <c r="E36" s="456">
        <v>0</v>
      </c>
      <c r="F36" s="456">
        <v>0</v>
      </c>
      <c r="G36" s="456">
        <v>6555000</v>
      </c>
      <c r="H36" s="456">
        <v>4999572</v>
      </c>
      <c r="I36" s="456">
        <v>27847.6162927</v>
      </c>
      <c r="J36" s="456">
        <v>27847.616040000001</v>
      </c>
      <c r="K36" s="511">
        <v>4.2127089999999999E-2</v>
      </c>
      <c r="L36" s="511">
        <v>4.4320030022369679E-2</v>
      </c>
      <c r="M36" s="709">
        <v>0.33017753</v>
      </c>
    </row>
    <row r="37" spans="2:13" hidden="1">
      <c r="B37" s="718" t="s">
        <v>1049</v>
      </c>
      <c r="C37" s="456">
        <v>97057</v>
      </c>
      <c r="D37" s="456">
        <v>0</v>
      </c>
      <c r="E37" s="456">
        <v>0</v>
      </c>
      <c r="F37" s="456">
        <v>0</v>
      </c>
      <c r="G37" s="456">
        <v>0</v>
      </c>
      <c r="H37" s="456">
        <v>97057</v>
      </c>
      <c r="I37" s="456">
        <v>1449.0413500000002</v>
      </c>
      <c r="J37" s="456">
        <v>23774.112149999997</v>
      </c>
      <c r="K37" s="511">
        <v>3.596481E-2</v>
      </c>
      <c r="L37" s="511">
        <v>3.7836968260755423E-2</v>
      </c>
      <c r="M37" s="709">
        <v>2.2844466400000001</v>
      </c>
    </row>
    <row r="38" spans="2:13" hidden="1">
      <c r="B38" s="718" t="s">
        <v>633</v>
      </c>
      <c r="C38" s="456">
        <v>147800</v>
      </c>
      <c r="D38" s="456">
        <v>0</v>
      </c>
      <c r="E38" s="456">
        <v>0</v>
      </c>
      <c r="F38" s="456">
        <v>0</v>
      </c>
      <c r="G38" s="456">
        <v>5000</v>
      </c>
      <c r="H38" s="456">
        <v>142800</v>
      </c>
      <c r="I38" s="456">
        <v>0</v>
      </c>
      <c r="J38" s="456">
        <v>1756.44</v>
      </c>
      <c r="K38" s="511">
        <v>2.65709E-3</v>
      </c>
      <c r="L38" s="511">
        <v>2.7954088931948303E-3</v>
      </c>
      <c r="M38" s="709">
        <v>2.38</v>
      </c>
    </row>
    <row r="39" spans="2:13" hidden="1">
      <c r="B39" s="718" t="s">
        <v>635</v>
      </c>
      <c r="C39" s="456">
        <v>698152</v>
      </c>
      <c r="D39" s="456">
        <v>0</v>
      </c>
      <c r="E39" s="456">
        <v>0</v>
      </c>
      <c r="F39" s="456">
        <v>0</v>
      </c>
      <c r="G39" s="456">
        <v>0</v>
      </c>
      <c r="H39" s="456">
        <v>698152</v>
      </c>
      <c r="I39" s="456">
        <v>50406.574119999997</v>
      </c>
      <c r="J39" s="456">
        <v>214109.25536000001</v>
      </c>
      <c r="K39" s="511">
        <v>0.32389846</v>
      </c>
      <c r="L39" s="511">
        <v>0.34075910167649731</v>
      </c>
      <c r="M39" s="709">
        <v>3.2579014900000001</v>
      </c>
    </row>
    <row r="40" spans="2:13" hidden="1">
      <c r="B40" s="718" t="s">
        <v>1055</v>
      </c>
      <c r="C40" s="456">
        <v>904776</v>
      </c>
      <c r="D40" s="456">
        <v>0</v>
      </c>
      <c r="E40" s="456">
        <v>0</v>
      </c>
      <c r="F40" s="456">
        <v>0</v>
      </c>
      <c r="G40" s="456">
        <v>0</v>
      </c>
      <c r="H40" s="456">
        <v>904776</v>
      </c>
      <c r="I40" s="456">
        <v>4523.88</v>
      </c>
      <c r="J40" s="456">
        <v>28844.258879999998</v>
      </c>
      <c r="K40" s="511">
        <v>4.3634779999999998E-2</v>
      </c>
      <c r="L40" s="511">
        <v>4.590620675386916E-2</v>
      </c>
      <c r="M40" s="709">
        <v>4.9258811600000003</v>
      </c>
    </row>
    <row r="41" spans="2:13" hidden="1">
      <c r="B41" s="718" t="s">
        <v>1056</v>
      </c>
      <c r="C41" s="456">
        <v>636624</v>
      </c>
      <c r="D41" s="456">
        <v>0</v>
      </c>
      <c r="E41" s="456">
        <v>0</v>
      </c>
      <c r="F41" s="456">
        <v>0</v>
      </c>
      <c r="G41" s="456">
        <v>7500</v>
      </c>
      <c r="H41" s="456">
        <v>629124</v>
      </c>
      <c r="I41" s="456">
        <v>10037.363218</v>
      </c>
      <c r="J41" s="456">
        <v>33029.01</v>
      </c>
      <c r="K41" s="511">
        <v>4.996536E-2</v>
      </c>
      <c r="L41" s="511">
        <v>5.2566320675582992E-2</v>
      </c>
      <c r="M41" s="709">
        <v>6.9902666699999996</v>
      </c>
    </row>
    <row r="42" spans="2:13" hidden="1">
      <c r="B42" s="719"/>
      <c r="C42" s="524">
        <v>64633178</v>
      </c>
      <c r="D42" s="524">
        <v>250000</v>
      </c>
      <c r="E42" s="524">
        <v>0</v>
      </c>
      <c r="F42" s="524">
        <v>0</v>
      </c>
      <c r="G42" s="524">
        <v>12432009</v>
      </c>
      <c r="H42" s="524">
        <v>52451169</v>
      </c>
      <c r="I42" s="524">
        <v>1070850.4311207999</v>
      </c>
      <c r="J42" s="524">
        <v>5591964.3351199999</v>
      </c>
      <c r="K42" s="525">
        <v>8.459366339999999</v>
      </c>
      <c r="L42" s="525">
        <v>8.8997215007758665</v>
      </c>
      <c r="M42" s="656"/>
    </row>
    <row r="43" spans="2:13" hidden="1">
      <c r="B43" s="720" t="s">
        <v>898</v>
      </c>
      <c r="C43" s="526"/>
      <c r="D43" s="526"/>
      <c r="E43" s="526"/>
      <c r="F43" s="526"/>
      <c r="G43" s="526"/>
      <c r="H43" s="526"/>
      <c r="I43" s="526"/>
      <c r="J43" s="526"/>
      <c r="K43" s="527"/>
      <c r="L43" s="511">
        <v>0</v>
      </c>
      <c r="M43" s="656"/>
    </row>
    <row r="44" spans="2:13" hidden="1">
      <c r="B44" s="718" t="s">
        <v>1459</v>
      </c>
      <c r="C44" s="456">
        <v>9033731</v>
      </c>
      <c r="D44" s="456">
        <v>0</v>
      </c>
      <c r="E44" s="456">
        <v>0</v>
      </c>
      <c r="F44" s="456">
        <v>0</v>
      </c>
      <c r="G44" s="456">
        <v>839000</v>
      </c>
      <c r="H44" s="456">
        <v>8194731</v>
      </c>
      <c r="I44" s="456">
        <v>90259.665653699994</v>
      </c>
      <c r="J44" s="456">
        <v>441777.94821</v>
      </c>
      <c r="K44" s="511">
        <v>0.66830924999999997</v>
      </c>
      <c r="L44" s="511">
        <v>0.70309831548108626</v>
      </c>
      <c r="M44" s="709">
        <v>6.7209094800000004</v>
      </c>
    </row>
    <row r="45" spans="2:13" hidden="1">
      <c r="B45" s="718" t="s">
        <v>636</v>
      </c>
      <c r="C45" s="456">
        <v>464326</v>
      </c>
      <c r="D45" s="456">
        <v>0</v>
      </c>
      <c r="E45" s="456">
        <v>0</v>
      </c>
      <c r="F45" s="456">
        <v>0</v>
      </c>
      <c r="G45" s="456">
        <v>0</v>
      </c>
      <c r="H45" s="456">
        <v>464326</v>
      </c>
      <c r="I45" s="456">
        <v>567.56952999999999</v>
      </c>
      <c r="J45" s="456">
        <v>30529.434499999999</v>
      </c>
      <c r="K45" s="511">
        <v>4.6184070000000001E-2</v>
      </c>
      <c r="L45" s="511">
        <v>4.8588196981114676E-2</v>
      </c>
      <c r="M45" s="709">
        <v>7.7387666700000004</v>
      </c>
    </row>
    <row r="46" spans="2:13" hidden="1">
      <c r="B46" s="718" t="s">
        <v>637</v>
      </c>
      <c r="C46" s="456">
        <v>2160000</v>
      </c>
      <c r="D46" s="456">
        <v>0</v>
      </c>
      <c r="E46" s="456">
        <v>432000</v>
      </c>
      <c r="F46" s="456">
        <v>0</v>
      </c>
      <c r="G46" s="456">
        <v>0</v>
      </c>
      <c r="H46" s="456">
        <v>2592000</v>
      </c>
      <c r="I46" s="456">
        <v>60498</v>
      </c>
      <c r="J46" s="456">
        <v>178536.95999999999</v>
      </c>
      <c r="K46" s="511">
        <v>0.27008568999999999</v>
      </c>
      <c r="L46" s="511">
        <v>0.28414509220239215</v>
      </c>
      <c r="M46" s="709">
        <v>4.3742405800000004</v>
      </c>
    </row>
    <row r="47" spans="2:13" hidden="1">
      <c r="B47" s="719"/>
      <c r="C47" s="524">
        <v>11658057</v>
      </c>
      <c r="D47" s="524">
        <v>0</v>
      </c>
      <c r="E47" s="524">
        <v>432000</v>
      </c>
      <c r="F47" s="524">
        <v>0</v>
      </c>
      <c r="G47" s="524">
        <v>839000</v>
      </c>
      <c r="H47" s="524">
        <v>11251057</v>
      </c>
      <c r="I47" s="524">
        <v>151325.23518369999</v>
      </c>
      <c r="J47" s="524">
        <v>650844.34271</v>
      </c>
      <c r="K47" s="525">
        <v>0.98457901000000003</v>
      </c>
      <c r="L47" s="525">
        <v>1.035831604664593</v>
      </c>
      <c r="M47" s="656"/>
    </row>
    <row r="48" spans="2:13" hidden="1">
      <c r="B48" s="720" t="s">
        <v>903</v>
      </c>
      <c r="C48" s="526"/>
      <c r="D48" s="526"/>
      <c r="E48" s="526"/>
      <c r="F48" s="526"/>
      <c r="G48" s="526"/>
      <c r="H48" s="526"/>
      <c r="I48" s="526"/>
      <c r="J48" s="526"/>
      <c r="K48" s="527"/>
      <c r="L48" s="527"/>
      <c r="M48" s="656"/>
    </row>
    <row r="49" spans="2:13" hidden="1">
      <c r="B49" s="718" t="s">
        <v>1461</v>
      </c>
      <c r="C49" s="722">
        <v>1814888</v>
      </c>
      <c r="D49" s="456">
        <v>0</v>
      </c>
      <c r="E49" s="456">
        <v>0</v>
      </c>
      <c r="F49" s="456">
        <v>0</v>
      </c>
      <c r="G49" s="456">
        <v>1197500</v>
      </c>
      <c r="H49" s="456">
        <v>617388</v>
      </c>
      <c r="I49" s="456">
        <v>4364.9329359000003</v>
      </c>
      <c r="J49" s="456">
        <v>4364.9331600000005</v>
      </c>
      <c r="K49" s="511">
        <v>6.6031500000000003E-3</v>
      </c>
      <c r="L49" s="511">
        <v>6.9468771911736322E-3</v>
      </c>
      <c r="M49" s="709">
        <v>0.22818835000000001</v>
      </c>
    </row>
    <row r="50" spans="2:13" hidden="1">
      <c r="B50" s="718" t="s">
        <v>1463</v>
      </c>
      <c r="C50" s="722">
        <v>121208</v>
      </c>
      <c r="D50" s="456">
        <v>0</v>
      </c>
      <c r="E50" s="456">
        <v>0</v>
      </c>
      <c r="F50" s="456">
        <v>0</v>
      </c>
      <c r="G50" s="456">
        <v>0</v>
      </c>
      <c r="H50" s="456">
        <v>121208</v>
      </c>
      <c r="I50" s="456">
        <v>0</v>
      </c>
      <c r="J50" s="456">
        <v>1069.05456</v>
      </c>
      <c r="K50" s="511">
        <v>1.61724E-3</v>
      </c>
      <c r="L50" s="511">
        <v>1.7014214116818601E-3</v>
      </c>
      <c r="M50" s="709">
        <v>0.16545066999999999</v>
      </c>
    </row>
    <row r="51" spans="2:13" ht="30" hidden="1">
      <c r="B51" s="718" t="s">
        <v>1068</v>
      </c>
      <c r="C51" s="456">
        <v>3377789</v>
      </c>
      <c r="D51" s="456">
        <v>0</v>
      </c>
      <c r="E51" s="456">
        <v>0</v>
      </c>
      <c r="F51" s="456">
        <v>0</v>
      </c>
      <c r="G51" s="456">
        <v>204000</v>
      </c>
      <c r="H51" s="456">
        <v>3173789</v>
      </c>
      <c r="I51" s="456">
        <v>49935.472108099995</v>
      </c>
      <c r="J51" s="456">
        <v>140694.06637000002</v>
      </c>
      <c r="K51" s="511">
        <v>0.21283803000000001</v>
      </c>
      <c r="L51" s="511">
        <v>0.22391738081029908</v>
      </c>
      <c r="M51" s="709">
        <v>5.1102775899999999</v>
      </c>
    </row>
    <row r="52" spans="2:13" ht="30" hidden="1">
      <c r="B52" s="718" t="s">
        <v>638</v>
      </c>
      <c r="C52" s="456">
        <v>1362396</v>
      </c>
      <c r="D52" s="456">
        <v>0</v>
      </c>
      <c r="E52" s="456">
        <v>0</v>
      </c>
      <c r="F52" s="456">
        <v>0</v>
      </c>
      <c r="G52" s="456">
        <v>26500</v>
      </c>
      <c r="H52" s="456">
        <v>1335896</v>
      </c>
      <c r="I52" s="456">
        <v>6626.3394130999995</v>
      </c>
      <c r="J52" s="456">
        <v>24380.101999999999</v>
      </c>
      <c r="K52" s="511">
        <v>3.6881530000000003E-2</v>
      </c>
      <c r="L52" s="511">
        <v>3.8801413055838549E-2</v>
      </c>
      <c r="M52" s="709">
        <v>2.4077009199999999</v>
      </c>
    </row>
    <row r="53" spans="2:13" hidden="1">
      <c r="B53" s="718" t="s">
        <v>639</v>
      </c>
      <c r="C53" s="456">
        <v>11341133</v>
      </c>
      <c r="D53" s="456">
        <v>0</v>
      </c>
      <c r="E53" s="456">
        <v>0</v>
      </c>
      <c r="F53" s="456">
        <v>0</v>
      </c>
      <c r="G53" s="456">
        <v>935000</v>
      </c>
      <c r="H53" s="456">
        <v>10406133</v>
      </c>
      <c r="I53" s="456">
        <v>293973.25725000002</v>
      </c>
      <c r="J53" s="456">
        <v>679208.30090999999</v>
      </c>
      <c r="K53" s="511">
        <v>1.0274872100000001</v>
      </c>
      <c r="L53" s="511">
        <v>1.0809734034157525</v>
      </c>
      <c r="M53" s="709">
        <v>8.6795456899999994</v>
      </c>
    </row>
    <row r="54" spans="2:13" hidden="1">
      <c r="B54" s="718" t="s">
        <v>640</v>
      </c>
      <c r="C54" s="456">
        <v>2371500</v>
      </c>
      <c r="D54" s="456">
        <v>0</v>
      </c>
      <c r="E54" s="456">
        <v>0</v>
      </c>
      <c r="F54" s="456">
        <v>0</v>
      </c>
      <c r="G54" s="456">
        <v>331000</v>
      </c>
      <c r="H54" s="456">
        <v>2040500</v>
      </c>
      <c r="I54" s="456">
        <v>21425.25</v>
      </c>
      <c r="J54" s="456">
        <v>49012.81</v>
      </c>
      <c r="K54" s="511">
        <v>7.4145199999999994E-2</v>
      </c>
      <c r="L54" s="511">
        <v>7.8004853541520633E-2</v>
      </c>
      <c r="M54" s="709">
        <v>0.46908045999999998</v>
      </c>
    </row>
    <row r="55" spans="2:13" hidden="1">
      <c r="B55" s="718" t="s">
        <v>641</v>
      </c>
      <c r="C55" s="456">
        <v>2922</v>
      </c>
      <c r="D55" s="456">
        <v>0</v>
      </c>
      <c r="E55" s="456">
        <v>0</v>
      </c>
      <c r="F55" s="456">
        <v>0</v>
      </c>
      <c r="G55" s="456">
        <v>0</v>
      </c>
      <c r="H55" s="456">
        <v>2922</v>
      </c>
      <c r="I55" s="456">
        <v>0</v>
      </c>
      <c r="J55" s="456">
        <v>0</v>
      </c>
      <c r="K55" s="511">
        <v>0</v>
      </c>
      <c r="L55" s="511">
        <v>0</v>
      </c>
      <c r="M55" s="709">
        <v>0.16491702999999999</v>
      </c>
    </row>
    <row r="56" spans="2:13" hidden="1">
      <c r="B56" s="719"/>
      <c r="C56" s="524">
        <v>20391836</v>
      </c>
      <c r="D56" s="524">
        <v>0</v>
      </c>
      <c r="E56" s="524">
        <v>0</v>
      </c>
      <c r="F56" s="524">
        <v>0</v>
      </c>
      <c r="G56" s="524">
        <v>2694000</v>
      </c>
      <c r="H56" s="524">
        <v>17697836</v>
      </c>
      <c r="I56" s="524">
        <v>376325.25170710002</v>
      </c>
      <c r="J56" s="524">
        <v>898729.26699999999</v>
      </c>
      <c r="K56" s="525">
        <v>1.3595723600000003</v>
      </c>
      <c r="L56" s="525">
        <v>1.4303453494262661</v>
      </c>
      <c r="M56" s="656"/>
    </row>
    <row r="57" spans="2:13" hidden="1">
      <c r="B57" s="720" t="s">
        <v>908</v>
      </c>
      <c r="C57" s="526"/>
      <c r="D57" s="526"/>
      <c r="E57" s="526"/>
      <c r="F57" s="526"/>
      <c r="G57" s="526"/>
      <c r="H57" s="526"/>
      <c r="I57" s="526"/>
      <c r="J57" s="526"/>
      <c r="K57" s="527"/>
      <c r="L57" s="527"/>
      <c r="M57" s="656"/>
    </row>
    <row r="58" spans="2:13" hidden="1">
      <c r="B58" s="718" t="s">
        <v>642</v>
      </c>
      <c r="C58" s="456">
        <v>66956</v>
      </c>
      <c r="D58" s="456">
        <v>0</v>
      </c>
      <c r="E58" s="456">
        <v>0</v>
      </c>
      <c r="F58" s="456">
        <v>0</v>
      </c>
      <c r="G58" s="456">
        <v>0</v>
      </c>
      <c r="H58" s="456">
        <v>66956</v>
      </c>
      <c r="I58" s="456">
        <v>2457.0147148000001</v>
      </c>
      <c r="J58" s="456">
        <v>12115.688199999999</v>
      </c>
      <c r="K58" s="511">
        <v>1.8328270000000001E-2</v>
      </c>
      <c r="L58" s="511">
        <v>1.9282356665445824E-2</v>
      </c>
      <c r="M58" s="709">
        <v>5.8465370000000003E-2</v>
      </c>
    </row>
    <row r="59" spans="2:13" hidden="1">
      <c r="B59" s="718" t="s">
        <v>1458</v>
      </c>
      <c r="C59" s="456">
        <v>331882</v>
      </c>
      <c r="D59" s="456">
        <v>0</v>
      </c>
      <c r="E59" s="456">
        <v>0</v>
      </c>
      <c r="F59" s="456">
        <v>0</v>
      </c>
      <c r="G59" s="456">
        <v>0</v>
      </c>
      <c r="H59" s="456">
        <v>331882</v>
      </c>
      <c r="I59" s="456">
        <v>19956.064599900001</v>
      </c>
      <c r="J59" s="456">
        <v>94088.547000000006</v>
      </c>
      <c r="K59" s="511">
        <v>0.14233451</v>
      </c>
      <c r="L59" s="511">
        <v>0.14974377777298387</v>
      </c>
      <c r="M59" s="709">
        <v>0.71459684999999995</v>
      </c>
    </row>
    <row r="60" spans="2:13" hidden="1">
      <c r="B60" s="718" t="s">
        <v>643</v>
      </c>
      <c r="C60" s="456">
        <v>618426</v>
      </c>
      <c r="D60" s="456">
        <v>0</v>
      </c>
      <c r="E60" s="456">
        <v>0</v>
      </c>
      <c r="F60" s="456">
        <v>0</v>
      </c>
      <c r="G60" s="456">
        <v>211000</v>
      </c>
      <c r="H60" s="456">
        <v>407426</v>
      </c>
      <c r="I60" s="456">
        <v>4889.1118882000001</v>
      </c>
      <c r="J60" s="456">
        <v>40335.173999999999</v>
      </c>
      <c r="K60" s="511">
        <v>6.1017920000000003E-2</v>
      </c>
      <c r="L60" s="511">
        <v>6.4194224743322231E-2</v>
      </c>
      <c r="M60" s="709">
        <v>2.2402784499999999</v>
      </c>
    </row>
    <row r="61" spans="2:13" hidden="1">
      <c r="B61" s="718" t="s">
        <v>1670</v>
      </c>
      <c r="C61" s="456">
        <v>447020</v>
      </c>
      <c r="D61" s="456">
        <v>0</v>
      </c>
      <c r="E61" s="456">
        <v>0</v>
      </c>
      <c r="F61" s="456">
        <v>0</v>
      </c>
      <c r="G61" s="456">
        <v>0</v>
      </c>
      <c r="H61" s="456">
        <v>447020</v>
      </c>
      <c r="I61" s="456">
        <v>5223.0528408</v>
      </c>
      <c r="J61" s="456">
        <v>51854.32</v>
      </c>
      <c r="K61" s="511">
        <v>7.8443760000000001E-2</v>
      </c>
      <c r="L61" s="511">
        <v>8.2527172734947141E-2</v>
      </c>
      <c r="M61" s="709">
        <v>7.7154239999999999E-2</v>
      </c>
    </row>
    <row r="62" spans="2:13" hidden="1">
      <c r="B62" s="718" t="s">
        <v>644</v>
      </c>
      <c r="C62" s="456">
        <v>175218</v>
      </c>
      <c r="D62" s="456">
        <v>0</v>
      </c>
      <c r="E62" s="456">
        <v>0</v>
      </c>
      <c r="F62" s="456">
        <v>0</v>
      </c>
      <c r="G62" s="456">
        <v>39500</v>
      </c>
      <c r="H62" s="456">
        <v>135718</v>
      </c>
      <c r="I62" s="456">
        <v>761.37810380000008</v>
      </c>
      <c r="J62" s="456">
        <v>5183.07042</v>
      </c>
      <c r="K62" s="511">
        <v>7.8408000000000002E-3</v>
      </c>
      <c r="L62" s="511">
        <v>8.2489587723594687E-3</v>
      </c>
      <c r="M62" s="709">
        <v>9.4248611100000002</v>
      </c>
    </row>
    <row r="63" spans="2:13" hidden="1">
      <c r="B63" s="718" t="s">
        <v>645</v>
      </c>
      <c r="C63" s="456">
        <v>10324023</v>
      </c>
      <c r="D63" s="456">
        <v>0</v>
      </c>
      <c r="E63" s="456">
        <v>0</v>
      </c>
      <c r="F63" s="456">
        <v>6748335</v>
      </c>
      <c r="G63" s="456">
        <v>2550500</v>
      </c>
      <c r="H63" s="456">
        <v>14521858</v>
      </c>
      <c r="I63" s="456">
        <v>212699.6872665</v>
      </c>
      <c r="J63" s="456">
        <v>996489.89595999999</v>
      </c>
      <c r="K63" s="511">
        <v>1.5074618799999999</v>
      </c>
      <c r="L63" s="511">
        <v>1.5859333180440978</v>
      </c>
      <c r="M63" s="709">
        <v>8.2215375599999998</v>
      </c>
    </row>
    <row r="64" spans="2:13" hidden="1">
      <c r="B64" s="718" t="s">
        <v>912</v>
      </c>
      <c r="C64" s="456">
        <v>2163181</v>
      </c>
      <c r="D64" s="456">
        <v>200000</v>
      </c>
      <c r="E64" s="456">
        <v>0</v>
      </c>
      <c r="F64" s="456">
        <v>0</v>
      </c>
      <c r="G64" s="456">
        <v>300000</v>
      </c>
      <c r="H64" s="456">
        <v>2063181</v>
      </c>
      <c r="I64" s="456">
        <v>67233.308324600002</v>
      </c>
      <c r="J64" s="456">
        <v>230663.63580000002</v>
      </c>
      <c r="K64" s="511">
        <v>0.34894145999999998</v>
      </c>
      <c r="L64" s="511">
        <v>0.36710572456330615</v>
      </c>
      <c r="M64" s="709">
        <v>0.47091783999999998</v>
      </c>
    </row>
    <row r="65" spans="2:13" ht="30" hidden="1">
      <c r="B65" s="718" t="s">
        <v>646</v>
      </c>
      <c r="C65" s="456">
        <v>69085</v>
      </c>
      <c r="D65" s="456">
        <v>0</v>
      </c>
      <c r="E65" s="456">
        <v>0</v>
      </c>
      <c r="F65" s="456">
        <v>0</v>
      </c>
      <c r="G65" s="456">
        <v>0</v>
      </c>
      <c r="H65" s="456">
        <v>69085</v>
      </c>
      <c r="I65" s="456">
        <v>0</v>
      </c>
      <c r="J65" s="456">
        <v>0</v>
      </c>
      <c r="K65" s="511">
        <v>0</v>
      </c>
      <c r="L65" s="511">
        <v>0</v>
      </c>
      <c r="M65" s="709">
        <v>2.97421216</v>
      </c>
    </row>
    <row r="66" spans="2:13" hidden="1">
      <c r="B66" s="718" t="s">
        <v>647</v>
      </c>
      <c r="C66" s="456">
        <v>642367</v>
      </c>
      <c r="D66" s="456">
        <v>2250000</v>
      </c>
      <c r="E66" s="456">
        <v>0</v>
      </c>
      <c r="F66" s="456">
        <v>0</v>
      </c>
      <c r="G66" s="456">
        <v>120500</v>
      </c>
      <c r="H66" s="456">
        <v>2771867</v>
      </c>
      <c r="I66" s="456">
        <v>65559.744702299999</v>
      </c>
      <c r="J66" s="456">
        <v>78915.053489999991</v>
      </c>
      <c r="K66" s="511">
        <v>0.11938047</v>
      </c>
      <c r="L66" s="511">
        <v>0.12559486366337119</v>
      </c>
      <c r="M66" s="709">
        <v>0.20823634999999999</v>
      </c>
    </row>
    <row r="67" spans="2:13" hidden="1">
      <c r="B67" s="718" t="s">
        <v>648</v>
      </c>
      <c r="C67" s="456">
        <v>1727655</v>
      </c>
      <c r="D67" s="456">
        <v>0</v>
      </c>
      <c r="E67" s="456">
        <v>0</v>
      </c>
      <c r="F67" s="456">
        <v>0</v>
      </c>
      <c r="G67" s="456">
        <v>566000</v>
      </c>
      <c r="H67" s="456">
        <v>1161655</v>
      </c>
      <c r="I67" s="456">
        <v>4530.4546682999999</v>
      </c>
      <c r="J67" s="456">
        <v>71360.466650000002</v>
      </c>
      <c r="K67" s="511">
        <v>0.10795211</v>
      </c>
      <c r="L67" s="511">
        <v>0.1135715897474113</v>
      </c>
      <c r="M67" s="709">
        <v>2.3158991200000001</v>
      </c>
    </row>
    <row r="68" spans="2:13" hidden="1">
      <c r="B68" s="718" t="s">
        <v>649</v>
      </c>
      <c r="C68" s="456">
        <v>102600</v>
      </c>
      <c r="D68" s="456">
        <v>0</v>
      </c>
      <c r="E68" s="456">
        <v>0</v>
      </c>
      <c r="F68" s="456">
        <v>0</v>
      </c>
      <c r="G68" s="456">
        <v>0</v>
      </c>
      <c r="H68" s="456">
        <v>102600</v>
      </c>
      <c r="I68" s="456">
        <v>8096.1670565000004</v>
      </c>
      <c r="J68" s="456">
        <v>16521.678</v>
      </c>
      <c r="K68" s="511">
        <v>2.499353E-2</v>
      </c>
      <c r="L68" s="511">
        <v>2.6294576308727526E-2</v>
      </c>
      <c r="M68" s="709">
        <v>6.6404069999999996E-2</v>
      </c>
    </row>
    <row r="69" spans="2:13" hidden="1">
      <c r="B69" s="718" t="s">
        <v>650</v>
      </c>
      <c r="C69" s="456">
        <v>14582909</v>
      </c>
      <c r="D69" s="456">
        <v>0</v>
      </c>
      <c r="E69" s="456">
        <v>0</v>
      </c>
      <c r="F69" s="456">
        <v>0</v>
      </c>
      <c r="G69" s="456">
        <v>600000</v>
      </c>
      <c r="H69" s="456">
        <v>13982909</v>
      </c>
      <c r="I69" s="456">
        <v>26287.8692324</v>
      </c>
      <c r="J69" s="456">
        <v>213519.02043</v>
      </c>
      <c r="K69" s="511">
        <v>0.32300557000000002</v>
      </c>
      <c r="L69" s="511">
        <v>0.33981973114724706</v>
      </c>
      <c r="M69" s="709">
        <v>1.0652472200000001</v>
      </c>
    </row>
    <row r="70" spans="2:13" hidden="1">
      <c r="B70" s="718" t="s">
        <v>651</v>
      </c>
      <c r="C70" s="456">
        <v>1902735</v>
      </c>
      <c r="D70" s="456">
        <v>29000</v>
      </c>
      <c r="E70" s="456">
        <v>0</v>
      </c>
      <c r="F70" s="456">
        <v>0</v>
      </c>
      <c r="G70" s="456">
        <v>313500</v>
      </c>
      <c r="H70" s="456">
        <v>1618235</v>
      </c>
      <c r="I70" s="456">
        <v>103957.0357543</v>
      </c>
      <c r="J70" s="456">
        <v>721635.71589999995</v>
      </c>
      <c r="K70" s="511">
        <v>1.09167021</v>
      </c>
      <c r="L70" s="511">
        <v>1.1484974709491231</v>
      </c>
      <c r="M70" s="709">
        <v>0.50042056000000001</v>
      </c>
    </row>
    <row r="71" spans="2:13" hidden="1">
      <c r="B71" s="718" t="s">
        <v>652</v>
      </c>
      <c r="C71" s="456">
        <v>1220246</v>
      </c>
      <c r="D71" s="456">
        <v>0</v>
      </c>
      <c r="E71" s="456">
        <v>0</v>
      </c>
      <c r="F71" s="456">
        <v>0</v>
      </c>
      <c r="G71" s="456">
        <v>970500</v>
      </c>
      <c r="H71" s="456">
        <v>249746</v>
      </c>
      <c r="I71" s="456">
        <v>577.62362719999999</v>
      </c>
      <c r="J71" s="456">
        <v>11997.797839999999</v>
      </c>
      <c r="K71" s="511">
        <v>1.8149930000000002E-2</v>
      </c>
      <c r="L71" s="511">
        <v>1.9094731832963108E-2</v>
      </c>
      <c r="M71" s="709">
        <v>4.7324230000000002E-2</v>
      </c>
    </row>
    <row r="72" spans="2:13" hidden="1">
      <c r="B72" s="718" t="s">
        <v>653</v>
      </c>
      <c r="C72" s="456">
        <v>486444</v>
      </c>
      <c r="D72" s="456">
        <v>0</v>
      </c>
      <c r="E72" s="456">
        <v>0</v>
      </c>
      <c r="F72" s="456">
        <v>0</v>
      </c>
      <c r="G72" s="456">
        <v>57000</v>
      </c>
      <c r="H72" s="456">
        <v>429444</v>
      </c>
      <c r="I72" s="456">
        <v>1417.1652801</v>
      </c>
      <c r="J72" s="456">
        <v>33754.2984</v>
      </c>
      <c r="K72" s="511">
        <v>5.1062549999999998E-2</v>
      </c>
      <c r="L72" s="511">
        <v>5.3720631465300282E-2</v>
      </c>
      <c r="M72" s="709">
        <v>0.18905844999999999</v>
      </c>
    </row>
    <row r="73" spans="2:13" hidden="1">
      <c r="B73" s="718" t="s">
        <v>654</v>
      </c>
      <c r="C73" s="456">
        <v>89947</v>
      </c>
      <c r="D73" s="456">
        <v>0</v>
      </c>
      <c r="E73" s="456">
        <v>0</v>
      </c>
      <c r="F73" s="456">
        <v>0</v>
      </c>
      <c r="G73" s="456">
        <v>0</v>
      </c>
      <c r="H73" s="456">
        <v>89947</v>
      </c>
      <c r="I73" s="456">
        <v>0</v>
      </c>
      <c r="J73" s="456">
        <v>0</v>
      </c>
      <c r="K73" s="511">
        <v>0</v>
      </c>
      <c r="L73" s="511">
        <v>0</v>
      </c>
      <c r="M73" s="709">
        <v>1.2321506799999999</v>
      </c>
    </row>
    <row r="74" spans="2:13" hidden="1">
      <c r="B74" s="718" t="s">
        <v>1091</v>
      </c>
      <c r="C74" s="456">
        <v>3517735</v>
      </c>
      <c r="D74" s="456">
        <v>0</v>
      </c>
      <c r="E74" s="456">
        <v>0</v>
      </c>
      <c r="F74" s="456">
        <v>1969236</v>
      </c>
      <c r="G74" s="456">
        <v>122500</v>
      </c>
      <c r="H74" s="456">
        <v>5364471</v>
      </c>
      <c r="I74" s="456">
        <v>30896.6423861</v>
      </c>
      <c r="J74" s="456">
        <v>43237.636259999999</v>
      </c>
      <c r="K74" s="511">
        <v>6.5408679999999997E-2</v>
      </c>
      <c r="L74" s="511">
        <v>6.8813550660385359E-2</v>
      </c>
      <c r="M74" s="709">
        <v>3.54163432</v>
      </c>
    </row>
    <row r="75" spans="2:13" hidden="1">
      <c r="B75" s="718" t="s">
        <v>655</v>
      </c>
      <c r="C75" s="456">
        <v>3266080</v>
      </c>
      <c r="D75" s="456">
        <v>0</v>
      </c>
      <c r="E75" s="456">
        <v>0</v>
      </c>
      <c r="F75" s="456">
        <v>0</v>
      </c>
      <c r="G75" s="456">
        <v>79500</v>
      </c>
      <c r="H75" s="456">
        <v>3186580</v>
      </c>
      <c r="I75" s="456">
        <v>57058.014393500001</v>
      </c>
      <c r="J75" s="456">
        <v>79791.963199999998</v>
      </c>
      <c r="K75" s="511">
        <v>0.12070704</v>
      </c>
      <c r="L75" s="511">
        <v>0.12699048275759753</v>
      </c>
      <c r="M75" s="709">
        <v>3.1955915699999999</v>
      </c>
    </row>
    <row r="76" spans="2:13" hidden="1">
      <c r="B76" s="718" t="s">
        <v>656</v>
      </c>
      <c r="C76" s="456">
        <v>486248</v>
      </c>
      <c r="D76" s="456">
        <v>0</v>
      </c>
      <c r="E76" s="456">
        <v>0</v>
      </c>
      <c r="F76" s="456">
        <v>0</v>
      </c>
      <c r="G76" s="456">
        <v>0</v>
      </c>
      <c r="H76" s="456">
        <v>486248</v>
      </c>
      <c r="I76" s="456">
        <v>0</v>
      </c>
      <c r="J76" s="456">
        <v>213.94911999999999</v>
      </c>
      <c r="K76" s="511">
        <v>3.2365999999999997E-4</v>
      </c>
      <c r="L76" s="511">
        <v>3.4050424309353461E-4</v>
      </c>
      <c r="M76" s="709">
        <v>0.11365223000000001</v>
      </c>
    </row>
    <row r="77" spans="2:13" hidden="1">
      <c r="B77" s="719"/>
      <c r="C77" s="524">
        <v>42220757</v>
      </c>
      <c r="D77" s="524">
        <v>2479000</v>
      </c>
      <c r="E77" s="524">
        <v>0</v>
      </c>
      <c r="F77" s="524">
        <v>8717571</v>
      </c>
      <c r="G77" s="524">
        <v>5930500</v>
      </c>
      <c r="H77" s="524">
        <v>47486828</v>
      </c>
      <c r="I77" s="524">
        <v>611600.33483930014</v>
      </c>
      <c r="J77" s="524">
        <v>2701677.9106700006</v>
      </c>
      <c r="K77" s="525">
        <v>4.0870223499999998</v>
      </c>
      <c r="L77" s="525">
        <v>4.2997736660716823</v>
      </c>
      <c r="M77" s="656"/>
    </row>
    <row r="78" spans="2:13" hidden="1">
      <c r="B78" s="720" t="s">
        <v>657</v>
      </c>
      <c r="C78" s="526"/>
      <c r="D78" s="526"/>
      <c r="E78" s="526"/>
      <c r="F78" s="526"/>
      <c r="G78" s="526"/>
      <c r="H78" s="526"/>
      <c r="I78" s="526"/>
      <c r="J78" s="526"/>
      <c r="K78" s="527"/>
      <c r="L78" s="527"/>
      <c r="M78" s="656"/>
    </row>
    <row r="79" spans="2:13" hidden="1">
      <c r="B79" s="718" t="s">
        <v>1095</v>
      </c>
      <c r="C79" s="456">
        <v>781030</v>
      </c>
      <c r="D79" s="456">
        <v>0</v>
      </c>
      <c r="E79" s="456">
        <v>0</v>
      </c>
      <c r="F79" s="456">
        <v>0</v>
      </c>
      <c r="G79" s="456">
        <v>217500</v>
      </c>
      <c r="H79" s="456">
        <v>563530</v>
      </c>
      <c r="I79" s="456">
        <v>0</v>
      </c>
      <c r="J79" s="456">
        <v>2930.8760000000002</v>
      </c>
      <c r="K79" s="511">
        <v>4.4337500000000002E-3</v>
      </c>
      <c r="L79" s="511">
        <v>4.6645469445305799E-3</v>
      </c>
      <c r="M79" s="709">
        <v>9.3938333299999996</v>
      </c>
    </row>
    <row r="80" spans="2:13" hidden="1">
      <c r="B80" s="718" t="s">
        <v>658</v>
      </c>
      <c r="C80" s="456">
        <v>49259</v>
      </c>
      <c r="D80" s="456">
        <v>0</v>
      </c>
      <c r="E80" s="456">
        <v>0</v>
      </c>
      <c r="F80" s="456">
        <v>0</v>
      </c>
      <c r="G80" s="456">
        <v>0</v>
      </c>
      <c r="H80" s="456">
        <v>49259</v>
      </c>
      <c r="I80" s="456">
        <v>0</v>
      </c>
      <c r="J80" s="456">
        <v>0</v>
      </c>
      <c r="K80" s="511">
        <v>0</v>
      </c>
      <c r="L80" s="511">
        <v>0</v>
      </c>
      <c r="M80" s="709">
        <v>1.2314750000000001</v>
      </c>
    </row>
    <row r="81" spans="2:13" hidden="1">
      <c r="B81" s="718" t="s">
        <v>659</v>
      </c>
      <c r="C81" s="456">
        <v>914286</v>
      </c>
      <c r="D81" s="456">
        <v>0</v>
      </c>
      <c r="E81" s="456">
        <v>0</v>
      </c>
      <c r="F81" s="456">
        <v>0</v>
      </c>
      <c r="G81" s="456">
        <v>0</v>
      </c>
      <c r="H81" s="456">
        <v>914286</v>
      </c>
      <c r="I81" s="456">
        <v>32755.994280000003</v>
      </c>
      <c r="J81" s="456">
        <v>65609.163360000006</v>
      </c>
      <c r="K81" s="511">
        <v>9.9251699999999998E-2</v>
      </c>
      <c r="L81" s="511">
        <v>0.10441827715812463</v>
      </c>
      <c r="M81" s="709">
        <v>0.74200082999999994</v>
      </c>
    </row>
    <row r="82" spans="2:13" hidden="1">
      <c r="B82" s="718" t="s">
        <v>660</v>
      </c>
      <c r="C82" s="456">
        <v>160986</v>
      </c>
      <c r="D82" s="456">
        <v>0</v>
      </c>
      <c r="E82" s="456">
        <v>0</v>
      </c>
      <c r="F82" s="456">
        <v>0</v>
      </c>
      <c r="G82" s="456">
        <v>0</v>
      </c>
      <c r="H82" s="456">
        <v>160986</v>
      </c>
      <c r="I82" s="456">
        <v>0</v>
      </c>
      <c r="J82" s="456">
        <v>0</v>
      </c>
      <c r="K82" s="511">
        <v>0</v>
      </c>
      <c r="L82" s="511">
        <v>0</v>
      </c>
      <c r="M82" s="709">
        <v>9.8552800699999992</v>
      </c>
    </row>
    <row r="83" spans="2:13" hidden="1">
      <c r="B83" s="718" t="s">
        <v>661</v>
      </c>
      <c r="C83" s="456">
        <v>5815232</v>
      </c>
      <c r="D83" s="456">
        <v>0</v>
      </c>
      <c r="E83" s="456">
        <v>0</v>
      </c>
      <c r="F83" s="456">
        <v>0</v>
      </c>
      <c r="G83" s="456">
        <v>972000</v>
      </c>
      <c r="H83" s="456">
        <v>4843232</v>
      </c>
      <c r="I83" s="456">
        <v>45373.323617499998</v>
      </c>
      <c r="J83" s="456">
        <v>82625.537920000002</v>
      </c>
      <c r="K83" s="511">
        <v>0.12499359</v>
      </c>
      <c r="L83" s="511">
        <v>0.1315001727964375</v>
      </c>
      <c r="M83" s="709">
        <v>12.013712290000001</v>
      </c>
    </row>
    <row r="84" spans="2:13" hidden="1">
      <c r="B84" s="718" t="s">
        <v>662</v>
      </c>
      <c r="C84" s="456">
        <v>4485528</v>
      </c>
      <c r="D84" s="456">
        <v>0</v>
      </c>
      <c r="E84" s="456">
        <v>0</v>
      </c>
      <c r="F84" s="456">
        <v>0</v>
      </c>
      <c r="G84" s="456">
        <v>147000</v>
      </c>
      <c r="H84" s="456">
        <v>4338528</v>
      </c>
      <c r="I84" s="456">
        <v>352245.08831999998</v>
      </c>
      <c r="J84" s="456">
        <v>2407926.4252800001</v>
      </c>
      <c r="K84" s="511">
        <v>3.6426433600000001</v>
      </c>
      <c r="L84" s="511">
        <v>3.8322623849300568</v>
      </c>
      <c r="M84" s="709">
        <v>5.1416848899999996</v>
      </c>
    </row>
    <row r="85" spans="2:13" ht="30" hidden="1">
      <c r="B85" s="718" t="s">
        <v>920</v>
      </c>
      <c r="C85" s="456">
        <v>983658</v>
      </c>
      <c r="D85" s="456">
        <v>0</v>
      </c>
      <c r="E85" s="456">
        <v>0</v>
      </c>
      <c r="F85" s="456">
        <v>0</v>
      </c>
      <c r="G85" s="456">
        <v>0</v>
      </c>
      <c r="H85" s="456">
        <v>983658</v>
      </c>
      <c r="I85" s="456">
        <v>598221.4487999999</v>
      </c>
      <c r="J85" s="456">
        <v>890367.87527999992</v>
      </c>
      <c r="K85" s="511">
        <v>1.3469234699999999</v>
      </c>
      <c r="L85" s="511">
        <v>1.4170380296353404</v>
      </c>
      <c r="M85" s="709">
        <v>11.92746453</v>
      </c>
    </row>
    <row r="86" spans="2:13" hidden="1">
      <c r="B86" s="718" t="s">
        <v>922</v>
      </c>
      <c r="C86" s="456">
        <v>2746908</v>
      </c>
      <c r="D86" s="456">
        <v>0</v>
      </c>
      <c r="E86" s="456">
        <v>0</v>
      </c>
      <c r="F86" s="456">
        <v>0</v>
      </c>
      <c r="G86" s="456">
        <v>37500</v>
      </c>
      <c r="H86" s="456">
        <v>2709408</v>
      </c>
      <c r="I86" s="456">
        <v>102533.65221170001</v>
      </c>
      <c r="J86" s="456">
        <v>691820.23872000002</v>
      </c>
      <c r="K86" s="511">
        <v>1.0465662</v>
      </c>
      <c r="L86" s="511">
        <v>1.1010455511204815</v>
      </c>
      <c r="M86" s="709">
        <v>3.34370974</v>
      </c>
    </row>
    <row r="87" spans="2:13" hidden="1">
      <c r="B87" s="718" t="s">
        <v>663</v>
      </c>
      <c r="C87" s="456">
        <v>378091</v>
      </c>
      <c r="D87" s="456">
        <v>0</v>
      </c>
      <c r="E87" s="456">
        <v>0</v>
      </c>
      <c r="F87" s="456">
        <v>0</v>
      </c>
      <c r="G87" s="456">
        <v>0</v>
      </c>
      <c r="H87" s="456">
        <v>378091</v>
      </c>
      <c r="I87" s="456">
        <v>36875.215229999994</v>
      </c>
      <c r="J87" s="456">
        <v>67931.609970000005</v>
      </c>
      <c r="K87" s="511">
        <v>0.10276502999999999</v>
      </c>
      <c r="L87" s="511">
        <v>0.10811449673155964</v>
      </c>
      <c r="M87" s="709">
        <v>1.2603033299999999</v>
      </c>
    </row>
    <row r="88" spans="2:13" hidden="1">
      <c r="B88" s="719"/>
      <c r="C88" s="524">
        <v>16314978</v>
      </c>
      <c r="D88" s="524">
        <v>0</v>
      </c>
      <c r="E88" s="524">
        <v>0</v>
      </c>
      <c r="F88" s="524">
        <v>0</v>
      </c>
      <c r="G88" s="524">
        <v>1374000</v>
      </c>
      <c r="H88" s="524">
        <v>14940978</v>
      </c>
      <c r="I88" s="524">
        <v>1168004.7224591998</v>
      </c>
      <c r="J88" s="524">
        <v>4209211.7265299996</v>
      </c>
      <c r="K88" s="525">
        <v>6.3675770999999992</v>
      </c>
      <c r="L88" s="525">
        <v>6.6990434593165311</v>
      </c>
      <c r="M88" s="656"/>
    </row>
    <row r="89" spans="2:13" hidden="1">
      <c r="B89" s="720" t="s">
        <v>1100</v>
      </c>
      <c r="C89" s="526"/>
      <c r="D89" s="526"/>
      <c r="E89" s="526"/>
      <c r="F89" s="526"/>
      <c r="G89" s="526"/>
      <c r="H89" s="526"/>
      <c r="I89" s="526"/>
      <c r="J89" s="526"/>
      <c r="K89" s="527"/>
      <c r="L89" s="527"/>
      <c r="M89" s="656"/>
    </row>
    <row r="90" spans="2:13" ht="30" hidden="1">
      <c r="B90" s="718" t="s">
        <v>664</v>
      </c>
      <c r="C90" s="456">
        <v>574324</v>
      </c>
      <c r="D90" s="456">
        <v>0</v>
      </c>
      <c r="E90" s="456">
        <v>0</v>
      </c>
      <c r="F90" s="456">
        <v>0</v>
      </c>
      <c r="G90" s="456">
        <v>39500</v>
      </c>
      <c r="H90" s="456">
        <v>534824</v>
      </c>
      <c r="I90" s="456">
        <v>0</v>
      </c>
      <c r="J90" s="456">
        <v>10749.9624</v>
      </c>
      <c r="K90" s="511">
        <v>1.6262240000000001E-2</v>
      </c>
      <c r="L90" s="511">
        <v>1.7108777125589284E-2</v>
      </c>
      <c r="M90" s="709">
        <v>9.8132844000000006</v>
      </c>
    </row>
    <row r="91" spans="2:13" hidden="1">
      <c r="B91" s="718" t="s">
        <v>665</v>
      </c>
      <c r="C91" s="456">
        <v>1758827</v>
      </c>
      <c r="D91" s="456">
        <v>0</v>
      </c>
      <c r="E91" s="456">
        <v>0</v>
      </c>
      <c r="F91" s="456">
        <v>0</v>
      </c>
      <c r="G91" s="456">
        <v>0</v>
      </c>
      <c r="H91" s="456">
        <v>1758827</v>
      </c>
      <c r="I91" s="456">
        <v>11872.16786</v>
      </c>
      <c r="J91" s="456">
        <v>231760.63378999999</v>
      </c>
      <c r="K91" s="511">
        <v>0.35060097000000001</v>
      </c>
      <c r="L91" s="511">
        <v>0.36885161849481696</v>
      </c>
      <c r="M91" s="709">
        <v>6.1794753800000004</v>
      </c>
    </row>
    <row r="92" spans="2:13" hidden="1">
      <c r="B92" s="718" t="s">
        <v>666</v>
      </c>
      <c r="C92" s="456">
        <v>8</v>
      </c>
      <c r="D92" s="456">
        <v>0</v>
      </c>
      <c r="E92" s="456">
        <v>0</v>
      </c>
      <c r="F92" s="456">
        <v>0</v>
      </c>
      <c r="G92" s="456">
        <v>0</v>
      </c>
      <c r="H92" s="456">
        <v>8</v>
      </c>
      <c r="I92" s="456">
        <v>0</v>
      </c>
      <c r="J92" s="723">
        <v>0.2</v>
      </c>
      <c r="K92" s="511">
        <v>0</v>
      </c>
      <c r="L92" s="511">
        <v>3.1830394356708231E-7</v>
      </c>
      <c r="M92" s="709">
        <v>0</v>
      </c>
    </row>
    <row r="93" spans="2:13" hidden="1">
      <c r="B93" s="719"/>
      <c r="C93" s="524">
        <v>2333159</v>
      </c>
      <c r="D93" s="524">
        <v>0</v>
      </c>
      <c r="E93" s="524">
        <v>0</v>
      </c>
      <c r="F93" s="524">
        <v>0</v>
      </c>
      <c r="G93" s="524">
        <v>39500</v>
      </c>
      <c r="H93" s="524">
        <v>2293659</v>
      </c>
      <c r="I93" s="524">
        <v>11872.16786</v>
      </c>
      <c r="J93" s="524">
        <v>242510.79618999999</v>
      </c>
      <c r="K93" s="525">
        <v>0.36686321</v>
      </c>
      <c r="L93" s="525">
        <v>0.38596071392434983</v>
      </c>
      <c r="M93" s="656"/>
    </row>
    <row r="94" spans="2:13" hidden="1">
      <c r="B94" s="720" t="s">
        <v>667</v>
      </c>
      <c r="C94" s="526"/>
      <c r="D94" s="526"/>
      <c r="E94" s="526"/>
      <c r="F94" s="526"/>
      <c r="G94" s="526"/>
      <c r="H94" s="526"/>
      <c r="I94" s="526"/>
      <c r="J94" s="526"/>
      <c r="K94" s="527"/>
      <c r="L94" s="527"/>
      <c r="M94" s="656"/>
    </row>
    <row r="95" spans="2:13" hidden="1">
      <c r="B95" s="718" t="s">
        <v>668</v>
      </c>
      <c r="C95" s="456">
        <v>490276</v>
      </c>
      <c r="D95" s="456">
        <v>0</v>
      </c>
      <c r="E95" s="456">
        <v>0</v>
      </c>
      <c r="F95" s="456">
        <v>0</v>
      </c>
      <c r="G95" s="456">
        <v>0</v>
      </c>
      <c r="H95" s="456">
        <v>490276</v>
      </c>
      <c r="I95" s="456">
        <v>4849.6931699999996</v>
      </c>
      <c r="J95" s="456">
        <v>25739.49</v>
      </c>
      <c r="K95" s="511">
        <v>3.8937979999999997E-2</v>
      </c>
      <c r="L95" s="511">
        <v>4.0964905862027397E-2</v>
      </c>
      <c r="M95" s="709">
        <v>4.2734887800000001</v>
      </c>
    </row>
    <row r="96" spans="2:13" hidden="1">
      <c r="B96" s="718" t="s">
        <v>669</v>
      </c>
      <c r="C96" s="456">
        <v>158577</v>
      </c>
      <c r="D96" s="456">
        <v>0</v>
      </c>
      <c r="E96" s="456">
        <v>0</v>
      </c>
      <c r="F96" s="456">
        <v>0</v>
      </c>
      <c r="G96" s="456">
        <v>0</v>
      </c>
      <c r="H96" s="456">
        <v>158577</v>
      </c>
      <c r="I96" s="456">
        <v>1030.7505000000001</v>
      </c>
      <c r="J96" s="456">
        <v>5604.1111799999999</v>
      </c>
      <c r="K96" s="511">
        <v>8.4777399999999992E-3</v>
      </c>
      <c r="L96" s="511">
        <v>8.9190534439118757E-3</v>
      </c>
      <c r="M96" s="709">
        <v>0.74433843</v>
      </c>
    </row>
    <row r="97" spans="2:13" hidden="1">
      <c r="B97" s="718" t="s">
        <v>670</v>
      </c>
      <c r="C97" s="456">
        <v>463752</v>
      </c>
      <c r="D97" s="456">
        <v>0</v>
      </c>
      <c r="E97" s="456">
        <v>0</v>
      </c>
      <c r="F97" s="456">
        <v>0</v>
      </c>
      <c r="G97" s="456">
        <v>0</v>
      </c>
      <c r="H97" s="456">
        <v>463752</v>
      </c>
      <c r="I97" s="456">
        <v>32485.827600000001</v>
      </c>
      <c r="J97" s="456">
        <v>394527.73895999999</v>
      </c>
      <c r="K97" s="511">
        <v>0.59683045999999995</v>
      </c>
      <c r="L97" s="511">
        <v>0.62789867578786207</v>
      </c>
      <c r="M97" s="709">
        <v>3.7397545299999999</v>
      </c>
    </row>
    <row r="98" spans="2:13" hidden="1">
      <c r="B98" s="718" t="s">
        <v>1118</v>
      </c>
      <c r="C98" s="456">
        <v>1424659</v>
      </c>
      <c r="D98" s="456">
        <v>0</v>
      </c>
      <c r="E98" s="456">
        <v>0</v>
      </c>
      <c r="F98" s="456">
        <v>0</v>
      </c>
      <c r="G98" s="456">
        <v>132500</v>
      </c>
      <c r="H98" s="456">
        <v>1292159</v>
      </c>
      <c r="I98" s="456">
        <v>27313.412905999998</v>
      </c>
      <c r="J98" s="456">
        <v>173084.69805000001</v>
      </c>
      <c r="K98" s="511">
        <v>0.26183766000000003</v>
      </c>
      <c r="L98" s="511">
        <v>0.2754677098021634</v>
      </c>
      <c r="M98" s="709">
        <v>9.7890833300000004</v>
      </c>
    </row>
    <row r="99" spans="2:13" hidden="1">
      <c r="B99" s="718" t="s">
        <v>671</v>
      </c>
      <c r="C99" s="456">
        <v>661180</v>
      </c>
      <c r="D99" s="456">
        <v>0</v>
      </c>
      <c r="E99" s="456">
        <v>0</v>
      </c>
      <c r="F99" s="456">
        <v>0</v>
      </c>
      <c r="G99" s="456">
        <v>49401</v>
      </c>
      <c r="H99" s="456">
        <v>611779</v>
      </c>
      <c r="I99" s="456">
        <v>100133.6861523</v>
      </c>
      <c r="J99" s="456">
        <v>328158.25560000003</v>
      </c>
      <c r="K99" s="511">
        <v>0.49642858000000001</v>
      </c>
      <c r="L99" s="511">
        <v>0.52227033435787296</v>
      </c>
      <c r="M99" s="709">
        <v>1.38122481</v>
      </c>
    </row>
    <row r="100" spans="2:13" hidden="1">
      <c r="B100" s="719"/>
      <c r="C100" s="524">
        <v>3198444</v>
      </c>
      <c r="D100" s="524">
        <v>0</v>
      </c>
      <c r="E100" s="524">
        <v>0</v>
      </c>
      <c r="F100" s="524">
        <v>0</v>
      </c>
      <c r="G100" s="524">
        <v>181901</v>
      </c>
      <c r="H100" s="524">
        <v>3016543</v>
      </c>
      <c r="I100" s="524">
        <v>165813.37032829999</v>
      </c>
      <c r="J100" s="524">
        <v>927114.29379000003</v>
      </c>
      <c r="K100" s="525">
        <v>1.4025124199999999</v>
      </c>
      <c r="L100" s="525">
        <v>1.4755206792538376</v>
      </c>
      <c r="M100" s="656"/>
    </row>
    <row r="101" spans="2:13" hidden="1">
      <c r="B101" s="720" t="s">
        <v>673</v>
      </c>
      <c r="C101" s="526"/>
      <c r="D101" s="526"/>
      <c r="E101" s="526"/>
      <c r="F101" s="526"/>
      <c r="G101" s="526"/>
      <c r="H101" s="526"/>
      <c r="I101" s="526"/>
      <c r="J101" s="526"/>
      <c r="K101" s="527"/>
      <c r="L101" s="527"/>
      <c r="M101" s="656"/>
    </row>
    <row r="102" spans="2:13" ht="30" hidden="1">
      <c r="B102" s="718" t="s">
        <v>674</v>
      </c>
      <c r="C102" s="456">
        <v>436564</v>
      </c>
      <c r="D102" s="456">
        <v>0</v>
      </c>
      <c r="E102" s="456">
        <v>0</v>
      </c>
      <c r="F102" s="456">
        <v>0</v>
      </c>
      <c r="G102" s="456">
        <v>0</v>
      </c>
      <c r="H102" s="456">
        <v>436564</v>
      </c>
      <c r="I102" s="456">
        <v>4482.9208799999997</v>
      </c>
      <c r="J102" s="456">
        <v>65541.353319999995</v>
      </c>
      <c r="K102" s="511">
        <v>9.9149119999999993E-2</v>
      </c>
      <c r="L102" s="511">
        <v>0.10431035614239741</v>
      </c>
      <c r="M102" s="709">
        <v>0.33057163000000001</v>
      </c>
    </row>
    <row r="103" spans="2:13" hidden="1">
      <c r="B103" s="718" t="s">
        <v>1123</v>
      </c>
      <c r="C103" s="456">
        <v>1136</v>
      </c>
      <c r="D103" s="456">
        <v>0</v>
      </c>
      <c r="E103" s="456">
        <v>0</v>
      </c>
      <c r="F103" s="456">
        <v>0</v>
      </c>
      <c r="G103" s="456">
        <v>0</v>
      </c>
      <c r="H103" s="456">
        <v>1136</v>
      </c>
      <c r="I103" s="456">
        <v>0</v>
      </c>
      <c r="J103" s="456">
        <v>0</v>
      </c>
      <c r="K103" s="511">
        <v>0</v>
      </c>
      <c r="L103" s="511">
        <v>0</v>
      </c>
      <c r="M103" s="709">
        <v>2.2720000000000001E-2</v>
      </c>
    </row>
    <row r="104" spans="2:13" hidden="1">
      <c r="B104" s="719"/>
      <c r="C104" s="524">
        <v>437700</v>
      </c>
      <c r="D104" s="524">
        <v>0</v>
      </c>
      <c r="E104" s="524">
        <v>0</v>
      </c>
      <c r="F104" s="524">
        <v>0</v>
      </c>
      <c r="G104" s="524">
        <v>0</v>
      </c>
      <c r="H104" s="524">
        <v>437700</v>
      </c>
      <c r="I104" s="524">
        <v>4482.9208799999997</v>
      </c>
      <c r="J104" s="524">
        <v>65541.353319999995</v>
      </c>
      <c r="K104" s="525">
        <v>9.9149119999999993E-2</v>
      </c>
      <c r="L104" s="525">
        <v>0.10431035614239741</v>
      </c>
      <c r="M104" s="656"/>
    </row>
    <row r="105" spans="2:13" hidden="1">
      <c r="B105" s="720" t="s">
        <v>928</v>
      </c>
      <c r="C105" s="526"/>
      <c r="D105" s="526"/>
      <c r="E105" s="526"/>
      <c r="F105" s="526"/>
      <c r="G105" s="526"/>
      <c r="H105" s="526"/>
      <c r="I105" s="526"/>
      <c r="J105" s="526"/>
      <c r="K105" s="527"/>
      <c r="L105" s="527"/>
      <c r="M105" s="656"/>
    </row>
    <row r="106" spans="2:13" hidden="1">
      <c r="B106" s="718" t="s">
        <v>1126</v>
      </c>
      <c r="C106" s="456">
        <v>1308720</v>
      </c>
      <c r="D106" s="456">
        <v>0</v>
      </c>
      <c r="E106" s="456">
        <v>0</v>
      </c>
      <c r="F106" s="456">
        <v>0</v>
      </c>
      <c r="G106" s="456">
        <v>74500</v>
      </c>
      <c r="H106" s="456">
        <v>1234220</v>
      </c>
      <c r="I106" s="456">
        <v>9198.5254920000007</v>
      </c>
      <c r="J106" s="456">
        <v>197475.20000000001</v>
      </c>
      <c r="K106" s="511">
        <v>0.29873493000000001</v>
      </c>
      <c r="L106" s="511">
        <v>0.31428567458349149</v>
      </c>
      <c r="M106" s="709">
        <v>4.2854861099999999</v>
      </c>
    </row>
    <row r="107" spans="2:13" hidden="1">
      <c r="B107" s="718" t="s">
        <v>675</v>
      </c>
      <c r="C107" s="456">
        <v>277566</v>
      </c>
      <c r="D107" s="456">
        <v>0</v>
      </c>
      <c r="E107" s="456">
        <v>0</v>
      </c>
      <c r="F107" s="456">
        <v>0</v>
      </c>
      <c r="G107" s="456">
        <v>0</v>
      </c>
      <c r="H107" s="456">
        <v>277566</v>
      </c>
      <c r="I107" s="456">
        <v>644.64656000000002</v>
      </c>
      <c r="J107" s="456">
        <v>92984.61</v>
      </c>
      <c r="K107" s="511">
        <v>0.1406645</v>
      </c>
      <c r="L107" s="511">
        <v>0.14798684027023579</v>
      </c>
      <c r="M107" s="709">
        <v>0.2684222</v>
      </c>
    </row>
    <row r="108" spans="2:13" hidden="1">
      <c r="B108" s="718" t="s">
        <v>676</v>
      </c>
      <c r="C108" s="456">
        <v>1467160</v>
      </c>
      <c r="D108" s="456">
        <v>0</v>
      </c>
      <c r="E108" s="456">
        <v>0</v>
      </c>
      <c r="F108" s="456">
        <v>0</v>
      </c>
      <c r="G108" s="456">
        <v>12000</v>
      </c>
      <c r="H108" s="456">
        <v>1455160</v>
      </c>
      <c r="I108" s="456">
        <v>38008.779017300003</v>
      </c>
      <c r="J108" s="456">
        <v>69120.100000000006</v>
      </c>
      <c r="K108" s="511">
        <v>0.10456293999999999</v>
      </c>
      <c r="L108" s="511">
        <v>0.11000600204875544</v>
      </c>
      <c r="M108" s="709">
        <v>10.912949729999999</v>
      </c>
    </row>
    <row r="109" spans="2:13" hidden="1">
      <c r="B109" s="718" t="s">
        <v>678</v>
      </c>
      <c r="C109" s="456">
        <v>531894</v>
      </c>
      <c r="D109" s="456">
        <v>0</v>
      </c>
      <c r="E109" s="456">
        <v>0</v>
      </c>
      <c r="F109" s="456">
        <v>0</v>
      </c>
      <c r="G109" s="456">
        <v>30900</v>
      </c>
      <c r="H109" s="456">
        <v>500994</v>
      </c>
      <c r="I109" s="456">
        <v>14451.781396600001</v>
      </c>
      <c r="J109" s="456">
        <v>513834.47622000001</v>
      </c>
      <c r="K109" s="511">
        <v>0.77731433999999999</v>
      </c>
      <c r="L109" s="511">
        <v>0.81777770060776089</v>
      </c>
      <c r="M109" s="709">
        <v>6.4489612000000003</v>
      </c>
    </row>
    <row r="110" spans="2:13" ht="30" hidden="1">
      <c r="B110" s="718" t="s">
        <v>1132</v>
      </c>
      <c r="C110" s="456">
        <v>3454476</v>
      </c>
      <c r="D110" s="456">
        <v>0</v>
      </c>
      <c r="E110" s="456">
        <v>0</v>
      </c>
      <c r="F110" s="456">
        <v>0</v>
      </c>
      <c r="G110" s="456">
        <v>520000</v>
      </c>
      <c r="H110" s="456">
        <v>2934476</v>
      </c>
      <c r="I110" s="456">
        <v>29784.931555799998</v>
      </c>
      <c r="J110" s="456">
        <v>343656.48436</v>
      </c>
      <c r="K110" s="511">
        <v>0.51987386000000002</v>
      </c>
      <c r="L110" s="511">
        <v>0.54693607102093678</v>
      </c>
      <c r="M110" s="709">
        <v>4.9095067400000003</v>
      </c>
    </row>
    <row r="111" spans="2:13" hidden="1">
      <c r="B111" s="718" t="s">
        <v>679</v>
      </c>
      <c r="C111" s="456">
        <v>1434711</v>
      </c>
      <c r="D111" s="456">
        <v>0</v>
      </c>
      <c r="E111" s="456">
        <v>0</v>
      </c>
      <c r="F111" s="456">
        <v>0</v>
      </c>
      <c r="G111" s="456">
        <v>75000</v>
      </c>
      <c r="H111" s="456">
        <v>1359711</v>
      </c>
      <c r="I111" s="456">
        <v>3290.5008626999997</v>
      </c>
      <c r="J111" s="456">
        <v>63525.697919999999</v>
      </c>
      <c r="K111" s="511">
        <v>9.6099889999999993E-2</v>
      </c>
      <c r="L111" s="511">
        <v>0.10110240082893598</v>
      </c>
      <c r="M111" s="709">
        <v>3.0214121399999998</v>
      </c>
    </row>
    <row r="112" spans="2:13" hidden="1">
      <c r="B112" s="718" t="s">
        <v>680</v>
      </c>
      <c r="C112" s="456">
        <v>2785489</v>
      </c>
      <c r="D112" s="456">
        <v>0</v>
      </c>
      <c r="E112" s="456">
        <v>0</v>
      </c>
      <c r="F112" s="456">
        <v>0</v>
      </c>
      <c r="G112" s="456">
        <v>167500</v>
      </c>
      <c r="H112" s="456">
        <v>2617989</v>
      </c>
      <c r="I112" s="456">
        <v>22619.424974399997</v>
      </c>
      <c r="J112" s="456">
        <v>480217.72226999997</v>
      </c>
      <c r="K112" s="511">
        <v>0.72645985999999996</v>
      </c>
      <c r="L112" s="511">
        <v>0.76427597384671442</v>
      </c>
      <c r="M112" s="709">
        <v>1.83332563</v>
      </c>
    </row>
    <row r="113" spans="2:13" hidden="1">
      <c r="B113" s="718" t="s">
        <v>681</v>
      </c>
      <c r="C113" s="456">
        <v>642906</v>
      </c>
      <c r="D113" s="456">
        <v>0</v>
      </c>
      <c r="E113" s="456">
        <v>0</v>
      </c>
      <c r="F113" s="456">
        <v>0</v>
      </c>
      <c r="G113" s="456">
        <v>44100</v>
      </c>
      <c r="H113" s="456">
        <v>598806</v>
      </c>
      <c r="I113" s="456">
        <v>67959.248175500004</v>
      </c>
      <c r="J113" s="456">
        <v>607812.04223999998</v>
      </c>
      <c r="K113" s="511">
        <v>0.91948096000000001</v>
      </c>
      <c r="L113" s="511">
        <v>0.96734484996277004</v>
      </c>
      <c r="M113" s="709">
        <v>0.76183968999999996</v>
      </c>
    </row>
    <row r="114" spans="2:13" hidden="1">
      <c r="B114" s="718" t="s">
        <v>932</v>
      </c>
      <c r="C114" s="456">
        <v>2452790</v>
      </c>
      <c r="D114" s="456">
        <v>0</v>
      </c>
      <c r="E114" s="456">
        <v>0</v>
      </c>
      <c r="F114" s="456">
        <v>0</v>
      </c>
      <c r="G114" s="456">
        <v>522500</v>
      </c>
      <c r="H114" s="456">
        <v>1930290</v>
      </c>
      <c r="I114" s="456">
        <v>118932.1811916</v>
      </c>
      <c r="J114" s="456">
        <v>668845.48499999999</v>
      </c>
      <c r="K114" s="511">
        <v>1.01181063</v>
      </c>
      <c r="L114" s="511">
        <v>1.064480777562689</v>
      </c>
      <c r="M114" s="709">
        <v>2.3454356000000001</v>
      </c>
    </row>
    <row r="115" spans="2:13" hidden="1">
      <c r="B115" s="719"/>
      <c r="C115" s="524">
        <v>14355712</v>
      </c>
      <c r="D115" s="524">
        <v>0</v>
      </c>
      <c r="E115" s="524">
        <v>0</v>
      </c>
      <c r="F115" s="524">
        <v>0</v>
      </c>
      <c r="G115" s="524">
        <v>1446500</v>
      </c>
      <c r="H115" s="524">
        <v>12909212</v>
      </c>
      <c r="I115" s="524">
        <v>304890.0192259</v>
      </c>
      <c r="J115" s="524">
        <v>3037471.8180099996</v>
      </c>
      <c r="K115" s="525">
        <v>4.5950019099999997</v>
      </c>
      <c r="L115" s="525">
        <v>4.8341962907322902</v>
      </c>
      <c r="M115" s="656"/>
    </row>
    <row r="116" spans="2:13" hidden="1">
      <c r="B116" s="720" t="s">
        <v>685</v>
      </c>
      <c r="C116" s="526"/>
      <c r="D116" s="526"/>
      <c r="E116" s="526"/>
      <c r="F116" s="526"/>
      <c r="G116" s="526"/>
      <c r="H116" s="526"/>
      <c r="I116" s="526"/>
      <c r="J116" s="526"/>
      <c r="K116" s="527"/>
      <c r="L116" s="527"/>
      <c r="M116" s="656"/>
    </row>
    <row r="117" spans="2:13" hidden="1">
      <c r="B117" s="718" t="s">
        <v>686</v>
      </c>
      <c r="C117" s="456">
        <v>1380823</v>
      </c>
      <c r="D117" s="456">
        <v>0</v>
      </c>
      <c r="E117" s="456">
        <v>138082</v>
      </c>
      <c r="F117" s="456">
        <v>0</v>
      </c>
      <c r="G117" s="456">
        <v>22700</v>
      </c>
      <c r="H117" s="456">
        <v>1496205</v>
      </c>
      <c r="I117" s="456">
        <v>75774.0961713</v>
      </c>
      <c r="J117" s="456">
        <v>1403814.3412500001</v>
      </c>
      <c r="K117" s="511">
        <v>2.1236508399999998</v>
      </c>
      <c r="L117" s="511">
        <v>2.2341982042795041</v>
      </c>
      <c r="M117" s="709">
        <v>18.735349360000001</v>
      </c>
    </row>
    <row r="118" spans="2:13" hidden="1">
      <c r="B118" s="719"/>
      <c r="C118" s="524">
        <v>1380823</v>
      </c>
      <c r="D118" s="524">
        <v>0</v>
      </c>
      <c r="E118" s="524">
        <v>138082</v>
      </c>
      <c r="F118" s="524">
        <v>0</v>
      </c>
      <c r="G118" s="524">
        <v>22700</v>
      </c>
      <c r="H118" s="524">
        <v>1496205</v>
      </c>
      <c r="I118" s="524">
        <v>75774.0961713</v>
      </c>
      <c r="J118" s="524">
        <v>1403814.3412500001</v>
      </c>
      <c r="K118" s="525">
        <v>2.1236508399999998</v>
      </c>
      <c r="L118" s="525">
        <v>2.2341982042795041</v>
      </c>
      <c r="M118" s="656"/>
    </row>
    <row r="119" spans="2:13" hidden="1">
      <c r="B119" s="720" t="s">
        <v>687</v>
      </c>
      <c r="C119" s="526"/>
      <c r="D119" s="526"/>
      <c r="E119" s="526"/>
      <c r="F119" s="526"/>
      <c r="G119" s="526"/>
      <c r="H119" s="526"/>
      <c r="I119" s="526"/>
      <c r="J119" s="526"/>
      <c r="K119" s="527"/>
      <c r="L119" s="527"/>
      <c r="M119" s="656"/>
    </row>
    <row r="120" spans="2:13" hidden="1">
      <c r="B120" s="718" t="s">
        <v>1141</v>
      </c>
      <c r="C120" s="456">
        <v>829583</v>
      </c>
      <c r="D120" s="456">
        <v>0</v>
      </c>
      <c r="E120" s="456">
        <v>0</v>
      </c>
      <c r="F120" s="456">
        <v>0</v>
      </c>
      <c r="G120" s="456">
        <v>0</v>
      </c>
      <c r="H120" s="456">
        <v>829583</v>
      </c>
      <c r="I120" s="456">
        <v>7869.1689335000001</v>
      </c>
      <c r="J120" s="456">
        <v>141501.97231000001</v>
      </c>
      <c r="K120" s="511">
        <v>0.21406020000000001</v>
      </c>
      <c r="L120" s="511">
        <v>0.22520317904396545</v>
      </c>
      <c r="M120" s="709">
        <v>4.7780708799999996</v>
      </c>
    </row>
    <row r="121" spans="2:13" hidden="1">
      <c r="B121" s="718" t="s">
        <v>688</v>
      </c>
      <c r="C121" s="456">
        <v>2330387</v>
      </c>
      <c r="D121" s="456">
        <v>0</v>
      </c>
      <c r="E121" s="456">
        <v>0</v>
      </c>
      <c r="F121" s="456">
        <v>0</v>
      </c>
      <c r="G121" s="456">
        <v>130500</v>
      </c>
      <c r="H121" s="456">
        <v>2199887</v>
      </c>
      <c r="I121" s="456">
        <v>0</v>
      </c>
      <c r="J121" s="456">
        <v>62696.779499999997</v>
      </c>
      <c r="K121" s="511">
        <v>9.484592E-2</v>
      </c>
      <c r="L121" s="511">
        <v>9.9783160819029007E-2</v>
      </c>
      <c r="M121" s="709">
        <v>10.744941069999999</v>
      </c>
    </row>
    <row r="122" spans="2:13" hidden="1">
      <c r="B122" s="718" t="s">
        <v>1143</v>
      </c>
      <c r="C122" s="456">
        <v>942227</v>
      </c>
      <c r="D122" s="456">
        <v>0</v>
      </c>
      <c r="E122" s="456">
        <v>0</v>
      </c>
      <c r="F122" s="456">
        <v>0</v>
      </c>
      <c r="G122" s="456">
        <v>90000</v>
      </c>
      <c r="H122" s="456">
        <v>852227</v>
      </c>
      <c r="I122" s="456">
        <v>2769.7377499999998</v>
      </c>
      <c r="J122" s="456">
        <v>17896.767</v>
      </c>
      <c r="K122" s="511">
        <v>2.7073730000000001E-2</v>
      </c>
      <c r="L122" s="511">
        <v>2.8483057566006106E-2</v>
      </c>
      <c r="M122" s="709">
        <v>2.9702600000000001</v>
      </c>
    </row>
    <row r="123" spans="2:13" hidden="1">
      <c r="B123" s="718" t="s">
        <v>689</v>
      </c>
      <c r="C123" s="456">
        <v>1939932</v>
      </c>
      <c r="D123" s="456">
        <v>0</v>
      </c>
      <c r="E123" s="456">
        <v>0</v>
      </c>
      <c r="F123" s="456">
        <v>0</v>
      </c>
      <c r="G123" s="456">
        <v>7500</v>
      </c>
      <c r="H123" s="456">
        <v>1932432</v>
      </c>
      <c r="I123" s="456">
        <v>3246.4857599999996</v>
      </c>
      <c r="J123" s="456">
        <v>6299.7283200000002</v>
      </c>
      <c r="K123" s="511">
        <v>9.53005E-3</v>
      </c>
      <c r="L123" s="511">
        <v>1.0026141838286151E-2</v>
      </c>
      <c r="M123" s="709">
        <v>5.2925942199999998</v>
      </c>
    </row>
    <row r="124" spans="2:13" hidden="1">
      <c r="B124" s="718" t="s">
        <v>690</v>
      </c>
      <c r="C124" s="456">
        <v>2416774</v>
      </c>
      <c r="D124" s="456">
        <v>0</v>
      </c>
      <c r="E124" s="456">
        <v>0</v>
      </c>
      <c r="F124" s="456">
        <v>0</v>
      </c>
      <c r="G124" s="456">
        <v>131000</v>
      </c>
      <c r="H124" s="456">
        <v>2285774</v>
      </c>
      <c r="I124" s="456">
        <v>27284.123791700003</v>
      </c>
      <c r="J124" s="456">
        <v>100482.62504000001</v>
      </c>
      <c r="K124" s="511">
        <v>0.15200728999999999</v>
      </c>
      <c r="L124" s="511">
        <v>0.15992007905102229</v>
      </c>
      <c r="M124" s="709">
        <v>9.1405001000000006</v>
      </c>
    </row>
    <row r="125" spans="2:13" hidden="1">
      <c r="B125" s="718" t="s">
        <v>1147</v>
      </c>
      <c r="C125" s="456">
        <v>12076751</v>
      </c>
      <c r="D125" s="456">
        <v>0</v>
      </c>
      <c r="E125" s="456">
        <v>0</v>
      </c>
      <c r="F125" s="456">
        <v>0</v>
      </c>
      <c r="G125" s="456">
        <v>6000</v>
      </c>
      <c r="H125" s="456">
        <v>12070751</v>
      </c>
      <c r="I125" s="456">
        <v>38172.599848399994</v>
      </c>
      <c r="J125" s="456">
        <v>382763.51420999999</v>
      </c>
      <c r="K125" s="511">
        <v>0.57903388</v>
      </c>
      <c r="L125" s="511">
        <v>0.60917568013318968</v>
      </c>
      <c r="M125" s="709">
        <v>8.0471673300000006</v>
      </c>
    </row>
    <row r="126" spans="2:13" hidden="1">
      <c r="B126" s="718" t="s">
        <v>2063</v>
      </c>
      <c r="C126" s="456">
        <v>719955</v>
      </c>
      <c r="D126" s="456">
        <v>0</v>
      </c>
      <c r="E126" s="456">
        <v>0</v>
      </c>
      <c r="F126" s="456">
        <v>0</v>
      </c>
      <c r="G126" s="456">
        <v>0</v>
      </c>
      <c r="H126" s="456">
        <v>719955</v>
      </c>
      <c r="I126" s="456">
        <v>2145.4659999999999</v>
      </c>
      <c r="J126" s="456">
        <v>4859.69625</v>
      </c>
      <c r="K126" s="511">
        <v>7.3516099999999997E-3</v>
      </c>
      <c r="L126" s="511">
        <v>7.7343024045658073E-3</v>
      </c>
      <c r="M126" s="709">
        <v>6.5991603699999999</v>
      </c>
    </row>
    <row r="127" spans="2:13" hidden="1">
      <c r="B127" s="718" t="s">
        <v>693</v>
      </c>
      <c r="C127" s="456">
        <v>1173889</v>
      </c>
      <c r="D127" s="456">
        <v>0</v>
      </c>
      <c r="E127" s="456">
        <v>0</v>
      </c>
      <c r="F127" s="456">
        <v>0</v>
      </c>
      <c r="G127" s="456">
        <v>0</v>
      </c>
      <c r="H127" s="456">
        <v>1173889</v>
      </c>
      <c r="I127" s="456">
        <v>0</v>
      </c>
      <c r="J127" s="456">
        <v>61640.911390000001</v>
      </c>
      <c r="K127" s="511">
        <v>9.3248639999999994E-2</v>
      </c>
      <c r="L127" s="511">
        <v>9.8102725902530413E-2</v>
      </c>
      <c r="M127" s="709">
        <v>9.5685512100000008</v>
      </c>
    </row>
    <row r="128" spans="2:13" hidden="1">
      <c r="B128" s="718" t="s">
        <v>2064</v>
      </c>
      <c r="C128" s="456">
        <v>800716</v>
      </c>
      <c r="D128" s="456">
        <v>0</v>
      </c>
      <c r="E128" s="456">
        <v>0</v>
      </c>
      <c r="F128" s="456">
        <v>0</v>
      </c>
      <c r="G128" s="456">
        <v>27950</v>
      </c>
      <c r="H128" s="456">
        <v>772766</v>
      </c>
      <c r="I128" s="456">
        <v>27597.617844799999</v>
      </c>
      <c r="J128" s="456">
        <v>359336.19</v>
      </c>
      <c r="K128" s="511">
        <v>0.54359367999999997</v>
      </c>
      <c r="L128" s="511">
        <v>0.57189063171685184</v>
      </c>
      <c r="M128" s="709">
        <v>9.8129015899999992</v>
      </c>
    </row>
    <row r="129" spans="2:13" hidden="1">
      <c r="B129" s="718" t="s">
        <v>694</v>
      </c>
      <c r="C129" s="456">
        <v>57409</v>
      </c>
      <c r="D129" s="456">
        <v>0</v>
      </c>
      <c r="E129" s="456">
        <v>0</v>
      </c>
      <c r="F129" s="456">
        <v>0</v>
      </c>
      <c r="G129" s="456">
        <v>0</v>
      </c>
      <c r="H129" s="456">
        <v>57409</v>
      </c>
      <c r="I129" s="456">
        <v>0</v>
      </c>
      <c r="J129" s="456">
        <v>0</v>
      </c>
      <c r="K129" s="511">
        <v>0</v>
      </c>
      <c r="L129" s="511">
        <v>0</v>
      </c>
      <c r="M129" s="709">
        <v>10.101882809999999</v>
      </c>
    </row>
    <row r="130" spans="2:13" hidden="1">
      <c r="B130" s="718" t="s">
        <v>695</v>
      </c>
      <c r="C130" s="456">
        <v>98000</v>
      </c>
      <c r="D130" s="456">
        <v>0</v>
      </c>
      <c r="E130" s="456">
        <v>0</v>
      </c>
      <c r="F130" s="456">
        <v>0</v>
      </c>
      <c r="G130" s="456">
        <v>0</v>
      </c>
      <c r="H130" s="456">
        <v>98000</v>
      </c>
      <c r="I130" s="456">
        <v>107014.04</v>
      </c>
      <c r="J130" s="456">
        <v>977550</v>
      </c>
      <c r="K130" s="511">
        <v>1.47881014</v>
      </c>
      <c r="L130" s="511">
        <v>1.5557901001700065</v>
      </c>
      <c r="M130" s="709">
        <v>0.21609916000000001</v>
      </c>
    </row>
    <row r="131" spans="2:13" hidden="1">
      <c r="B131" s="718" t="s">
        <v>697</v>
      </c>
      <c r="C131" s="456">
        <v>779820</v>
      </c>
      <c r="D131" s="456">
        <v>0</v>
      </c>
      <c r="E131" s="456">
        <v>0</v>
      </c>
      <c r="F131" s="456">
        <v>0</v>
      </c>
      <c r="G131" s="456">
        <v>19000</v>
      </c>
      <c r="H131" s="456">
        <v>760820</v>
      </c>
      <c r="I131" s="456">
        <v>0</v>
      </c>
      <c r="J131" s="456">
        <v>1521.64</v>
      </c>
      <c r="K131" s="511">
        <v>2.30189E-3</v>
      </c>
      <c r="L131" s="511">
        <v>2.4217200634470758E-3</v>
      </c>
      <c r="M131" s="709">
        <v>7.0121659000000003</v>
      </c>
    </row>
    <row r="132" spans="2:13" hidden="1">
      <c r="B132" s="718" t="s">
        <v>1156</v>
      </c>
      <c r="C132" s="456">
        <v>58825</v>
      </c>
      <c r="D132" s="456">
        <v>0</v>
      </c>
      <c r="E132" s="456">
        <v>0</v>
      </c>
      <c r="F132" s="456">
        <v>0</v>
      </c>
      <c r="G132" s="456">
        <v>0</v>
      </c>
      <c r="H132" s="456">
        <v>58825</v>
      </c>
      <c r="I132" s="456">
        <v>2439.5977940000002</v>
      </c>
      <c r="J132" s="456">
        <v>5667.2004999999999</v>
      </c>
      <c r="K132" s="511">
        <v>8.5731799999999997E-3</v>
      </c>
      <c r="L132" s="511">
        <v>9.0194613406767033E-3</v>
      </c>
      <c r="M132" s="709">
        <v>1.56866667</v>
      </c>
    </row>
    <row r="133" spans="2:13" hidden="1">
      <c r="B133" s="718" t="s">
        <v>698</v>
      </c>
      <c r="C133" s="456">
        <v>527151</v>
      </c>
      <c r="D133" s="456">
        <v>0</v>
      </c>
      <c r="E133" s="456">
        <v>0</v>
      </c>
      <c r="F133" s="456">
        <v>0</v>
      </c>
      <c r="G133" s="456">
        <v>0</v>
      </c>
      <c r="H133" s="456">
        <v>527151</v>
      </c>
      <c r="I133" s="456">
        <v>6579.2297500000004</v>
      </c>
      <c r="J133" s="456">
        <v>73642.99470000001</v>
      </c>
      <c r="K133" s="511">
        <v>0.11140505000000001</v>
      </c>
      <c r="L133" s="511">
        <v>0.11720427814549872</v>
      </c>
      <c r="M133" s="709">
        <v>9.7790783999999995</v>
      </c>
    </row>
    <row r="134" spans="2:13" hidden="1">
      <c r="B134" s="718" t="s">
        <v>699</v>
      </c>
      <c r="C134" s="456">
        <v>340700</v>
      </c>
      <c r="D134" s="456">
        <v>0</v>
      </c>
      <c r="E134" s="456">
        <v>0</v>
      </c>
      <c r="F134" s="456">
        <v>0</v>
      </c>
      <c r="G134" s="456">
        <v>0</v>
      </c>
      <c r="H134" s="456">
        <v>340700</v>
      </c>
      <c r="I134" s="456">
        <v>0</v>
      </c>
      <c r="J134" s="456">
        <v>766.57500000000005</v>
      </c>
      <c r="K134" s="511">
        <v>1.1596499999999999E-3</v>
      </c>
      <c r="L134" s="511">
        <v>1.2200192276996806E-3</v>
      </c>
      <c r="M134" s="709">
        <v>1.5272547999999999</v>
      </c>
    </row>
    <row r="135" spans="2:13" hidden="1">
      <c r="B135" s="718" t="s">
        <v>1160</v>
      </c>
      <c r="C135" s="456">
        <v>8761</v>
      </c>
      <c r="D135" s="456">
        <v>0</v>
      </c>
      <c r="E135" s="456">
        <v>0</v>
      </c>
      <c r="F135" s="456">
        <v>0</v>
      </c>
      <c r="G135" s="456">
        <v>0</v>
      </c>
      <c r="H135" s="456">
        <v>8761</v>
      </c>
      <c r="I135" s="456">
        <v>0</v>
      </c>
      <c r="J135" s="456">
        <v>0</v>
      </c>
      <c r="K135" s="511">
        <v>0</v>
      </c>
      <c r="L135" s="511">
        <v>0</v>
      </c>
      <c r="M135" s="709">
        <v>0.78111626000000001</v>
      </c>
    </row>
    <row r="136" spans="2:13" hidden="1">
      <c r="B136" s="718" t="s">
        <v>1162</v>
      </c>
      <c r="C136" s="456">
        <v>198</v>
      </c>
      <c r="D136" s="456">
        <v>0</v>
      </c>
      <c r="E136" s="456">
        <v>0</v>
      </c>
      <c r="F136" s="456">
        <v>0</v>
      </c>
      <c r="G136" s="456">
        <v>0</v>
      </c>
      <c r="H136" s="456">
        <v>198</v>
      </c>
      <c r="I136" s="456">
        <v>0</v>
      </c>
      <c r="J136" s="456">
        <v>0</v>
      </c>
      <c r="K136" s="511">
        <v>0</v>
      </c>
      <c r="L136" s="511">
        <v>0</v>
      </c>
      <c r="M136" s="709">
        <v>0.39600000000000002</v>
      </c>
    </row>
    <row r="137" spans="2:13" hidden="1">
      <c r="B137" s="718" t="s">
        <v>700</v>
      </c>
      <c r="C137" s="456">
        <v>1063616</v>
      </c>
      <c r="D137" s="456">
        <v>0</v>
      </c>
      <c r="E137" s="456">
        <v>0</v>
      </c>
      <c r="F137" s="456">
        <v>0</v>
      </c>
      <c r="G137" s="456">
        <v>0</v>
      </c>
      <c r="H137" s="456">
        <v>1063616</v>
      </c>
      <c r="I137" s="456">
        <v>0</v>
      </c>
      <c r="J137" s="456">
        <v>26271.315200000001</v>
      </c>
      <c r="K137" s="511">
        <v>3.9742510000000002E-2</v>
      </c>
      <c r="L137" s="511">
        <v>4.1811316154269161E-2</v>
      </c>
      <c r="M137" s="709">
        <v>8.9035325600000004</v>
      </c>
    </row>
    <row r="138" spans="2:13" hidden="1">
      <c r="B138" s="718" t="s">
        <v>701</v>
      </c>
      <c r="C138" s="456">
        <v>2079410</v>
      </c>
      <c r="D138" s="456">
        <v>0</v>
      </c>
      <c r="E138" s="456">
        <v>0</v>
      </c>
      <c r="F138" s="456">
        <v>0</v>
      </c>
      <c r="G138" s="456">
        <v>289500</v>
      </c>
      <c r="H138" s="456">
        <v>1789910</v>
      </c>
      <c r="I138" s="456">
        <v>0</v>
      </c>
      <c r="J138" s="456">
        <v>51961.087299999999</v>
      </c>
      <c r="K138" s="511">
        <v>7.8605270000000005E-2</v>
      </c>
      <c r="L138" s="511">
        <v>8.2697094998117185E-2</v>
      </c>
      <c r="M138" s="709">
        <v>8.4754342099999995</v>
      </c>
    </row>
    <row r="139" spans="2:13" hidden="1">
      <c r="B139" s="718" t="s">
        <v>702</v>
      </c>
      <c r="C139" s="456">
        <v>801695</v>
      </c>
      <c r="D139" s="456">
        <v>0</v>
      </c>
      <c r="E139" s="456">
        <v>0</v>
      </c>
      <c r="F139" s="456">
        <v>0</v>
      </c>
      <c r="G139" s="456">
        <v>0</v>
      </c>
      <c r="H139" s="456">
        <v>801695</v>
      </c>
      <c r="I139" s="456">
        <v>13393.354310000001</v>
      </c>
      <c r="J139" s="456">
        <v>54397.651343500002</v>
      </c>
      <c r="K139" s="511">
        <v>8.2291240000000002E-2</v>
      </c>
      <c r="L139" s="511">
        <v>8.657493471711622E-2</v>
      </c>
      <c r="M139" s="709">
        <v>6.6745620800000003</v>
      </c>
    </row>
    <row r="140" spans="2:13" hidden="1">
      <c r="B140" s="718" t="s">
        <v>2065</v>
      </c>
      <c r="C140" s="456">
        <v>7194553</v>
      </c>
      <c r="D140" s="456">
        <v>0</v>
      </c>
      <c r="E140" s="456">
        <v>0</v>
      </c>
      <c r="F140" s="456">
        <v>0</v>
      </c>
      <c r="G140" s="456">
        <v>80000</v>
      </c>
      <c r="H140" s="456">
        <v>7114553</v>
      </c>
      <c r="I140" s="456">
        <v>27035.3014</v>
      </c>
      <c r="J140" s="456">
        <v>93983.245129999996</v>
      </c>
      <c r="K140" s="511">
        <v>0.14217521</v>
      </c>
      <c r="L140" s="511">
        <v>0.1495761877705539</v>
      </c>
      <c r="M140" s="709">
        <v>10.233263150000001</v>
      </c>
    </row>
    <row r="141" spans="2:13" hidden="1">
      <c r="B141" s="719"/>
      <c r="C141" s="524">
        <v>36240352</v>
      </c>
      <c r="D141" s="524">
        <v>0</v>
      </c>
      <c r="E141" s="524">
        <v>0</v>
      </c>
      <c r="F141" s="524">
        <v>0</v>
      </c>
      <c r="G141" s="524">
        <v>781450</v>
      </c>
      <c r="H141" s="524">
        <v>35458902</v>
      </c>
      <c r="I141" s="524">
        <v>265546.72318239999</v>
      </c>
      <c r="J141" s="524">
        <v>2423239.8931935001</v>
      </c>
      <c r="K141" s="525">
        <v>3.6658091400000004</v>
      </c>
      <c r="L141" s="525">
        <v>3.8566340710628322</v>
      </c>
      <c r="M141" s="656"/>
    </row>
    <row r="142" spans="2:13" hidden="1">
      <c r="B142" s="720" t="s">
        <v>705</v>
      </c>
      <c r="C142" s="526"/>
      <c r="D142" s="526"/>
      <c r="E142" s="526"/>
      <c r="F142" s="526"/>
      <c r="G142" s="526"/>
      <c r="H142" s="526"/>
      <c r="I142" s="526"/>
      <c r="J142" s="526"/>
      <c r="K142" s="527"/>
      <c r="L142" s="527"/>
      <c r="M142" s="656"/>
    </row>
    <row r="143" spans="2:13" hidden="1">
      <c r="B143" s="718" t="s">
        <v>1168</v>
      </c>
      <c r="C143" s="456">
        <v>1145187</v>
      </c>
      <c r="D143" s="456">
        <v>0</v>
      </c>
      <c r="E143" s="456">
        <v>0</v>
      </c>
      <c r="F143" s="456">
        <v>0</v>
      </c>
      <c r="G143" s="456">
        <v>0</v>
      </c>
      <c r="H143" s="456">
        <v>1145187</v>
      </c>
      <c r="I143" s="456">
        <v>13627.725</v>
      </c>
      <c r="J143" s="456">
        <v>13627.7253</v>
      </c>
      <c r="K143" s="511">
        <v>2.0615640000000001E-2</v>
      </c>
      <c r="L143" s="511">
        <v>2.1688793524194498E-2</v>
      </c>
      <c r="M143" s="709">
        <v>8.5400533900000006</v>
      </c>
    </row>
    <row r="144" spans="2:13" hidden="1">
      <c r="B144" s="718" t="s">
        <v>706</v>
      </c>
      <c r="C144" s="456">
        <v>54184</v>
      </c>
      <c r="D144" s="456">
        <v>0</v>
      </c>
      <c r="E144" s="456">
        <v>0</v>
      </c>
      <c r="F144" s="456">
        <v>0</v>
      </c>
      <c r="G144" s="456">
        <v>0</v>
      </c>
      <c r="H144" s="456">
        <v>54184</v>
      </c>
      <c r="I144" s="456">
        <v>0</v>
      </c>
      <c r="J144" s="456">
        <v>0</v>
      </c>
      <c r="K144" s="511">
        <v>0</v>
      </c>
      <c r="L144" s="511">
        <v>0</v>
      </c>
      <c r="M144" s="709">
        <v>2.4629090900000001</v>
      </c>
    </row>
    <row r="145" spans="2:13" hidden="1">
      <c r="B145" s="718" t="s">
        <v>707</v>
      </c>
      <c r="C145" s="456">
        <v>17740383</v>
      </c>
      <c r="D145" s="456">
        <v>0</v>
      </c>
      <c r="E145" s="456">
        <v>0</v>
      </c>
      <c r="F145" s="456">
        <v>5136734</v>
      </c>
      <c r="G145" s="456">
        <v>12779500</v>
      </c>
      <c r="H145" s="456">
        <v>10097617</v>
      </c>
      <c r="I145" s="456">
        <v>127114.50507320001</v>
      </c>
      <c r="J145" s="456">
        <v>448738.09948000003</v>
      </c>
      <c r="K145" s="511">
        <v>0.67883837000000002</v>
      </c>
      <c r="L145" s="511">
        <v>0.7141755334664085</v>
      </c>
      <c r="M145" s="709">
        <v>3.4238228199999998</v>
      </c>
    </row>
    <row r="146" spans="2:13" hidden="1">
      <c r="B146" s="719"/>
      <c r="C146" s="524">
        <v>18939754</v>
      </c>
      <c r="D146" s="524">
        <v>0</v>
      </c>
      <c r="E146" s="524">
        <v>0</v>
      </c>
      <c r="F146" s="524">
        <v>5136734</v>
      </c>
      <c r="G146" s="524">
        <v>12779500</v>
      </c>
      <c r="H146" s="524">
        <v>11296988</v>
      </c>
      <c r="I146" s="524">
        <v>140742.23007320001</v>
      </c>
      <c r="J146" s="524">
        <v>462365.82478000002</v>
      </c>
      <c r="K146" s="525">
        <v>0.69945401000000007</v>
      </c>
      <c r="L146" s="525">
        <v>0.735864326990603</v>
      </c>
      <c r="M146" s="656"/>
    </row>
    <row r="147" spans="2:13" hidden="1">
      <c r="B147" s="720" t="s">
        <v>708</v>
      </c>
      <c r="C147" s="526"/>
      <c r="D147" s="526"/>
      <c r="E147" s="526"/>
      <c r="F147" s="526"/>
      <c r="G147" s="526"/>
      <c r="H147" s="526"/>
      <c r="I147" s="526"/>
      <c r="J147" s="526"/>
      <c r="K147" s="527"/>
      <c r="L147" s="527"/>
      <c r="M147" s="656"/>
    </row>
    <row r="148" spans="2:13" hidden="1">
      <c r="B148" s="718" t="s">
        <v>709</v>
      </c>
      <c r="C148" s="456">
        <v>315909</v>
      </c>
      <c r="D148" s="456">
        <v>0</v>
      </c>
      <c r="E148" s="456">
        <v>0</v>
      </c>
      <c r="F148" s="456">
        <v>0</v>
      </c>
      <c r="G148" s="456">
        <v>0</v>
      </c>
      <c r="H148" s="456">
        <v>315909</v>
      </c>
      <c r="I148" s="456">
        <v>4071.7158599999998</v>
      </c>
      <c r="J148" s="456">
        <v>24519.245444100001</v>
      </c>
      <c r="K148" s="511">
        <v>3.7092020000000003E-2</v>
      </c>
      <c r="L148" s="511">
        <v>3.9022862590731233E-2</v>
      </c>
      <c r="M148" s="709">
        <v>4.2984910100000002</v>
      </c>
    </row>
    <row r="149" spans="2:13" hidden="1">
      <c r="B149" s="719"/>
      <c r="C149" s="524">
        <v>315909</v>
      </c>
      <c r="D149" s="524">
        <v>0</v>
      </c>
      <c r="E149" s="524">
        <v>0</v>
      </c>
      <c r="F149" s="524">
        <v>0</v>
      </c>
      <c r="G149" s="524">
        <v>0</v>
      </c>
      <c r="H149" s="524">
        <v>315909</v>
      </c>
      <c r="I149" s="524">
        <v>4071.7158599999998</v>
      </c>
      <c r="J149" s="524">
        <v>24519.245444100001</v>
      </c>
      <c r="K149" s="525">
        <v>3.7092020000000003E-2</v>
      </c>
      <c r="L149" s="525">
        <v>3.9022862590731233E-2</v>
      </c>
      <c r="M149" s="656"/>
    </row>
    <row r="150" spans="2:13" hidden="1">
      <c r="B150" s="720" t="s">
        <v>710</v>
      </c>
      <c r="C150" s="526"/>
      <c r="D150" s="526"/>
      <c r="E150" s="526"/>
      <c r="F150" s="526"/>
      <c r="G150" s="526"/>
      <c r="H150" s="526"/>
      <c r="I150" s="526"/>
      <c r="J150" s="526"/>
      <c r="K150" s="527"/>
      <c r="L150" s="527"/>
      <c r="M150" s="656"/>
    </row>
    <row r="151" spans="2:13" hidden="1">
      <c r="B151" s="718" t="s">
        <v>1174</v>
      </c>
      <c r="C151" s="456">
        <v>328879</v>
      </c>
      <c r="D151" s="456">
        <v>0</v>
      </c>
      <c r="E151" s="456">
        <v>0</v>
      </c>
      <c r="F151" s="456">
        <v>0</v>
      </c>
      <c r="G151" s="456">
        <v>0</v>
      </c>
      <c r="H151" s="456">
        <v>328879</v>
      </c>
      <c r="I151" s="456">
        <v>0</v>
      </c>
      <c r="J151" s="456">
        <v>164.43950000000001</v>
      </c>
      <c r="K151" s="511">
        <v>2.4876E-4</v>
      </c>
      <c r="L151" s="511">
        <v>2.6170870664099619E-4</v>
      </c>
      <c r="M151" s="709">
        <v>8.2219750000000005</v>
      </c>
    </row>
    <row r="152" spans="2:13" hidden="1">
      <c r="B152" s="718" t="s">
        <v>712</v>
      </c>
      <c r="C152" s="456">
        <v>93592</v>
      </c>
      <c r="D152" s="456">
        <v>0</v>
      </c>
      <c r="E152" s="456">
        <v>0</v>
      </c>
      <c r="F152" s="456">
        <v>0</v>
      </c>
      <c r="G152" s="456">
        <v>0</v>
      </c>
      <c r="H152" s="456">
        <v>93592</v>
      </c>
      <c r="I152" s="456">
        <v>0</v>
      </c>
      <c r="J152" s="456">
        <v>832.9688000000001</v>
      </c>
      <c r="K152" s="511">
        <v>1.26009E-3</v>
      </c>
      <c r="L152" s="511">
        <v>1.3256862695417014E-3</v>
      </c>
      <c r="M152" s="709">
        <v>1.2114214699999999</v>
      </c>
    </row>
    <row r="153" spans="2:13" hidden="1">
      <c r="B153" s="718" t="s">
        <v>713</v>
      </c>
      <c r="C153" s="456">
        <v>913009</v>
      </c>
      <c r="D153" s="456">
        <v>0</v>
      </c>
      <c r="E153" s="456">
        <v>0</v>
      </c>
      <c r="F153" s="456">
        <v>0</v>
      </c>
      <c r="G153" s="456">
        <v>0</v>
      </c>
      <c r="H153" s="456">
        <v>913009</v>
      </c>
      <c r="I153" s="456">
        <v>10965.845289999999</v>
      </c>
      <c r="J153" s="456">
        <v>28303.278999999999</v>
      </c>
      <c r="K153" s="511">
        <v>4.2816399999999998E-2</v>
      </c>
      <c r="L153" s="511">
        <v>4.5045226607896928E-2</v>
      </c>
      <c r="M153" s="709">
        <v>6.3366878800000004</v>
      </c>
    </row>
    <row r="154" spans="2:13" hidden="1">
      <c r="B154" s="718" t="s">
        <v>1184</v>
      </c>
      <c r="C154" s="456">
        <v>358753</v>
      </c>
      <c r="D154" s="456">
        <v>0</v>
      </c>
      <c r="E154" s="456">
        <v>0</v>
      </c>
      <c r="F154" s="456">
        <v>0</v>
      </c>
      <c r="G154" s="456">
        <v>0</v>
      </c>
      <c r="H154" s="456">
        <v>358753</v>
      </c>
      <c r="I154" s="456">
        <v>0</v>
      </c>
      <c r="J154" s="456">
        <v>0</v>
      </c>
      <c r="K154" s="511">
        <v>0</v>
      </c>
      <c r="L154" s="511">
        <v>0</v>
      </c>
      <c r="M154" s="709">
        <v>4.8135381700000002</v>
      </c>
    </row>
    <row r="155" spans="2:13" hidden="1">
      <c r="B155" s="718" t="s">
        <v>717</v>
      </c>
      <c r="C155" s="456">
        <v>2290523</v>
      </c>
      <c r="D155" s="456">
        <v>0</v>
      </c>
      <c r="E155" s="456">
        <v>0</v>
      </c>
      <c r="F155" s="456">
        <v>0</v>
      </c>
      <c r="G155" s="456">
        <v>1372000</v>
      </c>
      <c r="H155" s="456">
        <v>918523</v>
      </c>
      <c r="I155" s="456">
        <v>1102.2274402</v>
      </c>
      <c r="J155" s="456">
        <v>1984.0096799999999</v>
      </c>
      <c r="K155" s="511">
        <v>3.0013499999999999E-3</v>
      </c>
      <c r="L155" s="511">
        <v>3.157590526096325E-3</v>
      </c>
      <c r="M155" s="709">
        <v>0.35405414000000002</v>
      </c>
    </row>
    <row r="156" spans="2:13" hidden="1">
      <c r="B156" s="718" t="s">
        <v>720</v>
      </c>
      <c r="C156" s="456">
        <v>1142800</v>
      </c>
      <c r="D156" s="456">
        <v>0</v>
      </c>
      <c r="E156" s="456">
        <v>0</v>
      </c>
      <c r="F156" s="456">
        <v>0</v>
      </c>
      <c r="G156" s="456">
        <v>0</v>
      </c>
      <c r="H156" s="456">
        <v>1142800</v>
      </c>
      <c r="I156" s="456">
        <v>0</v>
      </c>
      <c r="J156" s="456">
        <v>10570.9</v>
      </c>
      <c r="K156" s="511">
        <v>1.599136E-2</v>
      </c>
      <c r="L156" s="511">
        <v>1.6823795785266351E-2</v>
      </c>
      <c r="M156" s="709">
        <v>7.5298148500000002</v>
      </c>
    </row>
    <row r="157" spans="2:13" hidden="1">
      <c r="B157" s="718" t="s">
        <v>1194</v>
      </c>
      <c r="C157" s="456">
        <v>210188</v>
      </c>
      <c r="D157" s="456">
        <v>0</v>
      </c>
      <c r="E157" s="456">
        <v>0</v>
      </c>
      <c r="F157" s="456">
        <v>0</v>
      </c>
      <c r="G157" s="456">
        <v>0</v>
      </c>
      <c r="H157" s="456">
        <v>210188</v>
      </c>
      <c r="I157" s="456">
        <v>0</v>
      </c>
      <c r="J157" s="456">
        <v>0</v>
      </c>
      <c r="K157" s="511">
        <v>0</v>
      </c>
      <c r="L157" s="511">
        <v>0</v>
      </c>
      <c r="M157" s="709">
        <v>2.4628904899999999</v>
      </c>
    </row>
    <row r="158" spans="2:13" hidden="1">
      <c r="B158" s="718" t="s">
        <v>723</v>
      </c>
      <c r="C158" s="456">
        <v>558357</v>
      </c>
      <c r="D158" s="456">
        <v>0</v>
      </c>
      <c r="E158" s="456">
        <v>0</v>
      </c>
      <c r="F158" s="456">
        <v>0</v>
      </c>
      <c r="G158" s="456">
        <v>375000</v>
      </c>
      <c r="H158" s="456">
        <v>183357</v>
      </c>
      <c r="I158" s="456">
        <v>522.56742410000004</v>
      </c>
      <c r="J158" s="456">
        <v>779.26724999999999</v>
      </c>
      <c r="K158" s="511">
        <v>1.1788499999999999E-3</v>
      </c>
      <c r="L158" s="511">
        <v>1.2402191938383771E-3</v>
      </c>
      <c r="M158" s="709">
        <v>4.0804989999999999E-2</v>
      </c>
    </row>
    <row r="159" spans="2:13" hidden="1">
      <c r="B159" s="718" t="s">
        <v>724</v>
      </c>
      <c r="C159" s="456">
        <v>80578</v>
      </c>
      <c r="D159" s="456">
        <v>0</v>
      </c>
      <c r="E159" s="456">
        <v>0</v>
      </c>
      <c r="F159" s="456">
        <v>0</v>
      </c>
      <c r="G159" s="456">
        <v>0</v>
      </c>
      <c r="H159" s="456">
        <v>80578</v>
      </c>
      <c r="I159" s="456">
        <v>392.03325000000001</v>
      </c>
      <c r="J159" s="456">
        <v>3222.8540926000001</v>
      </c>
      <c r="K159" s="511">
        <v>4.87544E-3</v>
      </c>
      <c r="L159" s="511">
        <v>5.1292358360794533E-3</v>
      </c>
      <c r="M159" s="709">
        <v>2.2062866200000002</v>
      </c>
    </row>
    <row r="160" spans="2:13" hidden="1">
      <c r="B160" s="718" t="s">
        <v>726</v>
      </c>
      <c r="C160" s="456">
        <v>1090234</v>
      </c>
      <c r="D160" s="456">
        <v>0</v>
      </c>
      <c r="E160" s="456">
        <v>0</v>
      </c>
      <c r="F160" s="456">
        <v>0</v>
      </c>
      <c r="G160" s="456">
        <v>0</v>
      </c>
      <c r="H160" s="456">
        <v>1090234</v>
      </c>
      <c r="I160" s="456">
        <v>58346.699380000005</v>
      </c>
      <c r="J160" s="456">
        <v>3434237.1</v>
      </c>
      <c r="K160" s="511">
        <v>5.1952172799999996</v>
      </c>
      <c r="L160" s="511">
        <v>5.4656560603719022</v>
      </c>
      <c r="M160" s="709">
        <v>14.42108466</v>
      </c>
    </row>
    <row r="161" spans="2:13" hidden="1">
      <c r="B161" s="718" t="s">
        <v>727</v>
      </c>
      <c r="C161" s="456">
        <v>617961</v>
      </c>
      <c r="D161" s="456">
        <v>0</v>
      </c>
      <c r="E161" s="456">
        <v>0</v>
      </c>
      <c r="F161" s="456">
        <v>0</v>
      </c>
      <c r="G161" s="456">
        <v>15500</v>
      </c>
      <c r="H161" s="456">
        <v>602461</v>
      </c>
      <c r="I161" s="456">
        <v>0</v>
      </c>
      <c r="J161" s="456">
        <v>3940.09494</v>
      </c>
      <c r="K161" s="511">
        <v>5.9604599999999999E-3</v>
      </c>
      <c r="L161" s="511">
        <v>6.270738787153533E-3</v>
      </c>
      <c r="M161" s="709">
        <v>6.14693399</v>
      </c>
    </row>
    <row r="162" spans="2:13" hidden="1">
      <c r="B162" s="718" t="s">
        <v>728</v>
      </c>
      <c r="C162" s="456">
        <v>754008</v>
      </c>
      <c r="D162" s="456">
        <v>0</v>
      </c>
      <c r="E162" s="456">
        <v>0</v>
      </c>
      <c r="F162" s="456">
        <v>0</v>
      </c>
      <c r="G162" s="456">
        <v>0</v>
      </c>
      <c r="H162" s="456">
        <v>754008</v>
      </c>
      <c r="I162" s="456">
        <v>0</v>
      </c>
      <c r="J162" s="456">
        <v>5956.6632</v>
      </c>
      <c r="K162" s="511">
        <v>9.0110699999999995E-3</v>
      </c>
      <c r="L162" s="511">
        <v>9.4801469353045786E-3</v>
      </c>
      <c r="M162" s="709">
        <v>1.8850199999999999</v>
      </c>
    </row>
    <row r="163" spans="2:13" hidden="1">
      <c r="B163" s="718" t="s">
        <v>1759</v>
      </c>
      <c r="C163" s="456">
        <v>1204498</v>
      </c>
      <c r="D163" s="456">
        <v>0</v>
      </c>
      <c r="E163" s="456">
        <v>0</v>
      </c>
      <c r="F163" s="456">
        <v>0</v>
      </c>
      <c r="G163" s="456">
        <v>0</v>
      </c>
      <c r="H163" s="456">
        <v>1204498</v>
      </c>
      <c r="I163" s="456">
        <v>1521.5985900000001</v>
      </c>
      <c r="J163" s="456">
        <v>3155.7847599999996</v>
      </c>
      <c r="K163" s="511">
        <v>4.7739799999999997E-3</v>
      </c>
      <c r="L163" s="511">
        <v>5.0224936707844916E-3</v>
      </c>
      <c r="M163" s="709">
        <v>1.5246810099999999</v>
      </c>
    </row>
    <row r="164" spans="2:13" hidden="1">
      <c r="B164" s="718" t="s">
        <v>1465</v>
      </c>
      <c r="C164" s="456">
        <v>1048579</v>
      </c>
      <c r="D164" s="456">
        <v>0</v>
      </c>
      <c r="E164" s="456">
        <v>0</v>
      </c>
      <c r="F164" s="456">
        <v>0</v>
      </c>
      <c r="G164" s="456">
        <v>0</v>
      </c>
      <c r="H164" s="456">
        <v>1048579</v>
      </c>
      <c r="I164" s="456">
        <v>5505.0394500000002</v>
      </c>
      <c r="J164" s="456">
        <v>42467.449500000002</v>
      </c>
      <c r="K164" s="511">
        <v>6.4243560000000005E-2</v>
      </c>
      <c r="L164" s="511">
        <v>6.7587783245429592E-2</v>
      </c>
      <c r="M164" s="709">
        <v>4.90506479</v>
      </c>
    </row>
    <row r="165" spans="2:13" hidden="1">
      <c r="B165" s="718" t="s">
        <v>729</v>
      </c>
      <c r="C165" s="456">
        <v>852681</v>
      </c>
      <c r="D165" s="456">
        <v>0</v>
      </c>
      <c r="E165" s="456">
        <v>0</v>
      </c>
      <c r="F165" s="456">
        <v>0</v>
      </c>
      <c r="G165" s="456">
        <v>0</v>
      </c>
      <c r="H165" s="456">
        <v>852681</v>
      </c>
      <c r="I165" s="456">
        <v>0</v>
      </c>
      <c r="J165" s="456">
        <v>34320.410250000001</v>
      </c>
      <c r="K165" s="511">
        <v>5.1918949999999998E-2</v>
      </c>
      <c r="L165" s="511">
        <v>5.4621609637075567E-2</v>
      </c>
      <c r="M165" s="709">
        <v>6.86660278</v>
      </c>
    </row>
    <row r="166" spans="2:13" hidden="1">
      <c r="B166" s="718" t="s">
        <v>1206</v>
      </c>
      <c r="C166" s="456">
        <v>1488718</v>
      </c>
      <c r="D166" s="456">
        <v>0</v>
      </c>
      <c r="E166" s="456">
        <v>0</v>
      </c>
      <c r="F166" s="456">
        <v>0</v>
      </c>
      <c r="G166" s="456">
        <v>0</v>
      </c>
      <c r="H166" s="456">
        <v>1488718</v>
      </c>
      <c r="I166" s="456">
        <v>0</v>
      </c>
      <c r="J166" s="456">
        <v>4734.4094400000004</v>
      </c>
      <c r="K166" s="511">
        <v>7.1620800000000004E-3</v>
      </c>
      <c r="L166" s="511">
        <v>7.5349059760661096E-3</v>
      </c>
      <c r="M166" s="709">
        <v>6.2651040499999997</v>
      </c>
    </row>
    <row r="167" spans="2:13" hidden="1">
      <c r="B167" s="718" t="s">
        <v>731</v>
      </c>
      <c r="C167" s="456">
        <v>1870010</v>
      </c>
      <c r="D167" s="456">
        <v>0</v>
      </c>
      <c r="E167" s="456">
        <v>0</v>
      </c>
      <c r="F167" s="456">
        <v>467503</v>
      </c>
      <c r="G167" s="456">
        <v>0</v>
      </c>
      <c r="H167" s="456">
        <v>2337513</v>
      </c>
      <c r="I167" s="456">
        <v>21785.6237</v>
      </c>
      <c r="J167" s="456">
        <v>40298.724119999999</v>
      </c>
      <c r="K167" s="511">
        <v>6.0962780000000001E-2</v>
      </c>
      <c r="L167" s="511">
        <v>6.4136214040589487E-2</v>
      </c>
      <c r="M167" s="709">
        <v>4.7500868699999996</v>
      </c>
    </row>
    <row r="168" spans="2:13" hidden="1">
      <c r="B168" s="718" t="s">
        <v>1213</v>
      </c>
      <c r="C168" s="456">
        <v>336614</v>
      </c>
      <c r="D168" s="456">
        <v>0</v>
      </c>
      <c r="E168" s="456">
        <v>0</v>
      </c>
      <c r="F168" s="456">
        <v>0</v>
      </c>
      <c r="G168" s="456">
        <v>5000</v>
      </c>
      <c r="H168" s="456">
        <v>331614</v>
      </c>
      <c r="I168" s="456">
        <v>596.90519999999992</v>
      </c>
      <c r="J168" s="456">
        <v>14081.656896</v>
      </c>
      <c r="K168" s="511">
        <v>2.1302330000000001E-2</v>
      </c>
      <c r="L168" s="511">
        <v>2.2411234609776998E-2</v>
      </c>
      <c r="M168" s="709">
        <v>10.86404141</v>
      </c>
    </row>
    <row r="169" spans="2:13" hidden="1">
      <c r="B169" s="718" t="s">
        <v>945</v>
      </c>
      <c r="C169" s="456">
        <v>44780</v>
      </c>
      <c r="D169" s="456">
        <v>0</v>
      </c>
      <c r="E169" s="456">
        <v>0</v>
      </c>
      <c r="F169" s="456">
        <v>0</v>
      </c>
      <c r="G169" s="456">
        <v>0</v>
      </c>
      <c r="H169" s="456">
        <v>44780</v>
      </c>
      <c r="I169" s="456">
        <v>34.481000000000002</v>
      </c>
      <c r="J169" s="456">
        <v>147.774</v>
      </c>
      <c r="K169" s="511">
        <v>2.2355000000000001E-4</v>
      </c>
      <c r="L169" s="511">
        <v>2.3518523478341011E-4</v>
      </c>
      <c r="M169" s="709">
        <v>7.4633329999999998E-2</v>
      </c>
    </row>
    <row r="170" spans="2:13" hidden="1">
      <c r="B170" s="718" t="s">
        <v>1214</v>
      </c>
      <c r="C170" s="456">
        <v>266787</v>
      </c>
      <c r="D170" s="456">
        <v>0</v>
      </c>
      <c r="E170" s="456">
        <v>0</v>
      </c>
      <c r="F170" s="456">
        <v>0</v>
      </c>
      <c r="G170" s="456">
        <v>0</v>
      </c>
      <c r="H170" s="456">
        <v>266787</v>
      </c>
      <c r="I170" s="456">
        <v>586.93140000000005</v>
      </c>
      <c r="J170" s="456">
        <v>1640.7400500000001</v>
      </c>
      <c r="K170" s="511">
        <v>2.4820699999999998E-3</v>
      </c>
      <c r="L170" s="511">
        <v>2.6112701414172592E-3</v>
      </c>
      <c r="M170" s="709">
        <v>3.3348374999999999</v>
      </c>
    </row>
    <row r="171" spans="2:13" hidden="1">
      <c r="B171" s="718" t="s">
        <v>732</v>
      </c>
      <c r="C171" s="456">
        <v>618595</v>
      </c>
      <c r="D171" s="456">
        <v>0</v>
      </c>
      <c r="E171" s="456">
        <v>0</v>
      </c>
      <c r="F171" s="456">
        <v>0</v>
      </c>
      <c r="G171" s="456">
        <v>0</v>
      </c>
      <c r="H171" s="456">
        <v>618595</v>
      </c>
      <c r="I171" s="456">
        <v>0</v>
      </c>
      <c r="J171" s="456">
        <v>0</v>
      </c>
      <c r="K171" s="511">
        <v>0</v>
      </c>
      <c r="L171" s="511">
        <v>0</v>
      </c>
      <c r="M171" s="709">
        <v>6.2423811300000001</v>
      </c>
    </row>
    <row r="172" spans="2:13" hidden="1">
      <c r="B172" s="718" t="s">
        <v>733</v>
      </c>
      <c r="C172" s="456">
        <v>275595</v>
      </c>
      <c r="D172" s="456">
        <v>0</v>
      </c>
      <c r="E172" s="456">
        <v>0</v>
      </c>
      <c r="F172" s="456">
        <v>0</v>
      </c>
      <c r="G172" s="456">
        <v>0</v>
      </c>
      <c r="H172" s="456">
        <v>275595</v>
      </c>
      <c r="I172" s="456">
        <v>6003.7842295</v>
      </c>
      <c r="J172" s="456">
        <v>29692.605299999999</v>
      </c>
      <c r="K172" s="511">
        <v>4.4918140000000002E-2</v>
      </c>
      <c r="L172" s="511">
        <v>4.7256366808854242E-2</v>
      </c>
      <c r="M172" s="709">
        <v>0.46665222000000001</v>
      </c>
    </row>
    <row r="173" spans="2:13" hidden="1">
      <c r="B173" s="718" t="s">
        <v>734</v>
      </c>
      <c r="C173" s="456">
        <v>279486</v>
      </c>
      <c r="D173" s="456">
        <v>0</v>
      </c>
      <c r="E173" s="456">
        <v>0</v>
      </c>
      <c r="F173" s="456">
        <v>0</v>
      </c>
      <c r="G173" s="456">
        <v>0</v>
      </c>
      <c r="H173" s="456">
        <v>279486</v>
      </c>
      <c r="I173" s="456">
        <v>279.48559999999998</v>
      </c>
      <c r="J173" s="456">
        <v>2152.0422000000003</v>
      </c>
      <c r="K173" s="511">
        <v>3.2555499999999999E-3</v>
      </c>
      <c r="L173" s="511">
        <v>3.4250175949138988E-3</v>
      </c>
      <c r="M173" s="709">
        <v>4.9183633999999996</v>
      </c>
    </row>
    <row r="174" spans="2:13" hidden="1">
      <c r="B174" s="718" t="s">
        <v>2066</v>
      </c>
      <c r="C174" s="456">
        <v>240424</v>
      </c>
      <c r="D174" s="456">
        <v>0</v>
      </c>
      <c r="E174" s="456">
        <v>0</v>
      </c>
      <c r="F174" s="456">
        <v>0</v>
      </c>
      <c r="G174" s="456">
        <v>0</v>
      </c>
      <c r="H174" s="456">
        <v>240424</v>
      </c>
      <c r="I174" s="456">
        <v>480.84800000000001</v>
      </c>
      <c r="J174" s="456">
        <v>1622.8620000000001</v>
      </c>
      <c r="K174" s="511">
        <v>2.45502E-3</v>
      </c>
      <c r="L174" s="511">
        <v>2.5828168723258118E-3</v>
      </c>
      <c r="M174" s="709">
        <v>7.0012242200000001</v>
      </c>
    </row>
    <row r="175" spans="2:13" hidden="1">
      <c r="B175" s="718" t="s">
        <v>735</v>
      </c>
      <c r="C175" s="456">
        <v>340301</v>
      </c>
      <c r="D175" s="456">
        <v>0</v>
      </c>
      <c r="E175" s="456">
        <v>0</v>
      </c>
      <c r="F175" s="456">
        <v>0</v>
      </c>
      <c r="G175" s="456">
        <v>0</v>
      </c>
      <c r="H175" s="456">
        <v>340301</v>
      </c>
      <c r="I175" s="456">
        <v>3846.9830000000002</v>
      </c>
      <c r="J175" s="456">
        <v>42704.247000000003</v>
      </c>
      <c r="K175" s="511">
        <v>6.4601779999999998E-2</v>
      </c>
      <c r="L175" s="511">
        <v>6.7964651135813722E-2</v>
      </c>
      <c r="M175" s="709">
        <v>1.5177308700000001</v>
      </c>
    </row>
    <row r="176" spans="2:13" hidden="1">
      <c r="B176" s="718" t="s">
        <v>736</v>
      </c>
      <c r="C176" s="456">
        <v>706880</v>
      </c>
      <c r="D176" s="456">
        <v>0</v>
      </c>
      <c r="E176" s="456">
        <v>0</v>
      </c>
      <c r="F176" s="456">
        <v>0</v>
      </c>
      <c r="G176" s="456">
        <v>2500</v>
      </c>
      <c r="H176" s="456">
        <v>704380</v>
      </c>
      <c r="I176" s="456">
        <v>7482.3853638000001</v>
      </c>
      <c r="J176" s="456">
        <v>44164.625999999997</v>
      </c>
      <c r="K176" s="511">
        <v>6.6810999999999995E-2</v>
      </c>
      <c r="L176" s="511">
        <v>7.0288873109826469E-2</v>
      </c>
      <c r="M176" s="709">
        <v>6.4326940600000002</v>
      </c>
    </row>
    <row r="177" spans="2:13" hidden="1">
      <c r="B177" s="718" t="s">
        <v>1222</v>
      </c>
      <c r="C177" s="456">
        <v>23118</v>
      </c>
      <c r="D177" s="456">
        <v>0</v>
      </c>
      <c r="E177" s="456">
        <v>0</v>
      </c>
      <c r="F177" s="456">
        <v>0</v>
      </c>
      <c r="G177" s="456">
        <v>0</v>
      </c>
      <c r="H177" s="456">
        <v>23118</v>
      </c>
      <c r="I177" s="456">
        <v>0</v>
      </c>
      <c r="J177" s="456">
        <v>4082.40762</v>
      </c>
      <c r="K177" s="511">
        <v>6.1757499999999998E-3</v>
      </c>
      <c r="L177" s="511">
        <v>6.4972322234715342E-3</v>
      </c>
      <c r="M177" s="709">
        <v>1.1558999999999999</v>
      </c>
    </row>
    <row r="178" spans="2:13" hidden="1">
      <c r="B178" s="718" t="s">
        <v>737</v>
      </c>
      <c r="C178" s="456">
        <v>45300</v>
      </c>
      <c r="D178" s="456">
        <v>0</v>
      </c>
      <c r="E178" s="456">
        <v>0</v>
      </c>
      <c r="F178" s="456">
        <v>0</v>
      </c>
      <c r="G178" s="456">
        <v>0</v>
      </c>
      <c r="H178" s="456">
        <v>45300</v>
      </c>
      <c r="I178" s="456">
        <v>0</v>
      </c>
      <c r="J178" s="456">
        <v>3571.9050000000002</v>
      </c>
      <c r="K178" s="511">
        <v>5.4034799999999996E-3</v>
      </c>
      <c r="L178" s="511">
        <v>5.6847572377348964E-3</v>
      </c>
      <c r="M178" s="709">
        <v>2.2650000000000001</v>
      </c>
    </row>
    <row r="179" spans="2:13" hidden="1">
      <c r="B179" s="718" t="s">
        <v>948</v>
      </c>
      <c r="C179" s="456">
        <v>35925</v>
      </c>
      <c r="D179" s="456">
        <v>0</v>
      </c>
      <c r="E179" s="456">
        <v>0</v>
      </c>
      <c r="F179" s="456">
        <v>0</v>
      </c>
      <c r="G179" s="456">
        <v>0</v>
      </c>
      <c r="H179" s="456">
        <v>35925</v>
      </c>
      <c r="I179" s="456">
        <v>0</v>
      </c>
      <c r="J179" s="456">
        <v>0</v>
      </c>
      <c r="K179" s="511">
        <v>0</v>
      </c>
      <c r="L179" s="511">
        <v>0</v>
      </c>
      <c r="M179" s="709">
        <v>2.8740000000000001</v>
      </c>
    </row>
    <row r="180" spans="2:13" hidden="1">
      <c r="B180" s="718" t="s">
        <v>738</v>
      </c>
      <c r="C180" s="456">
        <v>628671</v>
      </c>
      <c r="D180" s="456">
        <v>0</v>
      </c>
      <c r="E180" s="456">
        <v>0</v>
      </c>
      <c r="F180" s="456">
        <v>0</v>
      </c>
      <c r="G180" s="456">
        <v>0</v>
      </c>
      <c r="H180" s="456">
        <v>628671</v>
      </c>
      <c r="I180" s="456">
        <v>0</v>
      </c>
      <c r="J180" s="456">
        <v>0</v>
      </c>
      <c r="K180" s="511">
        <v>0</v>
      </c>
      <c r="L180" s="511">
        <v>0</v>
      </c>
      <c r="M180" s="709">
        <v>4.4176164699999996</v>
      </c>
    </row>
    <row r="181" spans="2:13" hidden="1">
      <c r="B181" s="718" t="s">
        <v>1226</v>
      </c>
      <c r="C181" s="456">
        <v>1768488</v>
      </c>
      <c r="D181" s="456">
        <v>0</v>
      </c>
      <c r="E181" s="456">
        <v>0</v>
      </c>
      <c r="F181" s="456">
        <v>0</v>
      </c>
      <c r="G181" s="456">
        <v>0</v>
      </c>
      <c r="H181" s="456">
        <v>1768488</v>
      </c>
      <c r="I181" s="456">
        <v>13414.715179999999</v>
      </c>
      <c r="J181" s="456">
        <v>195718.56696</v>
      </c>
      <c r="K181" s="511">
        <v>0.29607753999999997</v>
      </c>
      <c r="L181" s="511">
        <v>0.31148995846333027</v>
      </c>
      <c r="M181" s="709">
        <v>5.8949796499999998</v>
      </c>
    </row>
    <row r="182" spans="2:13" hidden="1">
      <c r="B182" s="718" t="s">
        <v>739</v>
      </c>
      <c r="C182" s="456">
        <v>67755</v>
      </c>
      <c r="D182" s="456">
        <v>0</v>
      </c>
      <c r="E182" s="456">
        <v>0</v>
      </c>
      <c r="F182" s="456">
        <v>0</v>
      </c>
      <c r="G182" s="456">
        <v>0</v>
      </c>
      <c r="H182" s="456">
        <v>67755</v>
      </c>
      <c r="I182" s="456">
        <v>1231.47703</v>
      </c>
      <c r="J182" s="456">
        <v>22571.900699999998</v>
      </c>
      <c r="K182" s="511">
        <v>3.4146139999999998E-2</v>
      </c>
      <c r="L182" s="511">
        <v>3.5923625033072927E-2</v>
      </c>
      <c r="M182" s="709">
        <v>1.0950302999999999</v>
      </c>
    </row>
    <row r="183" spans="2:13" hidden="1">
      <c r="B183" s="718" t="s">
        <v>741</v>
      </c>
      <c r="C183" s="456">
        <v>2472</v>
      </c>
      <c r="D183" s="456">
        <v>0</v>
      </c>
      <c r="E183" s="456">
        <v>0</v>
      </c>
      <c r="F183" s="456">
        <v>0</v>
      </c>
      <c r="G183" s="456">
        <v>0</v>
      </c>
      <c r="H183" s="456">
        <v>2472</v>
      </c>
      <c r="I183" s="456">
        <v>0</v>
      </c>
      <c r="J183" s="456">
        <v>0</v>
      </c>
      <c r="K183" s="511">
        <v>0</v>
      </c>
      <c r="L183" s="511">
        <v>0</v>
      </c>
      <c r="M183" s="709">
        <v>1.5103210000000001E-2</v>
      </c>
    </row>
    <row r="184" spans="2:13" hidden="1">
      <c r="B184" s="718" t="s">
        <v>742</v>
      </c>
      <c r="C184" s="456">
        <v>1519721</v>
      </c>
      <c r="D184" s="456">
        <v>0</v>
      </c>
      <c r="E184" s="456">
        <v>379930</v>
      </c>
      <c r="F184" s="456">
        <v>0</v>
      </c>
      <c r="G184" s="456">
        <v>0</v>
      </c>
      <c r="H184" s="456">
        <v>1899651</v>
      </c>
      <c r="I184" s="456">
        <v>12869.628839999999</v>
      </c>
      <c r="J184" s="456">
        <v>92228.056049999999</v>
      </c>
      <c r="K184" s="511">
        <v>0.13952001</v>
      </c>
      <c r="L184" s="511">
        <v>0.14678276974120452</v>
      </c>
      <c r="M184" s="709">
        <v>0.83127234999999999</v>
      </c>
    </row>
    <row r="185" spans="2:13" hidden="1">
      <c r="B185" s="718" t="s">
        <v>743</v>
      </c>
      <c r="C185" s="456">
        <v>734617</v>
      </c>
      <c r="D185" s="456">
        <v>0</v>
      </c>
      <c r="E185" s="456">
        <v>0</v>
      </c>
      <c r="F185" s="456">
        <v>0</v>
      </c>
      <c r="G185" s="456">
        <v>0</v>
      </c>
      <c r="H185" s="456">
        <v>734617</v>
      </c>
      <c r="I185" s="456">
        <v>5876.9359999999997</v>
      </c>
      <c r="J185" s="456">
        <v>11019.254999999999</v>
      </c>
      <c r="K185" s="511">
        <v>1.666962E-2</v>
      </c>
      <c r="L185" s="511">
        <v>1.7537361608356446E-2</v>
      </c>
      <c r="M185" s="709">
        <v>3.8697047000000002</v>
      </c>
    </row>
    <row r="186" spans="2:13" hidden="1">
      <c r="B186" s="718" t="s">
        <v>744</v>
      </c>
      <c r="C186" s="456">
        <v>1203474</v>
      </c>
      <c r="D186" s="456">
        <v>0</v>
      </c>
      <c r="E186" s="456">
        <v>0</v>
      </c>
      <c r="F186" s="456">
        <v>0</v>
      </c>
      <c r="G186" s="456">
        <v>25000</v>
      </c>
      <c r="H186" s="456">
        <v>1178474</v>
      </c>
      <c r="I186" s="456">
        <v>2356.9477000000002</v>
      </c>
      <c r="J186" s="456">
        <v>2356.9479999999999</v>
      </c>
      <c r="K186" s="511">
        <v>3.56552E-3</v>
      </c>
      <c r="L186" s="511">
        <v>3.7511292159127375E-3</v>
      </c>
      <c r="M186" s="709">
        <v>5.3024701900000002</v>
      </c>
    </row>
    <row r="187" spans="2:13" hidden="1">
      <c r="B187" s="718" t="s">
        <v>745</v>
      </c>
      <c r="C187" s="456">
        <v>518063</v>
      </c>
      <c r="D187" s="456">
        <v>0</v>
      </c>
      <c r="E187" s="456">
        <v>0</v>
      </c>
      <c r="F187" s="456">
        <v>0</v>
      </c>
      <c r="G187" s="456">
        <v>0</v>
      </c>
      <c r="H187" s="456">
        <v>518063</v>
      </c>
      <c r="I187" s="456">
        <v>0</v>
      </c>
      <c r="J187" s="456">
        <v>0</v>
      </c>
      <c r="K187" s="511">
        <v>0</v>
      </c>
      <c r="L187" s="511">
        <v>0</v>
      </c>
      <c r="M187" s="709">
        <v>3.76773091</v>
      </c>
    </row>
    <row r="188" spans="2:13" hidden="1">
      <c r="B188" s="718" t="s">
        <v>746</v>
      </c>
      <c r="C188" s="456">
        <v>257368</v>
      </c>
      <c r="D188" s="456">
        <v>0</v>
      </c>
      <c r="E188" s="456">
        <v>0</v>
      </c>
      <c r="F188" s="456">
        <v>0</v>
      </c>
      <c r="G188" s="456">
        <v>0</v>
      </c>
      <c r="H188" s="456">
        <v>257368</v>
      </c>
      <c r="I188" s="456">
        <v>0</v>
      </c>
      <c r="J188" s="456">
        <v>0</v>
      </c>
      <c r="K188" s="511">
        <v>0</v>
      </c>
      <c r="L188" s="511">
        <v>0</v>
      </c>
      <c r="M188" s="709">
        <v>4.7706680500000003</v>
      </c>
    </row>
    <row r="189" spans="2:13" hidden="1">
      <c r="B189" s="718" t="s">
        <v>747</v>
      </c>
      <c r="C189" s="456">
        <v>1724030</v>
      </c>
      <c r="D189" s="456">
        <v>0</v>
      </c>
      <c r="E189" s="456">
        <v>0</v>
      </c>
      <c r="F189" s="456">
        <v>0</v>
      </c>
      <c r="G189" s="456">
        <v>126500</v>
      </c>
      <c r="H189" s="456">
        <v>1597530</v>
      </c>
      <c r="I189" s="456">
        <v>43197.211200000005</v>
      </c>
      <c r="J189" s="456">
        <v>120278.0337</v>
      </c>
      <c r="K189" s="511">
        <v>0.18195322999999999</v>
      </c>
      <c r="L189" s="511">
        <v>0.19142486225602212</v>
      </c>
      <c r="M189" s="709">
        <v>0.51449082000000002</v>
      </c>
    </row>
    <row r="190" spans="2:13" hidden="1">
      <c r="B190" s="718" t="s">
        <v>1244</v>
      </c>
      <c r="C190" s="456">
        <v>658396</v>
      </c>
      <c r="D190" s="456">
        <v>0</v>
      </c>
      <c r="E190" s="456">
        <v>0</v>
      </c>
      <c r="F190" s="456">
        <v>0</v>
      </c>
      <c r="G190" s="456">
        <v>0</v>
      </c>
      <c r="H190" s="456">
        <v>658396</v>
      </c>
      <c r="I190" s="456">
        <v>921.75440000000003</v>
      </c>
      <c r="J190" s="456">
        <v>8065.3509999999997</v>
      </c>
      <c r="K190" s="511">
        <v>1.220104E-2</v>
      </c>
      <c r="L190" s="511">
        <v>1.2836165147763553E-2</v>
      </c>
      <c r="M190" s="709">
        <v>6.6370564500000002</v>
      </c>
    </row>
    <row r="191" spans="2:13" ht="30" hidden="1">
      <c r="B191" s="718" t="s">
        <v>1246</v>
      </c>
      <c r="C191" s="456">
        <v>525295</v>
      </c>
      <c r="D191" s="456">
        <v>0</v>
      </c>
      <c r="E191" s="456">
        <v>0</v>
      </c>
      <c r="F191" s="456">
        <v>0</v>
      </c>
      <c r="G191" s="456">
        <v>0</v>
      </c>
      <c r="H191" s="456">
        <v>525295</v>
      </c>
      <c r="I191" s="456">
        <v>5508.5060899999999</v>
      </c>
      <c r="J191" s="456">
        <v>351070.40735000005</v>
      </c>
      <c r="K191" s="511">
        <v>0.53108944000000002</v>
      </c>
      <c r="L191" s="511">
        <v>0.5587354756460351</v>
      </c>
      <c r="M191" s="709">
        <v>2.9064054399999999</v>
      </c>
    </row>
    <row r="192" spans="2:13" hidden="1">
      <c r="B192" s="718" t="s">
        <v>748</v>
      </c>
      <c r="C192" s="456">
        <v>443946</v>
      </c>
      <c r="D192" s="456">
        <v>0</v>
      </c>
      <c r="E192" s="456">
        <v>0</v>
      </c>
      <c r="F192" s="456">
        <v>0</v>
      </c>
      <c r="G192" s="456">
        <v>0</v>
      </c>
      <c r="H192" s="456">
        <v>443946</v>
      </c>
      <c r="I192" s="456">
        <v>918.96821999999997</v>
      </c>
      <c r="J192" s="456">
        <v>4039.9086000000002</v>
      </c>
      <c r="K192" s="511">
        <v>6.11146E-3</v>
      </c>
      <c r="L192" s="511">
        <v>6.4295941951528525E-3</v>
      </c>
      <c r="M192" s="709">
        <v>4.5957142900000001</v>
      </c>
    </row>
    <row r="193" spans="2:13" hidden="1">
      <c r="B193" s="718" t="s">
        <v>1252</v>
      </c>
      <c r="C193" s="456">
        <v>354361</v>
      </c>
      <c r="D193" s="456">
        <v>0</v>
      </c>
      <c r="E193" s="456">
        <v>0</v>
      </c>
      <c r="F193" s="456">
        <v>0</v>
      </c>
      <c r="G193" s="456">
        <v>36000</v>
      </c>
      <c r="H193" s="456">
        <v>318361</v>
      </c>
      <c r="I193" s="456">
        <v>0</v>
      </c>
      <c r="J193" s="456">
        <v>1353.0342499999999</v>
      </c>
      <c r="K193" s="511">
        <v>2.0468299999999999E-3</v>
      </c>
      <c r="L193" s="511">
        <v>2.1533806877816475E-3</v>
      </c>
      <c r="M193" s="709">
        <v>2.5264339900000001</v>
      </c>
    </row>
    <row r="194" spans="2:13" hidden="1">
      <c r="B194" s="718" t="s">
        <v>1255</v>
      </c>
      <c r="C194" s="456">
        <v>36944</v>
      </c>
      <c r="D194" s="456">
        <v>0</v>
      </c>
      <c r="E194" s="456">
        <v>0</v>
      </c>
      <c r="F194" s="456">
        <v>0</v>
      </c>
      <c r="G194" s="456">
        <v>0</v>
      </c>
      <c r="H194" s="456">
        <v>36944</v>
      </c>
      <c r="I194" s="456">
        <v>0</v>
      </c>
      <c r="J194" s="456">
        <v>0</v>
      </c>
      <c r="K194" s="511">
        <v>0</v>
      </c>
      <c r="L194" s="511">
        <v>0</v>
      </c>
      <c r="M194" s="709">
        <v>0.43209356999999998</v>
      </c>
    </row>
    <row r="195" spans="2:13" hidden="1">
      <c r="B195" s="718" t="s">
        <v>751</v>
      </c>
      <c r="C195" s="456">
        <v>110562</v>
      </c>
      <c r="D195" s="456">
        <v>0</v>
      </c>
      <c r="E195" s="456">
        <v>0</v>
      </c>
      <c r="F195" s="456">
        <v>0</v>
      </c>
      <c r="G195" s="456">
        <v>0</v>
      </c>
      <c r="H195" s="456">
        <v>110562</v>
      </c>
      <c r="I195" s="456">
        <v>0</v>
      </c>
      <c r="J195" s="456">
        <v>0</v>
      </c>
      <c r="K195" s="511">
        <v>0</v>
      </c>
      <c r="L195" s="511">
        <v>0</v>
      </c>
      <c r="M195" s="709">
        <v>9.3443204899999994</v>
      </c>
    </row>
    <row r="196" spans="2:13" hidden="1">
      <c r="B196" s="718" t="s">
        <v>753</v>
      </c>
      <c r="C196" s="456">
        <v>700498</v>
      </c>
      <c r="D196" s="456">
        <v>0</v>
      </c>
      <c r="E196" s="456">
        <v>0</v>
      </c>
      <c r="F196" s="456">
        <v>0</v>
      </c>
      <c r="G196" s="456">
        <v>0</v>
      </c>
      <c r="H196" s="456">
        <v>700498</v>
      </c>
      <c r="I196" s="456">
        <v>0</v>
      </c>
      <c r="J196" s="456">
        <v>2101.4940000000001</v>
      </c>
      <c r="K196" s="511">
        <v>3.1790799999999999E-3</v>
      </c>
      <c r="L196" s="511">
        <v>3.3445691379128104E-3</v>
      </c>
      <c r="M196" s="709">
        <v>6.5467102800000001</v>
      </c>
    </row>
    <row r="197" spans="2:13" hidden="1">
      <c r="B197" s="718" t="s">
        <v>952</v>
      </c>
      <c r="C197" s="456">
        <v>2859830</v>
      </c>
      <c r="D197" s="456">
        <v>0</v>
      </c>
      <c r="E197" s="456">
        <v>0</v>
      </c>
      <c r="F197" s="456">
        <v>0</v>
      </c>
      <c r="G197" s="456">
        <v>0</v>
      </c>
      <c r="H197" s="456">
        <v>2859830</v>
      </c>
      <c r="I197" s="456">
        <v>3002.8215</v>
      </c>
      <c r="J197" s="456">
        <v>44327.364999999998</v>
      </c>
      <c r="K197" s="511">
        <v>6.7057190000000003E-2</v>
      </c>
      <c r="L197" s="511">
        <v>7.0547875437187296E-2</v>
      </c>
      <c r="M197" s="709">
        <v>5.6173125700000002</v>
      </c>
    </row>
    <row r="198" spans="2:13" hidden="1">
      <c r="B198" s="718" t="s">
        <v>755</v>
      </c>
      <c r="C198" s="456">
        <v>602327</v>
      </c>
      <c r="D198" s="456">
        <v>0</v>
      </c>
      <c r="E198" s="456">
        <v>0</v>
      </c>
      <c r="F198" s="456">
        <v>0</v>
      </c>
      <c r="G198" s="456">
        <v>61500</v>
      </c>
      <c r="H198" s="456">
        <v>540827</v>
      </c>
      <c r="I198" s="456">
        <v>0</v>
      </c>
      <c r="J198" s="456">
        <v>6430.4330300000001</v>
      </c>
      <c r="K198" s="511">
        <v>9.7277800000000001E-3</v>
      </c>
      <c r="L198" s="511">
        <v>1.0234160961465111E-2</v>
      </c>
      <c r="M198" s="709">
        <v>0.41602076999999998</v>
      </c>
    </row>
    <row r="199" spans="2:13" hidden="1">
      <c r="B199" s="718" t="s">
        <v>756</v>
      </c>
      <c r="C199" s="456">
        <v>3161234</v>
      </c>
      <c r="D199" s="456">
        <v>0</v>
      </c>
      <c r="E199" s="456">
        <v>0</v>
      </c>
      <c r="F199" s="456">
        <v>0</v>
      </c>
      <c r="G199" s="456">
        <v>414000</v>
      </c>
      <c r="H199" s="456">
        <v>2747234</v>
      </c>
      <c r="I199" s="456">
        <v>8406.5362660999999</v>
      </c>
      <c r="J199" s="456">
        <v>115795.91309999999</v>
      </c>
      <c r="K199" s="511">
        <v>0.17517279999999999</v>
      </c>
      <c r="L199" s="511">
        <v>0.18429147894340581</v>
      </c>
      <c r="M199" s="709">
        <v>1.11891684</v>
      </c>
    </row>
    <row r="200" spans="2:13" hidden="1">
      <c r="B200" s="718" t="s">
        <v>758</v>
      </c>
      <c r="C200" s="456">
        <v>447937</v>
      </c>
      <c r="D200" s="456">
        <v>0</v>
      </c>
      <c r="E200" s="456">
        <v>0</v>
      </c>
      <c r="F200" s="456">
        <v>0</v>
      </c>
      <c r="G200" s="456">
        <v>52500</v>
      </c>
      <c r="H200" s="456">
        <v>395437</v>
      </c>
      <c r="I200" s="456">
        <v>0</v>
      </c>
      <c r="J200" s="456">
        <v>4401.2138099999993</v>
      </c>
      <c r="K200" s="511">
        <v>6.6580299999999997E-3</v>
      </c>
      <c r="L200" s="511">
        <v>7.0046185610245157E-3</v>
      </c>
      <c r="M200" s="709">
        <v>3.26168579</v>
      </c>
    </row>
    <row r="201" spans="2:13" hidden="1">
      <c r="B201" s="718" t="s">
        <v>1265</v>
      </c>
      <c r="C201" s="456">
        <v>1420216</v>
      </c>
      <c r="D201" s="456">
        <v>0</v>
      </c>
      <c r="E201" s="456">
        <v>0</v>
      </c>
      <c r="F201" s="456">
        <v>0</v>
      </c>
      <c r="G201" s="456">
        <v>0</v>
      </c>
      <c r="H201" s="456">
        <v>1420216</v>
      </c>
      <c r="I201" s="456">
        <v>11361.7284</v>
      </c>
      <c r="J201" s="456">
        <v>29512.088480000002</v>
      </c>
      <c r="K201" s="511">
        <v>4.464506E-2</v>
      </c>
      <c r="L201" s="511">
        <v>4.69690707304233E-2</v>
      </c>
      <c r="M201" s="709">
        <v>8.4536666700000005</v>
      </c>
    </row>
    <row r="202" spans="2:13" hidden="1">
      <c r="B202" s="718" t="s">
        <v>760</v>
      </c>
      <c r="C202" s="456">
        <v>2025828</v>
      </c>
      <c r="D202" s="456">
        <v>0</v>
      </c>
      <c r="E202" s="456">
        <v>0</v>
      </c>
      <c r="F202" s="456">
        <v>0</v>
      </c>
      <c r="G202" s="456">
        <v>0</v>
      </c>
      <c r="H202" s="456">
        <v>2025828</v>
      </c>
      <c r="I202" s="456">
        <v>37287.846740000001</v>
      </c>
      <c r="J202" s="456">
        <v>267368.77944000001</v>
      </c>
      <c r="K202" s="511">
        <v>0.40446797000000001</v>
      </c>
      <c r="L202" s="511">
        <v>0.4255226844123472</v>
      </c>
      <c r="M202" s="709">
        <v>3.3763800000000002</v>
      </c>
    </row>
    <row r="203" spans="2:13" hidden="1">
      <c r="B203" s="718" t="s">
        <v>761</v>
      </c>
      <c r="C203" s="456">
        <v>259</v>
      </c>
      <c r="D203" s="456">
        <v>0</v>
      </c>
      <c r="E203" s="456">
        <v>0</v>
      </c>
      <c r="F203" s="456">
        <v>0</v>
      </c>
      <c r="G203" s="456">
        <v>0</v>
      </c>
      <c r="H203" s="456">
        <v>259</v>
      </c>
      <c r="I203" s="456">
        <v>0</v>
      </c>
      <c r="J203" s="456">
        <v>0</v>
      </c>
      <c r="K203" s="511">
        <v>0</v>
      </c>
      <c r="L203" s="511">
        <v>0</v>
      </c>
      <c r="M203" s="709">
        <v>2.8152199999999998E-3</v>
      </c>
    </row>
    <row r="204" spans="2:13" hidden="1">
      <c r="B204" s="718" t="s">
        <v>763</v>
      </c>
      <c r="C204" s="456">
        <v>736078</v>
      </c>
      <c r="D204" s="456">
        <v>0</v>
      </c>
      <c r="E204" s="456">
        <v>0</v>
      </c>
      <c r="F204" s="456">
        <v>0</v>
      </c>
      <c r="G204" s="456">
        <v>50500</v>
      </c>
      <c r="H204" s="456">
        <v>685578</v>
      </c>
      <c r="I204" s="456">
        <v>205.67339999999999</v>
      </c>
      <c r="J204" s="456">
        <v>1576.8293999999999</v>
      </c>
      <c r="K204" s="511">
        <v>2.3853799999999999E-3</v>
      </c>
      <c r="L204" s="511">
        <v>2.5095550817625812E-3</v>
      </c>
      <c r="M204" s="709">
        <v>3.1014331500000001</v>
      </c>
    </row>
    <row r="205" spans="2:13" hidden="1">
      <c r="B205" s="718" t="s">
        <v>765</v>
      </c>
      <c r="C205" s="456">
        <v>115477</v>
      </c>
      <c r="D205" s="456">
        <v>0</v>
      </c>
      <c r="E205" s="456">
        <v>0</v>
      </c>
      <c r="F205" s="456">
        <v>0</v>
      </c>
      <c r="G205" s="456">
        <v>0</v>
      </c>
      <c r="H205" s="456">
        <v>115477</v>
      </c>
      <c r="I205" s="456">
        <v>635.12350000000004</v>
      </c>
      <c r="J205" s="456">
        <v>2540.4940000000001</v>
      </c>
      <c r="K205" s="511">
        <v>3.8431899999999998E-3</v>
      </c>
      <c r="L205" s="511">
        <v>4.0432462940425563E-3</v>
      </c>
      <c r="M205" s="709">
        <v>5.3471476200000003</v>
      </c>
    </row>
    <row r="206" spans="2:13" ht="30" hidden="1">
      <c r="B206" s="718" t="s">
        <v>767</v>
      </c>
      <c r="C206" s="456">
        <v>1328277</v>
      </c>
      <c r="D206" s="456">
        <v>0</v>
      </c>
      <c r="E206" s="456">
        <v>0</v>
      </c>
      <c r="F206" s="456">
        <v>0</v>
      </c>
      <c r="G206" s="456">
        <v>678500</v>
      </c>
      <c r="H206" s="456">
        <v>649777</v>
      </c>
      <c r="I206" s="456">
        <v>311.89284480000003</v>
      </c>
      <c r="J206" s="456">
        <v>2209.2417999999998</v>
      </c>
      <c r="K206" s="511">
        <v>3.3420799999999999E-3</v>
      </c>
      <c r="L206" s="511">
        <v>3.5160518861661965E-3</v>
      </c>
      <c r="M206" s="709">
        <v>3.4399392199999999</v>
      </c>
    </row>
    <row r="207" spans="2:13" hidden="1">
      <c r="B207" s="718" t="s">
        <v>1281</v>
      </c>
      <c r="C207" s="456">
        <v>7091557</v>
      </c>
      <c r="D207" s="456">
        <v>0</v>
      </c>
      <c r="E207" s="456">
        <v>0</v>
      </c>
      <c r="F207" s="456">
        <v>0</v>
      </c>
      <c r="G207" s="456">
        <v>50000</v>
      </c>
      <c r="H207" s="456">
        <v>7041557</v>
      </c>
      <c r="I207" s="456">
        <v>74435.650218199997</v>
      </c>
      <c r="J207" s="456">
        <v>267227.08815000003</v>
      </c>
      <c r="K207" s="511">
        <v>0.40425361999999998</v>
      </c>
      <c r="L207" s="511">
        <v>0.42529717993046667</v>
      </c>
      <c r="M207" s="709">
        <v>3.5175318199999999</v>
      </c>
    </row>
    <row r="208" spans="2:13" hidden="1">
      <c r="B208" s="718" t="s">
        <v>768</v>
      </c>
      <c r="C208" s="456">
        <v>6815099</v>
      </c>
      <c r="D208" s="456">
        <v>215800</v>
      </c>
      <c r="E208" s="456">
        <v>0</v>
      </c>
      <c r="F208" s="456">
        <v>0</v>
      </c>
      <c r="G208" s="456">
        <v>900500</v>
      </c>
      <c r="H208" s="456">
        <v>6130399</v>
      </c>
      <c r="I208" s="456">
        <v>254541.40496389999</v>
      </c>
      <c r="J208" s="456">
        <v>626404.16982000007</v>
      </c>
      <c r="K208" s="511">
        <v>0.94760661000000002</v>
      </c>
      <c r="L208" s="511">
        <v>0.9969345876028517</v>
      </c>
      <c r="M208" s="709">
        <v>1.7435729499999999</v>
      </c>
    </row>
    <row r="209" spans="2:13" hidden="1">
      <c r="B209" s="718" t="s">
        <v>1286</v>
      </c>
      <c r="C209" s="637">
        <v>358359</v>
      </c>
      <c r="D209" s="637">
        <v>0</v>
      </c>
      <c r="E209" s="637">
        <v>0</v>
      </c>
      <c r="F209" s="637">
        <v>0</v>
      </c>
      <c r="G209" s="637">
        <v>0</v>
      </c>
      <c r="H209" s="637">
        <v>358359</v>
      </c>
      <c r="I209" s="637">
        <v>0</v>
      </c>
      <c r="J209" s="637">
        <v>3350.6566499999999</v>
      </c>
      <c r="K209" s="710">
        <v>5.0687800000000002E-3</v>
      </c>
      <c r="L209" s="710">
        <v>5.332636126171345E-3</v>
      </c>
      <c r="M209" s="711">
        <v>3.3169103999999998</v>
      </c>
    </row>
    <row r="210" spans="2:13" hidden="1">
      <c r="B210" s="718" t="s">
        <v>1288</v>
      </c>
      <c r="C210" s="456">
        <v>1951186</v>
      </c>
      <c r="D210" s="456">
        <v>0</v>
      </c>
      <c r="E210" s="456">
        <v>0</v>
      </c>
      <c r="F210" s="456">
        <v>0</v>
      </c>
      <c r="G210" s="456">
        <v>38000</v>
      </c>
      <c r="H210" s="456">
        <v>1913186</v>
      </c>
      <c r="I210" s="456">
        <v>7652.7442000000001</v>
      </c>
      <c r="J210" s="456">
        <v>7652.7439999999997</v>
      </c>
      <c r="K210" s="511">
        <v>1.157686E-2</v>
      </c>
      <c r="L210" s="511">
        <v>1.2179492971546638E-2</v>
      </c>
      <c r="M210" s="709">
        <v>11.02554705</v>
      </c>
    </row>
    <row r="211" spans="2:13" hidden="1">
      <c r="B211" s="718" t="s">
        <v>770</v>
      </c>
      <c r="C211" s="456">
        <v>807307</v>
      </c>
      <c r="D211" s="456">
        <v>0</v>
      </c>
      <c r="E211" s="456">
        <v>0</v>
      </c>
      <c r="F211" s="456">
        <v>0</v>
      </c>
      <c r="G211" s="456">
        <v>0</v>
      </c>
      <c r="H211" s="456">
        <v>807307</v>
      </c>
      <c r="I211" s="456">
        <v>8803.2371600000006</v>
      </c>
      <c r="J211" s="456">
        <v>70453.681890000007</v>
      </c>
      <c r="K211" s="511">
        <v>0.10658035</v>
      </c>
      <c r="L211" s="511">
        <v>0.11212842392203866</v>
      </c>
      <c r="M211" s="709">
        <v>13.09925361</v>
      </c>
    </row>
    <row r="212" spans="2:13" hidden="1">
      <c r="B212" s="718" t="s">
        <v>772</v>
      </c>
      <c r="C212" s="456">
        <v>465638</v>
      </c>
      <c r="D212" s="456">
        <v>0</v>
      </c>
      <c r="E212" s="456">
        <v>0</v>
      </c>
      <c r="F212" s="456">
        <v>0</v>
      </c>
      <c r="G212" s="456">
        <v>0</v>
      </c>
      <c r="H212" s="456">
        <v>465638</v>
      </c>
      <c r="I212" s="456">
        <v>3823.5726199999999</v>
      </c>
      <c r="J212" s="456">
        <v>32641.2238</v>
      </c>
      <c r="K212" s="511">
        <v>4.9378730000000003E-2</v>
      </c>
      <c r="L212" s="511">
        <v>5.1949151291978517E-2</v>
      </c>
      <c r="M212" s="709">
        <v>4.5242712799999998</v>
      </c>
    </row>
    <row r="213" spans="2:13" hidden="1">
      <c r="B213" s="718" t="s">
        <v>773</v>
      </c>
      <c r="C213" s="456">
        <v>592645</v>
      </c>
      <c r="D213" s="456">
        <v>0</v>
      </c>
      <c r="E213" s="456">
        <v>0</v>
      </c>
      <c r="F213" s="456">
        <v>0</v>
      </c>
      <c r="G213" s="456">
        <v>0</v>
      </c>
      <c r="H213" s="456">
        <v>592645</v>
      </c>
      <c r="I213" s="456">
        <v>2074.2578899999999</v>
      </c>
      <c r="J213" s="456">
        <v>17174.8521</v>
      </c>
      <c r="K213" s="511">
        <v>2.5981629999999999E-2</v>
      </c>
      <c r="L213" s="511">
        <v>2.7334115768056926E-2</v>
      </c>
      <c r="M213" s="709">
        <v>1.9234913600000001</v>
      </c>
    </row>
    <row r="214" spans="2:13" hidden="1">
      <c r="B214" s="718" t="s">
        <v>774</v>
      </c>
      <c r="C214" s="456">
        <v>482164</v>
      </c>
      <c r="D214" s="456">
        <v>0</v>
      </c>
      <c r="E214" s="456">
        <v>0</v>
      </c>
      <c r="F214" s="456">
        <v>0</v>
      </c>
      <c r="G214" s="456">
        <v>0</v>
      </c>
      <c r="H214" s="456">
        <v>482164</v>
      </c>
      <c r="I214" s="456">
        <v>0</v>
      </c>
      <c r="J214" s="456">
        <v>1861.1530400000001</v>
      </c>
      <c r="K214" s="511">
        <v>2.8154999999999999E-3</v>
      </c>
      <c r="L214" s="511">
        <v>2.9620617610693185E-3</v>
      </c>
      <c r="M214" s="709">
        <v>0.92343107999999996</v>
      </c>
    </row>
    <row r="215" spans="2:13" hidden="1">
      <c r="B215" s="718" t="s">
        <v>775</v>
      </c>
      <c r="C215" s="456">
        <v>1260500</v>
      </c>
      <c r="D215" s="456">
        <v>0</v>
      </c>
      <c r="E215" s="456">
        <v>0</v>
      </c>
      <c r="F215" s="456">
        <v>0</v>
      </c>
      <c r="G215" s="456">
        <v>303500</v>
      </c>
      <c r="H215" s="456">
        <v>957000</v>
      </c>
      <c r="I215" s="456">
        <v>10718.3997975</v>
      </c>
      <c r="J215" s="456">
        <v>10718.4</v>
      </c>
      <c r="K215" s="511">
        <v>1.6214490000000002E-2</v>
      </c>
      <c r="L215" s="511">
        <v>1.7058544943647076E-2</v>
      </c>
      <c r="M215" s="709">
        <v>2.8090464800000001</v>
      </c>
    </row>
    <row r="216" spans="2:13" hidden="1">
      <c r="B216" s="718" t="s">
        <v>776</v>
      </c>
      <c r="C216" s="456">
        <v>985</v>
      </c>
      <c r="D216" s="456">
        <v>0</v>
      </c>
      <c r="E216" s="456">
        <v>0</v>
      </c>
      <c r="F216" s="456">
        <v>0</v>
      </c>
      <c r="G216" s="456">
        <v>0</v>
      </c>
      <c r="H216" s="456">
        <v>985</v>
      </c>
      <c r="I216" s="456">
        <v>0</v>
      </c>
      <c r="J216" s="456">
        <v>0</v>
      </c>
      <c r="K216" s="511">
        <v>0</v>
      </c>
      <c r="L216" s="511">
        <v>0</v>
      </c>
      <c r="M216" s="709">
        <v>3.2833330000000001E-2</v>
      </c>
    </row>
    <row r="217" spans="2:13" hidden="1">
      <c r="B217" s="718" t="s">
        <v>777</v>
      </c>
      <c r="C217" s="456">
        <v>1965871</v>
      </c>
      <c r="D217" s="456">
        <v>0</v>
      </c>
      <c r="E217" s="456">
        <v>0</v>
      </c>
      <c r="F217" s="456">
        <v>0</v>
      </c>
      <c r="G217" s="456">
        <v>10000</v>
      </c>
      <c r="H217" s="456">
        <v>1955871</v>
      </c>
      <c r="I217" s="456">
        <v>4831.00137</v>
      </c>
      <c r="J217" s="456">
        <v>42051.226499999997</v>
      </c>
      <c r="K217" s="511">
        <v>6.3613909999999996E-2</v>
      </c>
      <c r="L217" s="511">
        <v>6.6925356133912969E-2</v>
      </c>
      <c r="M217" s="709">
        <v>7.4049839300000002</v>
      </c>
    </row>
    <row r="218" spans="2:13" hidden="1">
      <c r="B218" s="718" t="s">
        <v>779</v>
      </c>
      <c r="C218" s="456">
        <v>316932</v>
      </c>
      <c r="D218" s="456">
        <v>0</v>
      </c>
      <c r="E218" s="456">
        <v>0</v>
      </c>
      <c r="F218" s="456">
        <v>0</v>
      </c>
      <c r="G218" s="456">
        <v>0</v>
      </c>
      <c r="H218" s="456">
        <v>316932</v>
      </c>
      <c r="I218" s="456">
        <v>0</v>
      </c>
      <c r="J218" s="456">
        <v>4437.0479999999998</v>
      </c>
      <c r="K218" s="511">
        <v>6.7122400000000004E-3</v>
      </c>
      <c r="L218" s="511">
        <v>7.0616493809821769E-3</v>
      </c>
      <c r="M218" s="709">
        <v>1.49019645</v>
      </c>
    </row>
    <row r="219" spans="2:13" hidden="1">
      <c r="B219" s="718" t="s">
        <v>780</v>
      </c>
      <c r="C219" s="456">
        <v>104645</v>
      </c>
      <c r="D219" s="456">
        <v>0</v>
      </c>
      <c r="E219" s="456">
        <v>0</v>
      </c>
      <c r="F219" s="456">
        <v>0</v>
      </c>
      <c r="G219" s="456">
        <v>0</v>
      </c>
      <c r="H219" s="456">
        <v>104645</v>
      </c>
      <c r="I219" s="456">
        <v>956.18083000000001</v>
      </c>
      <c r="J219" s="456">
        <v>14911.9125</v>
      </c>
      <c r="K219" s="511">
        <v>2.255832E-2</v>
      </c>
      <c r="L219" s="511">
        <v>2.3732602774386345E-2</v>
      </c>
      <c r="M219" s="709">
        <v>3.1306468000000001</v>
      </c>
    </row>
    <row r="220" spans="2:13" hidden="1">
      <c r="B220" s="718" t="s">
        <v>781</v>
      </c>
      <c r="C220" s="456">
        <v>348279</v>
      </c>
      <c r="D220" s="456">
        <v>0</v>
      </c>
      <c r="E220" s="456">
        <v>0</v>
      </c>
      <c r="F220" s="456">
        <v>0</v>
      </c>
      <c r="G220" s="456">
        <v>0</v>
      </c>
      <c r="H220" s="456">
        <v>348279</v>
      </c>
      <c r="I220" s="456">
        <v>0</v>
      </c>
      <c r="J220" s="456">
        <v>5394.8417099999997</v>
      </c>
      <c r="K220" s="511">
        <v>8.1611600000000006E-3</v>
      </c>
      <c r="L220" s="511">
        <v>8.585996956065909E-3</v>
      </c>
      <c r="M220" s="709">
        <v>3.9689914499999999</v>
      </c>
    </row>
    <row r="221" spans="2:13" hidden="1">
      <c r="B221" s="718" t="s">
        <v>1305</v>
      </c>
      <c r="C221" s="456">
        <v>328899</v>
      </c>
      <c r="D221" s="456">
        <v>0</v>
      </c>
      <c r="E221" s="456">
        <v>0</v>
      </c>
      <c r="F221" s="456">
        <v>0</v>
      </c>
      <c r="G221" s="456">
        <v>0</v>
      </c>
      <c r="H221" s="456">
        <v>328899</v>
      </c>
      <c r="I221" s="456">
        <v>0</v>
      </c>
      <c r="J221" s="456">
        <v>1558.98126</v>
      </c>
      <c r="K221" s="511">
        <v>2.3583800000000002E-3</v>
      </c>
      <c r="L221" s="511">
        <v>2.4811494150258945E-3</v>
      </c>
      <c r="M221" s="709">
        <v>7.3628609799999998</v>
      </c>
    </row>
    <row r="222" spans="2:13" hidden="1">
      <c r="B222" s="718" t="s">
        <v>782</v>
      </c>
      <c r="C222" s="456">
        <v>423001</v>
      </c>
      <c r="D222" s="456">
        <v>0</v>
      </c>
      <c r="E222" s="456">
        <v>0</v>
      </c>
      <c r="F222" s="456">
        <v>0</v>
      </c>
      <c r="G222" s="456">
        <v>0</v>
      </c>
      <c r="H222" s="456">
        <v>423001</v>
      </c>
      <c r="I222" s="456">
        <v>3925.4544999999998</v>
      </c>
      <c r="J222" s="456">
        <v>27918.065999999999</v>
      </c>
      <c r="K222" s="511">
        <v>4.2233659999999999E-2</v>
      </c>
      <c r="L222" s="511">
        <v>4.4432152522830393E-2</v>
      </c>
      <c r="M222" s="709">
        <v>4.92222209</v>
      </c>
    </row>
    <row r="223" spans="2:13" hidden="1">
      <c r="B223" s="718" t="s">
        <v>783</v>
      </c>
      <c r="C223" s="456">
        <v>224435</v>
      </c>
      <c r="D223" s="456">
        <v>0</v>
      </c>
      <c r="E223" s="456">
        <v>0</v>
      </c>
      <c r="F223" s="456">
        <v>0</v>
      </c>
      <c r="G223" s="456">
        <v>0</v>
      </c>
      <c r="H223" s="456">
        <v>224435</v>
      </c>
      <c r="I223" s="456">
        <v>16945.09</v>
      </c>
      <c r="J223" s="456">
        <v>121531.55250000001</v>
      </c>
      <c r="K223" s="511">
        <v>0.18384950999999999</v>
      </c>
      <c r="L223" s="511">
        <v>0.19341986214289952</v>
      </c>
      <c r="M223" s="709">
        <v>1.1399873</v>
      </c>
    </row>
    <row r="224" spans="2:13" hidden="1">
      <c r="B224" s="718" t="s">
        <v>785</v>
      </c>
      <c r="C224" s="456">
        <v>352976</v>
      </c>
      <c r="D224" s="456">
        <v>0</v>
      </c>
      <c r="E224" s="456">
        <v>0</v>
      </c>
      <c r="F224" s="456">
        <v>0</v>
      </c>
      <c r="G224" s="456">
        <v>0</v>
      </c>
      <c r="H224" s="456">
        <v>352976</v>
      </c>
      <c r="I224" s="456">
        <v>24355.344000000001</v>
      </c>
      <c r="J224" s="456">
        <v>168016.576</v>
      </c>
      <c r="K224" s="511">
        <v>0.25417075</v>
      </c>
      <c r="L224" s="511">
        <v>0.26740169362719196</v>
      </c>
      <c r="M224" s="709">
        <v>1.7575772700000001</v>
      </c>
    </row>
    <row r="225" spans="2:13" hidden="1">
      <c r="B225" s="718" t="s">
        <v>2067</v>
      </c>
      <c r="C225" s="456">
        <v>588202</v>
      </c>
      <c r="D225" s="456">
        <v>0</v>
      </c>
      <c r="E225" s="456">
        <v>0</v>
      </c>
      <c r="F225" s="456">
        <v>0</v>
      </c>
      <c r="G225" s="456">
        <v>0</v>
      </c>
      <c r="H225" s="456">
        <v>588202</v>
      </c>
      <c r="I225" s="456">
        <v>0</v>
      </c>
      <c r="J225" s="456">
        <v>6381.9917000000005</v>
      </c>
      <c r="K225" s="511">
        <v>9.6544999999999999E-3</v>
      </c>
      <c r="L225" s="511">
        <v>1.0157065629611939E-2</v>
      </c>
      <c r="M225" s="709">
        <v>1.8852628199999999</v>
      </c>
    </row>
    <row r="226" spans="2:13" hidden="1">
      <c r="B226" s="718" t="s">
        <v>787</v>
      </c>
      <c r="C226" s="456">
        <v>1423435</v>
      </c>
      <c r="D226" s="456">
        <v>0</v>
      </c>
      <c r="E226" s="456">
        <v>0</v>
      </c>
      <c r="F226" s="456">
        <v>0</v>
      </c>
      <c r="G226" s="456">
        <v>0</v>
      </c>
      <c r="H226" s="456">
        <v>1423435</v>
      </c>
      <c r="I226" s="456">
        <v>0</v>
      </c>
      <c r="J226" s="456">
        <v>11600.99525</v>
      </c>
      <c r="K226" s="511">
        <v>1.7549660000000002E-2</v>
      </c>
      <c r="L226" s="511">
        <v>1.8463212686889951E-2</v>
      </c>
      <c r="M226" s="709">
        <v>4.7701275000000001</v>
      </c>
    </row>
    <row r="227" spans="2:13" hidden="1">
      <c r="B227" s="718" t="s">
        <v>788</v>
      </c>
      <c r="C227" s="456">
        <v>258610</v>
      </c>
      <c r="D227" s="456">
        <v>0</v>
      </c>
      <c r="E227" s="456">
        <v>0</v>
      </c>
      <c r="F227" s="456">
        <v>0</v>
      </c>
      <c r="G227" s="456">
        <v>0</v>
      </c>
      <c r="H227" s="456">
        <v>258610</v>
      </c>
      <c r="I227" s="456">
        <v>0</v>
      </c>
      <c r="J227" s="456">
        <v>0</v>
      </c>
      <c r="K227" s="511">
        <v>0</v>
      </c>
      <c r="L227" s="511">
        <v>0</v>
      </c>
      <c r="M227" s="709">
        <v>2.1604845400000001</v>
      </c>
    </row>
    <row r="228" spans="2:13" hidden="1">
      <c r="B228" s="718" t="s">
        <v>789</v>
      </c>
      <c r="C228" s="456">
        <v>162908</v>
      </c>
      <c r="D228" s="456">
        <v>0</v>
      </c>
      <c r="E228" s="456">
        <v>0</v>
      </c>
      <c r="F228" s="456">
        <v>0</v>
      </c>
      <c r="G228" s="456">
        <v>0</v>
      </c>
      <c r="H228" s="456">
        <v>162908</v>
      </c>
      <c r="I228" s="456">
        <v>0</v>
      </c>
      <c r="J228" s="456">
        <v>2461.5398799999998</v>
      </c>
      <c r="K228" s="511">
        <v>3.7237500000000001E-3</v>
      </c>
      <c r="L228" s="511">
        <v>3.9175892552582121E-3</v>
      </c>
      <c r="M228" s="709">
        <v>3.6615121799999999</v>
      </c>
    </row>
    <row r="229" spans="2:13" hidden="1">
      <c r="B229" s="718" t="s">
        <v>1312</v>
      </c>
      <c r="C229" s="456">
        <v>1349180</v>
      </c>
      <c r="D229" s="456">
        <v>0</v>
      </c>
      <c r="E229" s="456">
        <v>0</v>
      </c>
      <c r="F229" s="456">
        <v>0</v>
      </c>
      <c r="G229" s="456">
        <v>0</v>
      </c>
      <c r="H229" s="456">
        <v>1349180</v>
      </c>
      <c r="I229" s="456">
        <v>0</v>
      </c>
      <c r="J229" s="456">
        <v>0</v>
      </c>
      <c r="K229" s="511">
        <v>0</v>
      </c>
      <c r="L229" s="511">
        <v>0</v>
      </c>
      <c r="M229" s="709">
        <v>8.5636123600000005</v>
      </c>
    </row>
    <row r="230" spans="2:13" hidden="1">
      <c r="B230" s="718" t="s">
        <v>790</v>
      </c>
      <c r="C230" s="456">
        <v>94207</v>
      </c>
      <c r="D230" s="456">
        <v>0</v>
      </c>
      <c r="E230" s="456">
        <v>0</v>
      </c>
      <c r="F230" s="456">
        <v>0</v>
      </c>
      <c r="G230" s="456">
        <v>0</v>
      </c>
      <c r="H230" s="456">
        <v>94207</v>
      </c>
      <c r="I230" s="456">
        <v>0</v>
      </c>
      <c r="J230" s="456">
        <v>3570.4452999999999</v>
      </c>
      <c r="K230" s="511">
        <v>5.4012699999999997E-3</v>
      </c>
      <c r="L230" s="511">
        <v>5.6824340964027713E-3</v>
      </c>
      <c r="M230" s="709">
        <v>3.14023333</v>
      </c>
    </row>
    <row r="231" spans="2:13" hidden="1">
      <c r="B231" s="718" t="s">
        <v>791</v>
      </c>
      <c r="C231" s="456">
        <v>475726</v>
      </c>
      <c r="D231" s="456">
        <v>0</v>
      </c>
      <c r="E231" s="456">
        <v>0</v>
      </c>
      <c r="F231" s="456">
        <v>0</v>
      </c>
      <c r="G231" s="456">
        <v>0</v>
      </c>
      <c r="H231" s="456">
        <v>475726</v>
      </c>
      <c r="I231" s="456">
        <v>4370.4482099999996</v>
      </c>
      <c r="J231" s="456">
        <v>33300.82</v>
      </c>
      <c r="K231" s="511">
        <v>5.0376539999999997E-2</v>
      </c>
      <c r="L231" s="511">
        <v>5.2998911650087827E-2</v>
      </c>
      <c r="M231" s="709">
        <v>4.92469979</v>
      </c>
    </row>
    <row r="232" spans="2:13" hidden="1">
      <c r="B232" s="718" t="s">
        <v>792</v>
      </c>
      <c r="C232" s="456">
        <v>1211998</v>
      </c>
      <c r="D232" s="456">
        <v>0</v>
      </c>
      <c r="E232" s="456">
        <v>0</v>
      </c>
      <c r="F232" s="456">
        <v>0</v>
      </c>
      <c r="G232" s="456">
        <v>0</v>
      </c>
      <c r="H232" s="456">
        <v>1211998</v>
      </c>
      <c r="I232" s="456">
        <v>6908.3885399999999</v>
      </c>
      <c r="J232" s="456">
        <v>39086.9355</v>
      </c>
      <c r="K232" s="511">
        <v>5.9129620000000001E-2</v>
      </c>
      <c r="L232" s="511">
        <v>6.220762855801093E-2</v>
      </c>
      <c r="M232" s="709">
        <v>14.02775463</v>
      </c>
    </row>
    <row r="233" spans="2:13" hidden="1">
      <c r="B233" s="718" t="s">
        <v>2068</v>
      </c>
      <c r="C233" s="456">
        <v>318842</v>
      </c>
      <c r="D233" s="456">
        <v>0</v>
      </c>
      <c r="E233" s="456">
        <v>0</v>
      </c>
      <c r="F233" s="456">
        <v>0</v>
      </c>
      <c r="G233" s="456">
        <v>0</v>
      </c>
      <c r="H233" s="456">
        <v>318842</v>
      </c>
      <c r="I233" s="456">
        <v>2741.1452000000004</v>
      </c>
      <c r="J233" s="456">
        <v>68713.639420000007</v>
      </c>
      <c r="K233" s="511">
        <v>0.10394805999999999</v>
      </c>
      <c r="L233" s="511">
        <v>0.10935911202116262</v>
      </c>
      <c r="M233" s="709">
        <v>4.6208985499999997</v>
      </c>
    </row>
    <row r="234" spans="2:13" hidden="1">
      <c r="B234" s="718" t="s">
        <v>796</v>
      </c>
      <c r="C234" s="456">
        <v>426521</v>
      </c>
      <c r="D234" s="456">
        <v>0</v>
      </c>
      <c r="E234" s="456">
        <v>0</v>
      </c>
      <c r="F234" s="456">
        <v>0</v>
      </c>
      <c r="G234" s="456">
        <v>0</v>
      </c>
      <c r="H234" s="456">
        <v>426521</v>
      </c>
      <c r="I234" s="456">
        <v>0</v>
      </c>
      <c r="J234" s="456">
        <v>0</v>
      </c>
      <c r="K234" s="511">
        <v>0</v>
      </c>
      <c r="L234" s="511">
        <v>0</v>
      </c>
      <c r="M234" s="709">
        <v>5.4326272800000002</v>
      </c>
    </row>
    <row r="235" spans="2:13" hidden="1">
      <c r="B235" s="718" t="s">
        <v>797</v>
      </c>
      <c r="C235" s="456">
        <v>471424</v>
      </c>
      <c r="D235" s="456">
        <v>0</v>
      </c>
      <c r="E235" s="456">
        <v>47142</v>
      </c>
      <c r="F235" s="456">
        <v>0</v>
      </c>
      <c r="G235" s="456">
        <v>0</v>
      </c>
      <c r="H235" s="456">
        <v>518566</v>
      </c>
      <c r="I235" s="456">
        <v>4947.3489900000004</v>
      </c>
      <c r="J235" s="456">
        <v>59790.659799999994</v>
      </c>
      <c r="K235" s="511">
        <v>9.0449630000000003E-2</v>
      </c>
      <c r="L235" s="511">
        <v>9.5158014014089076E-2</v>
      </c>
      <c r="M235" s="709">
        <v>2.1644795100000001</v>
      </c>
    </row>
    <row r="236" spans="2:13" hidden="1">
      <c r="B236" s="718" t="s">
        <v>798</v>
      </c>
      <c r="C236" s="456">
        <v>54324</v>
      </c>
      <c r="D236" s="456">
        <v>0</v>
      </c>
      <c r="E236" s="456">
        <v>0</v>
      </c>
      <c r="F236" s="456">
        <v>0</v>
      </c>
      <c r="G236" s="456">
        <v>0</v>
      </c>
      <c r="H236" s="456">
        <v>54324</v>
      </c>
      <c r="I236" s="456">
        <v>0</v>
      </c>
      <c r="J236" s="456">
        <v>0</v>
      </c>
      <c r="K236" s="511">
        <v>0</v>
      </c>
      <c r="L236" s="511">
        <v>0</v>
      </c>
      <c r="M236" s="709">
        <v>5.6699718199999998</v>
      </c>
    </row>
    <row r="237" spans="2:13" hidden="1">
      <c r="B237" s="724" t="s">
        <v>2071</v>
      </c>
      <c r="C237" s="456">
        <v>0</v>
      </c>
      <c r="D237" s="456">
        <v>255000</v>
      </c>
      <c r="E237" s="456">
        <v>0</v>
      </c>
      <c r="F237" s="456">
        <v>0</v>
      </c>
      <c r="G237" s="456">
        <v>0</v>
      </c>
      <c r="H237" s="456">
        <v>255000</v>
      </c>
      <c r="I237" s="456">
        <v>7650</v>
      </c>
      <c r="J237" s="456">
        <v>12525.6</v>
      </c>
      <c r="K237" s="511">
        <v>1.8948380000000001E-2</v>
      </c>
      <c r="L237" s="511">
        <v>1.9934739377719231E-2</v>
      </c>
      <c r="M237" s="709">
        <v>1.3178748600000001</v>
      </c>
    </row>
    <row r="238" spans="2:13" hidden="1">
      <c r="B238" s="718" t="s">
        <v>799</v>
      </c>
      <c r="C238" s="456">
        <v>1409947</v>
      </c>
      <c r="D238" s="456">
        <v>0</v>
      </c>
      <c r="E238" s="456">
        <v>0</v>
      </c>
      <c r="F238" s="456">
        <v>0</v>
      </c>
      <c r="G238" s="456">
        <v>0</v>
      </c>
      <c r="H238" s="456">
        <v>1409947</v>
      </c>
      <c r="I238" s="456">
        <v>0</v>
      </c>
      <c r="J238" s="456">
        <v>578.07826999999997</v>
      </c>
      <c r="K238" s="511">
        <v>8.7449999999999995E-4</v>
      </c>
      <c r="L238" s="511">
        <v>9.2002296515718285E-4</v>
      </c>
      <c r="M238" s="709">
        <v>4.2160965299999997</v>
      </c>
    </row>
    <row r="239" spans="2:13" hidden="1">
      <c r="B239" s="718" t="s">
        <v>801</v>
      </c>
      <c r="C239" s="456">
        <v>2218498</v>
      </c>
      <c r="D239" s="456">
        <v>0</v>
      </c>
      <c r="E239" s="456">
        <v>0</v>
      </c>
      <c r="F239" s="456">
        <v>0</v>
      </c>
      <c r="G239" s="456">
        <v>0</v>
      </c>
      <c r="H239" s="456">
        <v>2218498</v>
      </c>
      <c r="I239" s="456">
        <v>18724.718010000001</v>
      </c>
      <c r="J239" s="456">
        <v>57791.872900000002</v>
      </c>
      <c r="K239" s="511">
        <v>8.7425920000000004E-2</v>
      </c>
      <c r="L239" s="511">
        <v>9.1976905250987964E-2</v>
      </c>
      <c r="M239" s="709">
        <v>12.805331089999999</v>
      </c>
    </row>
    <row r="240" spans="2:13" hidden="1">
      <c r="B240" s="718" t="s">
        <v>1466</v>
      </c>
      <c r="C240" s="456">
        <v>3550640</v>
      </c>
      <c r="D240" s="456">
        <v>0</v>
      </c>
      <c r="E240" s="456">
        <v>0</v>
      </c>
      <c r="F240" s="456">
        <v>0</v>
      </c>
      <c r="G240" s="456">
        <v>0</v>
      </c>
      <c r="H240" s="456">
        <v>3550640</v>
      </c>
      <c r="I240" s="456">
        <v>76054.708799999993</v>
      </c>
      <c r="J240" s="456">
        <v>199013.372</v>
      </c>
      <c r="K240" s="511">
        <v>0.30106182999999997</v>
      </c>
      <c r="L240" s="511">
        <v>0.3167337056509138</v>
      </c>
      <c r="M240" s="709">
        <v>8.4898406000000008</v>
      </c>
    </row>
    <row r="241" spans="2:13" hidden="1">
      <c r="B241" s="718" t="s">
        <v>804</v>
      </c>
      <c r="C241" s="456">
        <v>4078780</v>
      </c>
      <c r="D241" s="456">
        <v>0</v>
      </c>
      <c r="E241" s="456">
        <v>248543</v>
      </c>
      <c r="F241" s="456">
        <v>0</v>
      </c>
      <c r="G241" s="456">
        <v>120000</v>
      </c>
      <c r="H241" s="456">
        <v>4207323</v>
      </c>
      <c r="I241" s="456">
        <v>60743.0320698</v>
      </c>
      <c r="J241" s="456">
        <v>420606.18027999997</v>
      </c>
      <c r="K241" s="511">
        <v>0.63628119999999999</v>
      </c>
      <c r="L241" s="511">
        <v>0.66940302935905582</v>
      </c>
      <c r="M241" s="709">
        <v>8.2459199900000009</v>
      </c>
    </row>
    <row r="242" spans="2:13" hidden="1">
      <c r="B242" s="718" t="s">
        <v>806</v>
      </c>
      <c r="C242" s="456">
        <v>485694</v>
      </c>
      <c r="D242" s="456">
        <v>0</v>
      </c>
      <c r="E242" s="456">
        <v>0</v>
      </c>
      <c r="F242" s="456">
        <v>0</v>
      </c>
      <c r="G242" s="456">
        <v>0</v>
      </c>
      <c r="H242" s="456">
        <v>485694</v>
      </c>
      <c r="I242" s="456">
        <v>0</v>
      </c>
      <c r="J242" s="456">
        <v>0</v>
      </c>
      <c r="K242" s="511">
        <v>0</v>
      </c>
      <c r="L242" s="511">
        <v>0</v>
      </c>
      <c r="M242" s="709">
        <v>4.9259026400000003</v>
      </c>
    </row>
    <row r="243" spans="2:13" hidden="1">
      <c r="B243" s="718" t="s">
        <v>808</v>
      </c>
      <c r="C243" s="456">
        <v>391987</v>
      </c>
      <c r="D243" s="456">
        <v>0</v>
      </c>
      <c r="E243" s="456">
        <v>0</v>
      </c>
      <c r="F243" s="456">
        <v>0</v>
      </c>
      <c r="G243" s="456">
        <v>0</v>
      </c>
      <c r="H243" s="456">
        <v>391987</v>
      </c>
      <c r="I243" s="456">
        <v>4865.3544000000002</v>
      </c>
      <c r="J243" s="456">
        <v>20116.772840000001</v>
      </c>
      <c r="K243" s="511">
        <v>3.0432089999999998E-2</v>
      </c>
      <c r="L243" s="511">
        <v>3.201624063407587E-2</v>
      </c>
      <c r="M243" s="709">
        <v>6.4022964099999999</v>
      </c>
    </row>
    <row r="244" spans="2:13" hidden="1">
      <c r="B244" s="719"/>
      <c r="C244" s="524">
        <v>84930698</v>
      </c>
      <c r="D244" s="524">
        <v>470800</v>
      </c>
      <c r="E244" s="524">
        <v>675615</v>
      </c>
      <c r="F244" s="524">
        <v>467503</v>
      </c>
      <c r="G244" s="524">
        <v>4636500</v>
      </c>
      <c r="H244" s="524">
        <v>81908116</v>
      </c>
      <c r="I244" s="524">
        <v>867028.68739789969</v>
      </c>
      <c r="J244" s="524">
        <v>7402637.611328599</v>
      </c>
      <c r="K244" s="525">
        <v>11.198501920000004</v>
      </c>
      <c r="L244" s="525">
        <v>11.781443722419498</v>
      </c>
      <c r="M244" s="656"/>
    </row>
    <row r="245" spans="2:13" hidden="1">
      <c r="B245" s="720" t="s">
        <v>809</v>
      </c>
      <c r="C245" s="526"/>
      <c r="D245" s="526"/>
      <c r="E245" s="526"/>
      <c r="F245" s="526"/>
      <c r="G245" s="526"/>
      <c r="H245" s="526"/>
      <c r="I245" s="526"/>
      <c r="J245" s="526"/>
      <c r="K245" s="527"/>
      <c r="L245" s="527"/>
      <c r="M245" s="656"/>
    </row>
    <row r="246" spans="2:13" hidden="1">
      <c r="B246" s="718" t="s">
        <v>966</v>
      </c>
      <c r="C246" s="456">
        <v>1807339</v>
      </c>
      <c r="D246" s="456">
        <v>0</v>
      </c>
      <c r="E246" s="456">
        <v>0</v>
      </c>
      <c r="F246" s="456">
        <v>0</v>
      </c>
      <c r="G246" s="456">
        <v>0</v>
      </c>
      <c r="H246" s="456">
        <v>1807339</v>
      </c>
      <c r="I246" s="456">
        <v>84438.877640000006</v>
      </c>
      <c r="J246" s="456">
        <v>1693476.6429999999</v>
      </c>
      <c r="K246" s="511">
        <v>2.5618438299999999</v>
      </c>
      <c r="L246" s="511">
        <v>2.6952014690282198</v>
      </c>
      <c r="M246" s="709">
        <v>0.70739054999999995</v>
      </c>
    </row>
    <row r="247" spans="2:13" hidden="1">
      <c r="B247" s="719"/>
      <c r="C247" s="524">
        <v>1807339</v>
      </c>
      <c r="D247" s="524">
        <v>0</v>
      </c>
      <c r="E247" s="524">
        <v>0</v>
      </c>
      <c r="F247" s="524">
        <v>0</v>
      </c>
      <c r="G247" s="524">
        <v>0</v>
      </c>
      <c r="H247" s="524">
        <v>1807339</v>
      </c>
      <c r="I247" s="524">
        <v>84438.877640000006</v>
      </c>
      <c r="J247" s="524">
        <v>1693476.6429999999</v>
      </c>
      <c r="K247" s="525">
        <v>2.5618438299999999</v>
      </c>
      <c r="L247" s="525">
        <v>2.6952014690282198</v>
      </c>
      <c r="M247" s="656"/>
    </row>
    <row r="248" spans="2:13" hidden="1">
      <c r="B248" s="725" t="s">
        <v>1343</v>
      </c>
      <c r="C248" s="674"/>
      <c r="D248" s="526"/>
      <c r="E248" s="526"/>
      <c r="F248" s="526"/>
      <c r="G248" s="526"/>
      <c r="H248" s="526"/>
      <c r="I248" s="526"/>
      <c r="J248" s="526"/>
      <c r="K248" s="527"/>
      <c r="L248" s="527"/>
      <c r="M248" s="656"/>
    </row>
    <row r="249" spans="2:13" hidden="1">
      <c r="B249" s="718" t="s">
        <v>810</v>
      </c>
      <c r="C249" s="456">
        <v>295554</v>
      </c>
      <c r="D249" s="456">
        <v>0</v>
      </c>
      <c r="E249" s="456">
        <v>0</v>
      </c>
      <c r="F249" s="456">
        <v>0</v>
      </c>
      <c r="G249" s="456">
        <v>0</v>
      </c>
      <c r="H249" s="456">
        <v>295554</v>
      </c>
      <c r="I249" s="456">
        <v>0</v>
      </c>
      <c r="J249" s="456">
        <v>0</v>
      </c>
      <c r="K249" s="511">
        <v>0</v>
      </c>
      <c r="L249" s="511">
        <v>0</v>
      </c>
      <c r="M249" s="709">
        <v>3.8920435100000002</v>
      </c>
    </row>
    <row r="250" spans="2:13" hidden="1">
      <c r="B250" s="719"/>
      <c r="C250" s="524">
        <v>295554</v>
      </c>
      <c r="D250" s="524">
        <v>0</v>
      </c>
      <c r="E250" s="524">
        <v>0</v>
      </c>
      <c r="F250" s="524">
        <v>0</v>
      </c>
      <c r="G250" s="524">
        <v>0</v>
      </c>
      <c r="H250" s="524">
        <v>295554</v>
      </c>
      <c r="I250" s="524">
        <v>0</v>
      </c>
      <c r="J250" s="524">
        <v>0</v>
      </c>
      <c r="K250" s="525">
        <v>0</v>
      </c>
      <c r="L250" s="525">
        <v>0</v>
      </c>
      <c r="M250" s="656"/>
    </row>
    <row r="251" spans="2:13" hidden="1">
      <c r="B251" s="720" t="s">
        <v>968</v>
      </c>
      <c r="C251" s="526"/>
      <c r="D251" s="526"/>
      <c r="E251" s="526"/>
      <c r="F251" s="526"/>
      <c r="G251" s="526"/>
      <c r="H251" s="526"/>
      <c r="I251" s="526"/>
      <c r="J251" s="526"/>
      <c r="K251" s="527"/>
      <c r="L251" s="527"/>
      <c r="M251" s="656"/>
    </row>
    <row r="252" spans="2:13" hidden="1">
      <c r="B252" s="718" t="s">
        <v>971</v>
      </c>
      <c r="C252" s="456">
        <v>2593029</v>
      </c>
      <c r="D252" s="456">
        <v>0</v>
      </c>
      <c r="E252" s="456">
        <v>0</v>
      </c>
      <c r="F252" s="456">
        <v>0</v>
      </c>
      <c r="G252" s="456">
        <v>0</v>
      </c>
      <c r="H252" s="456">
        <v>2593029</v>
      </c>
      <c r="I252" s="456">
        <v>207960.92568000001</v>
      </c>
      <c r="J252" s="456">
        <v>1289617.0428599999</v>
      </c>
      <c r="K252" s="511">
        <v>1.9508963800000001</v>
      </c>
      <c r="L252" s="511">
        <v>2.052450952168285</v>
      </c>
      <c r="M252" s="709">
        <v>2.6486424899999998</v>
      </c>
    </row>
    <row r="253" spans="2:13" hidden="1">
      <c r="B253" s="718" t="s">
        <v>811</v>
      </c>
      <c r="C253" s="456">
        <v>1718825</v>
      </c>
      <c r="D253" s="456">
        <v>0</v>
      </c>
      <c r="E253" s="456">
        <v>0</v>
      </c>
      <c r="F253" s="456">
        <v>0</v>
      </c>
      <c r="G253" s="456">
        <v>0</v>
      </c>
      <c r="H253" s="456">
        <v>1718825</v>
      </c>
      <c r="I253" s="456">
        <v>1876.56449</v>
      </c>
      <c r="J253" s="456">
        <v>847741.67825</v>
      </c>
      <c r="K253" s="511">
        <v>1.2824397599999999</v>
      </c>
      <c r="L253" s="511">
        <v>1.3491975965657583</v>
      </c>
      <c r="M253" s="709">
        <v>5.6939622600000002</v>
      </c>
    </row>
    <row r="254" spans="2:13" hidden="1">
      <c r="B254" s="718" t="s">
        <v>973</v>
      </c>
      <c r="C254" s="456">
        <v>9697795</v>
      </c>
      <c r="D254" s="456">
        <v>0</v>
      </c>
      <c r="E254" s="456">
        <v>0</v>
      </c>
      <c r="F254" s="456">
        <v>0</v>
      </c>
      <c r="G254" s="456">
        <v>0</v>
      </c>
      <c r="H254" s="456">
        <v>9697795</v>
      </c>
      <c r="I254" s="456">
        <v>481135.33619999996</v>
      </c>
      <c r="J254" s="456">
        <v>1701187.1989000002</v>
      </c>
      <c r="K254" s="511">
        <v>2.5735081399999999</v>
      </c>
      <c r="L254" s="511">
        <v>2.7074729707785425</v>
      </c>
      <c r="M254" s="709">
        <v>3.0451465199999999</v>
      </c>
    </row>
    <row r="255" spans="2:13" hidden="1">
      <c r="B255" s="718" t="s">
        <v>812</v>
      </c>
      <c r="C255" s="456">
        <v>352688</v>
      </c>
      <c r="D255" s="456">
        <v>0</v>
      </c>
      <c r="E255" s="456">
        <v>0</v>
      </c>
      <c r="F255" s="456">
        <v>0</v>
      </c>
      <c r="G255" s="456">
        <v>0</v>
      </c>
      <c r="H255" s="456">
        <v>352688</v>
      </c>
      <c r="I255" s="456">
        <v>3639.3397799999998</v>
      </c>
      <c r="J255" s="456">
        <v>85484.517439999996</v>
      </c>
      <c r="K255" s="511">
        <v>0.12931856999999999</v>
      </c>
      <c r="L255" s="511">
        <v>0.13605029507540511</v>
      </c>
      <c r="M255" s="709">
        <v>1.9399246400000001</v>
      </c>
    </row>
    <row r="256" spans="2:13" hidden="1">
      <c r="B256" s="718" t="s">
        <v>813</v>
      </c>
      <c r="C256" s="456">
        <v>229461</v>
      </c>
      <c r="D256" s="456">
        <v>0</v>
      </c>
      <c r="E256" s="456">
        <v>0</v>
      </c>
      <c r="F256" s="456">
        <v>0</v>
      </c>
      <c r="G256" s="456">
        <v>0</v>
      </c>
      <c r="H256" s="456">
        <v>229461</v>
      </c>
      <c r="I256" s="456">
        <v>21056.386760000001</v>
      </c>
      <c r="J256" s="456">
        <v>149149.65</v>
      </c>
      <c r="K256" s="511">
        <v>0.22562939000000001</v>
      </c>
      <c r="L256" s="511">
        <v>0.23737460888325038</v>
      </c>
      <c r="M256" s="709">
        <v>2.3791162099999998</v>
      </c>
    </row>
    <row r="257" spans="2:13" hidden="1">
      <c r="B257" s="718" t="s">
        <v>814</v>
      </c>
      <c r="C257" s="456">
        <v>1811506</v>
      </c>
      <c r="D257" s="456">
        <v>0</v>
      </c>
      <c r="E257" s="456">
        <v>724602</v>
      </c>
      <c r="F257" s="456">
        <v>0</v>
      </c>
      <c r="G257" s="456">
        <v>5000</v>
      </c>
      <c r="H257" s="456">
        <v>2531108</v>
      </c>
      <c r="I257" s="456">
        <v>28017.949359999999</v>
      </c>
      <c r="J257" s="456">
        <v>533911.92151999997</v>
      </c>
      <c r="K257" s="511">
        <v>0.80768693999999996</v>
      </c>
      <c r="L257" s="511">
        <v>0.84973135068647276</v>
      </c>
      <c r="M257" s="709">
        <v>2.9486106200000002</v>
      </c>
    </row>
    <row r="258" spans="2:13" hidden="1">
      <c r="B258" s="718" t="s">
        <v>1349</v>
      </c>
      <c r="C258" s="456">
        <v>111574</v>
      </c>
      <c r="D258" s="456">
        <v>0</v>
      </c>
      <c r="E258" s="456">
        <v>0</v>
      </c>
      <c r="F258" s="456">
        <v>0</v>
      </c>
      <c r="G258" s="456">
        <v>0</v>
      </c>
      <c r="H258" s="456">
        <v>111574</v>
      </c>
      <c r="I258" s="456">
        <v>43913.235289999997</v>
      </c>
      <c r="J258" s="456">
        <v>269370.87672</v>
      </c>
      <c r="K258" s="511">
        <v>0.40749668</v>
      </c>
      <c r="L258" s="511">
        <v>0.42870906171049183</v>
      </c>
      <c r="M258" s="709">
        <v>7.8484253800000001</v>
      </c>
    </row>
    <row r="259" spans="2:13" hidden="1">
      <c r="B259" s="719"/>
      <c r="C259" s="524">
        <v>16514878</v>
      </c>
      <c r="D259" s="524">
        <v>0</v>
      </c>
      <c r="E259" s="524">
        <v>724602</v>
      </c>
      <c r="F259" s="524">
        <v>0</v>
      </c>
      <c r="G259" s="524">
        <v>5000</v>
      </c>
      <c r="H259" s="524">
        <v>17234480</v>
      </c>
      <c r="I259" s="524">
        <v>787599.73755999992</v>
      </c>
      <c r="J259" s="524">
        <v>4876462.8856899999</v>
      </c>
      <c r="K259" s="525">
        <v>7.3769758599999999</v>
      </c>
      <c r="L259" s="525">
        <v>7.7609868358682057</v>
      </c>
      <c r="M259" s="656"/>
    </row>
    <row r="260" spans="2:13" hidden="1">
      <c r="B260" s="720" t="s">
        <v>815</v>
      </c>
      <c r="C260" s="526"/>
      <c r="D260" s="526"/>
      <c r="E260" s="526"/>
      <c r="F260" s="526"/>
      <c r="G260" s="526"/>
      <c r="H260" s="526"/>
      <c r="I260" s="526"/>
      <c r="J260" s="526"/>
      <c r="K260" s="527"/>
      <c r="L260" s="527"/>
      <c r="M260" s="656"/>
    </row>
    <row r="261" spans="2:13" hidden="1">
      <c r="B261" s="718" t="s">
        <v>816</v>
      </c>
      <c r="C261" s="456">
        <v>893795</v>
      </c>
      <c r="D261" s="456">
        <v>0</v>
      </c>
      <c r="E261" s="456">
        <v>0</v>
      </c>
      <c r="F261" s="456">
        <v>0</v>
      </c>
      <c r="G261" s="456">
        <v>0</v>
      </c>
      <c r="H261" s="456">
        <v>893795</v>
      </c>
      <c r="I261" s="456">
        <v>101043.52499999999</v>
      </c>
      <c r="J261" s="456">
        <v>401734.03865</v>
      </c>
      <c r="K261" s="511">
        <v>0.60773195000000002</v>
      </c>
      <c r="L261" s="511">
        <v>0.6393676438371283</v>
      </c>
      <c r="M261" s="709">
        <v>2.7480879699999998</v>
      </c>
    </row>
    <row r="262" spans="2:13" hidden="1">
      <c r="B262" s="719"/>
      <c r="C262" s="524">
        <v>893795</v>
      </c>
      <c r="D262" s="524">
        <v>0</v>
      </c>
      <c r="E262" s="524">
        <v>0</v>
      </c>
      <c r="F262" s="524">
        <v>0</v>
      </c>
      <c r="G262" s="524">
        <v>0</v>
      </c>
      <c r="H262" s="524">
        <v>893795</v>
      </c>
      <c r="I262" s="524">
        <v>101043.52499999999</v>
      </c>
      <c r="J262" s="524">
        <v>401734.03865</v>
      </c>
      <c r="K262" s="525">
        <v>0.60773195000000002</v>
      </c>
      <c r="L262" s="525">
        <v>0.6393676438371283</v>
      </c>
      <c r="M262" s="656"/>
    </row>
    <row r="263" spans="2:13" hidden="1">
      <c r="B263" s="725" t="s">
        <v>817</v>
      </c>
      <c r="C263" s="526"/>
      <c r="D263" s="526"/>
      <c r="E263" s="526"/>
      <c r="F263" s="526"/>
      <c r="G263" s="526"/>
      <c r="H263" s="526"/>
      <c r="I263" s="526"/>
      <c r="J263" s="526"/>
      <c r="K263" s="527"/>
      <c r="L263" s="527"/>
      <c r="M263" s="656"/>
    </row>
    <row r="264" spans="2:13" hidden="1">
      <c r="B264" s="718" t="s">
        <v>818</v>
      </c>
      <c r="C264" s="456">
        <v>178898</v>
      </c>
      <c r="D264" s="456">
        <v>0</v>
      </c>
      <c r="E264" s="456">
        <v>0</v>
      </c>
      <c r="F264" s="456">
        <v>0</v>
      </c>
      <c r="G264" s="456">
        <v>0</v>
      </c>
      <c r="H264" s="456">
        <v>178898</v>
      </c>
      <c r="I264" s="456">
        <v>2537.5987999999998</v>
      </c>
      <c r="J264" s="456">
        <v>13023.7744</v>
      </c>
      <c r="K264" s="511">
        <v>1.9702000000000001E-2</v>
      </c>
      <c r="L264" s="511">
        <v>2.0727593758240057E-2</v>
      </c>
      <c r="M264" s="709">
        <v>1.8253035399999999</v>
      </c>
    </row>
    <row r="265" spans="2:13" hidden="1">
      <c r="B265" s="718" t="s">
        <v>819</v>
      </c>
      <c r="C265" s="456">
        <v>4277884</v>
      </c>
      <c r="D265" s="456">
        <v>0</v>
      </c>
      <c r="E265" s="456">
        <v>0</v>
      </c>
      <c r="F265" s="456">
        <v>0</v>
      </c>
      <c r="G265" s="456">
        <v>869000</v>
      </c>
      <c r="H265" s="456">
        <v>3408884</v>
      </c>
      <c r="I265" s="456">
        <v>35418.304630699997</v>
      </c>
      <c r="J265" s="456">
        <v>71791.097040000008</v>
      </c>
      <c r="K265" s="511">
        <v>0.10860354999999999</v>
      </c>
      <c r="L265" s="511">
        <v>0.11425694650419546</v>
      </c>
      <c r="M265" s="709">
        <v>9.0325489999999994E-2</v>
      </c>
    </row>
    <row r="266" spans="2:13" hidden="1">
      <c r="B266" s="719"/>
      <c r="C266" s="524">
        <v>4456782</v>
      </c>
      <c r="D266" s="524">
        <v>0</v>
      </c>
      <c r="E266" s="524">
        <v>0</v>
      </c>
      <c r="F266" s="524">
        <v>0</v>
      </c>
      <c r="G266" s="524">
        <v>869000</v>
      </c>
      <c r="H266" s="524">
        <v>3587782</v>
      </c>
      <c r="I266" s="524">
        <v>37955.903430699997</v>
      </c>
      <c r="J266" s="524">
        <v>84814.871440000003</v>
      </c>
      <c r="K266" s="525">
        <v>0.12830554999999999</v>
      </c>
      <c r="L266" s="525">
        <v>0.1349845402624355</v>
      </c>
      <c r="M266" s="656"/>
    </row>
    <row r="267" spans="2:13" hidden="1">
      <c r="B267" s="720" t="s">
        <v>820</v>
      </c>
      <c r="C267" s="526"/>
      <c r="D267" s="526"/>
      <c r="E267" s="526"/>
      <c r="F267" s="526"/>
      <c r="G267" s="526"/>
      <c r="H267" s="526"/>
      <c r="I267" s="526"/>
      <c r="J267" s="526"/>
      <c r="K267" s="527"/>
      <c r="L267" s="527"/>
      <c r="M267" s="656"/>
    </row>
    <row r="268" spans="2:13" hidden="1">
      <c r="B268" s="718" t="s">
        <v>821</v>
      </c>
      <c r="C268" s="456">
        <v>6814797</v>
      </c>
      <c r="D268" s="456">
        <v>0</v>
      </c>
      <c r="E268" s="456">
        <v>0</v>
      </c>
      <c r="F268" s="456">
        <v>0</v>
      </c>
      <c r="G268" s="456">
        <v>525000</v>
      </c>
      <c r="H268" s="456">
        <v>6289797</v>
      </c>
      <c r="I268" s="456">
        <v>94063.465786300003</v>
      </c>
      <c r="J268" s="456">
        <v>537022.86786</v>
      </c>
      <c r="K268" s="511">
        <v>0.81239309000000004</v>
      </c>
      <c r="L268" s="511">
        <v>0.85468248312771067</v>
      </c>
      <c r="M268" s="709">
        <v>0.54355728000000003</v>
      </c>
    </row>
    <row r="269" spans="2:13" hidden="1">
      <c r="B269" s="718" t="s">
        <v>986</v>
      </c>
      <c r="C269" s="456">
        <v>5423775</v>
      </c>
      <c r="D269" s="456">
        <v>0</v>
      </c>
      <c r="E269" s="456">
        <v>0</v>
      </c>
      <c r="F269" s="456">
        <v>0</v>
      </c>
      <c r="G269" s="456">
        <v>350000</v>
      </c>
      <c r="H269" s="456">
        <v>5073775</v>
      </c>
      <c r="I269" s="456">
        <v>8118.039624</v>
      </c>
      <c r="J269" s="456">
        <v>36074.540249999998</v>
      </c>
      <c r="K269" s="511">
        <v>5.4572549999999997E-2</v>
      </c>
      <c r="L269" s="511">
        <v>5.7413342119722197E-2</v>
      </c>
      <c r="M269" s="709">
        <v>1.8373130000000001E-2</v>
      </c>
    </row>
    <row r="270" spans="2:13" hidden="1">
      <c r="B270" s="718" t="s">
        <v>822</v>
      </c>
      <c r="C270" s="456">
        <v>410390</v>
      </c>
      <c r="D270" s="456">
        <v>0</v>
      </c>
      <c r="E270" s="456">
        <v>0</v>
      </c>
      <c r="F270" s="456">
        <v>0</v>
      </c>
      <c r="G270" s="456">
        <v>0</v>
      </c>
      <c r="H270" s="456">
        <v>410390</v>
      </c>
      <c r="I270" s="456">
        <v>6471.85</v>
      </c>
      <c r="J270" s="456">
        <v>18385.472000000002</v>
      </c>
      <c r="K270" s="511">
        <v>2.7813020000000001E-2</v>
      </c>
      <c r="L270" s="511">
        <v>2.9260841209710862E-2</v>
      </c>
      <c r="M270" s="709">
        <v>0.24217715000000001</v>
      </c>
    </row>
    <row r="271" spans="2:13" hidden="1">
      <c r="B271" s="718" t="s">
        <v>989</v>
      </c>
      <c r="C271" s="456">
        <v>1015332</v>
      </c>
      <c r="D271" s="456">
        <v>0</v>
      </c>
      <c r="E271" s="456">
        <v>0</v>
      </c>
      <c r="F271" s="456">
        <v>0</v>
      </c>
      <c r="G271" s="456">
        <v>87500</v>
      </c>
      <c r="H271" s="456">
        <v>927832</v>
      </c>
      <c r="I271" s="456">
        <v>29282.377921300002</v>
      </c>
      <c r="J271" s="456">
        <v>72166.772959999988</v>
      </c>
      <c r="K271" s="511">
        <v>0.10917186</v>
      </c>
      <c r="L271" s="511">
        <v>0.11485484213839138</v>
      </c>
      <c r="M271" s="709">
        <v>0.10540512</v>
      </c>
    </row>
    <row r="272" spans="2:13" hidden="1">
      <c r="B272" s="718" t="s">
        <v>1847</v>
      </c>
      <c r="C272" s="456">
        <v>1325555</v>
      </c>
      <c r="D272" s="456">
        <v>0</v>
      </c>
      <c r="E272" s="456">
        <v>0</v>
      </c>
      <c r="F272" s="456">
        <v>0</v>
      </c>
      <c r="G272" s="456">
        <v>301500</v>
      </c>
      <c r="H272" s="456">
        <v>1024055</v>
      </c>
      <c r="I272" s="456">
        <v>17562.543581000002</v>
      </c>
      <c r="J272" s="456">
        <v>30588.522850000001</v>
      </c>
      <c r="K272" s="511">
        <v>4.6273460000000002E-2</v>
      </c>
      <c r="L272" s="511">
        <v>4.8682237255234038E-2</v>
      </c>
      <c r="M272" s="709">
        <v>0.26960260000000003</v>
      </c>
    </row>
    <row r="273" spans="2:13" hidden="1">
      <c r="B273" s="718" t="s">
        <v>823</v>
      </c>
      <c r="C273" s="456">
        <v>866000</v>
      </c>
      <c r="D273" s="456">
        <v>0</v>
      </c>
      <c r="E273" s="456">
        <v>0</v>
      </c>
      <c r="F273" s="456">
        <v>0</v>
      </c>
      <c r="G273" s="456">
        <v>0</v>
      </c>
      <c r="H273" s="456">
        <v>866000</v>
      </c>
      <c r="I273" s="456">
        <v>8660</v>
      </c>
      <c r="J273" s="456">
        <v>44590.34</v>
      </c>
      <c r="K273" s="511">
        <v>6.7455009999999996E-2</v>
      </c>
      <c r="L273" s="511">
        <v>7.0966405334985064E-2</v>
      </c>
      <c r="M273" s="709">
        <v>0.23574447000000001</v>
      </c>
    </row>
    <row r="274" spans="2:13" hidden="1">
      <c r="B274" s="718" t="s">
        <v>824</v>
      </c>
      <c r="C274" s="456">
        <v>256117</v>
      </c>
      <c r="D274" s="456">
        <v>0</v>
      </c>
      <c r="E274" s="456">
        <v>0</v>
      </c>
      <c r="F274" s="456">
        <v>0</v>
      </c>
      <c r="G274" s="456">
        <v>0</v>
      </c>
      <c r="H274" s="456">
        <v>256117</v>
      </c>
      <c r="I274" s="456">
        <v>4225.9305000000004</v>
      </c>
      <c r="J274" s="456">
        <v>9786.2305699999997</v>
      </c>
      <c r="K274" s="511">
        <v>1.4804329999999999E-2</v>
      </c>
      <c r="L274" s="511">
        <v>1.5574978915438678E-2</v>
      </c>
      <c r="M274" s="709">
        <v>1.34148858</v>
      </c>
    </row>
    <row r="275" spans="2:13" hidden="1">
      <c r="B275" s="719"/>
      <c r="C275" s="524">
        <v>16111966</v>
      </c>
      <c r="D275" s="524">
        <v>0</v>
      </c>
      <c r="E275" s="524">
        <v>0</v>
      </c>
      <c r="F275" s="524">
        <v>0</v>
      </c>
      <c r="G275" s="524">
        <v>1264000</v>
      </c>
      <c r="H275" s="524">
        <v>14847966</v>
      </c>
      <c r="I275" s="524">
        <v>168384.20741259999</v>
      </c>
      <c r="J275" s="524">
        <v>748614.74648999982</v>
      </c>
      <c r="K275" s="525">
        <v>1.1324833200000002</v>
      </c>
      <c r="L275" s="525">
        <v>1.1914351301011927</v>
      </c>
      <c r="M275" s="656"/>
    </row>
    <row r="276" spans="2:13" hidden="1">
      <c r="B276" s="720" t="s">
        <v>991</v>
      </c>
      <c r="C276" s="526"/>
      <c r="D276" s="526"/>
      <c r="E276" s="526"/>
      <c r="F276" s="526"/>
      <c r="G276" s="526"/>
      <c r="H276" s="526"/>
      <c r="I276" s="526"/>
      <c r="J276" s="526"/>
      <c r="K276" s="527"/>
      <c r="L276" s="527"/>
      <c r="M276" s="656"/>
    </row>
    <row r="277" spans="2:13" hidden="1">
      <c r="B277" s="718" t="s">
        <v>825</v>
      </c>
      <c r="C277" s="456">
        <v>19513012</v>
      </c>
      <c r="D277" s="456">
        <v>0</v>
      </c>
      <c r="E277" s="456">
        <v>0</v>
      </c>
      <c r="F277" s="456">
        <v>0</v>
      </c>
      <c r="G277" s="456">
        <v>0</v>
      </c>
      <c r="H277" s="456">
        <v>19513012</v>
      </c>
      <c r="I277" s="456">
        <v>109282.04531839999</v>
      </c>
      <c r="J277" s="456">
        <v>450945.70731999999</v>
      </c>
      <c r="K277" s="511">
        <v>0.68217797999999996</v>
      </c>
      <c r="L277" s="511">
        <v>0.71768898487301647</v>
      </c>
      <c r="M277" s="709">
        <v>3.0767110199999999</v>
      </c>
    </row>
    <row r="278" spans="2:13" hidden="1">
      <c r="B278" s="718" t="s">
        <v>826</v>
      </c>
      <c r="C278" s="456">
        <v>13218323</v>
      </c>
      <c r="D278" s="456">
        <v>0</v>
      </c>
      <c r="E278" s="456">
        <v>0</v>
      </c>
      <c r="F278" s="456">
        <v>0</v>
      </c>
      <c r="G278" s="456">
        <v>2488000</v>
      </c>
      <c r="H278" s="456">
        <v>10730323</v>
      </c>
      <c r="I278" s="456">
        <v>85913.407613100004</v>
      </c>
      <c r="J278" s="456">
        <v>397880.37683999998</v>
      </c>
      <c r="K278" s="511">
        <v>0.60190224000000003</v>
      </c>
      <c r="L278" s="511">
        <v>0.63323446508064396</v>
      </c>
      <c r="M278" s="709">
        <v>1.2180864199999999</v>
      </c>
    </row>
    <row r="279" spans="2:13" hidden="1">
      <c r="B279" s="719"/>
      <c r="C279" s="524">
        <v>32731335</v>
      </c>
      <c r="D279" s="524">
        <v>0</v>
      </c>
      <c r="E279" s="524">
        <v>0</v>
      </c>
      <c r="F279" s="524">
        <v>0</v>
      </c>
      <c r="G279" s="524">
        <v>2488000</v>
      </c>
      <c r="H279" s="524">
        <v>30243335</v>
      </c>
      <c r="I279" s="524">
        <v>195195.45293149998</v>
      </c>
      <c r="J279" s="524">
        <v>848826.08415999997</v>
      </c>
      <c r="K279" s="525">
        <v>1.2840802199999999</v>
      </c>
      <c r="L279" s="525">
        <v>1.3509234499536604</v>
      </c>
      <c r="M279" s="656"/>
    </row>
    <row r="280" spans="2:13" hidden="1">
      <c r="B280" s="720" t="s">
        <v>827</v>
      </c>
      <c r="C280" s="526"/>
      <c r="D280" s="526"/>
      <c r="E280" s="526"/>
      <c r="F280" s="526"/>
      <c r="G280" s="526"/>
      <c r="H280" s="526"/>
      <c r="I280" s="526"/>
      <c r="J280" s="526"/>
      <c r="K280" s="527"/>
      <c r="L280" s="527"/>
      <c r="M280" s="656"/>
    </row>
    <row r="281" spans="2:13" hidden="1">
      <c r="B281" s="718" t="s">
        <v>828</v>
      </c>
      <c r="C281" s="456">
        <v>1257314</v>
      </c>
      <c r="D281" s="456">
        <v>1156190</v>
      </c>
      <c r="E281" s="456">
        <v>0</v>
      </c>
      <c r="F281" s="456">
        <v>0</v>
      </c>
      <c r="G281" s="456">
        <v>549400</v>
      </c>
      <c r="H281" s="456">
        <v>1864104</v>
      </c>
      <c r="I281" s="456">
        <v>118189.47805580001</v>
      </c>
      <c r="J281" s="456">
        <v>176362.87943999999</v>
      </c>
      <c r="K281" s="511">
        <v>0.2667968</v>
      </c>
      <c r="L281" s="511">
        <v>0.28068500012298947</v>
      </c>
      <c r="M281" s="709">
        <v>0.16279335</v>
      </c>
    </row>
    <row r="282" spans="2:13" hidden="1">
      <c r="B282" s="718" t="s">
        <v>829</v>
      </c>
      <c r="C282" s="456">
        <v>44299356</v>
      </c>
      <c r="D282" s="456">
        <v>0</v>
      </c>
      <c r="E282" s="456">
        <v>0</v>
      </c>
      <c r="F282" s="456">
        <v>0</v>
      </c>
      <c r="G282" s="456">
        <v>14702500</v>
      </c>
      <c r="H282" s="456">
        <v>29596856</v>
      </c>
      <c r="I282" s="456">
        <v>265325.39783889998</v>
      </c>
      <c r="J282" s="456">
        <v>514689.32583999995</v>
      </c>
      <c r="K282" s="511">
        <v>0.77860753000000005</v>
      </c>
      <c r="L282" s="511">
        <v>0.8191382106337749</v>
      </c>
      <c r="M282" s="709">
        <v>2.3484720299999999</v>
      </c>
    </row>
    <row r="283" spans="2:13" hidden="1">
      <c r="B283" s="718" t="s">
        <v>1000</v>
      </c>
      <c r="C283" s="456">
        <v>87810329</v>
      </c>
      <c r="D283" s="456">
        <v>0</v>
      </c>
      <c r="E283" s="456">
        <v>0</v>
      </c>
      <c r="F283" s="456">
        <v>0</v>
      </c>
      <c r="G283" s="456">
        <v>3731500</v>
      </c>
      <c r="H283" s="456">
        <v>84078829</v>
      </c>
      <c r="I283" s="456">
        <v>900311.48014510004</v>
      </c>
      <c r="J283" s="456">
        <v>3622115.9533200003</v>
      </c>
      <c r="K283" s="511">
        <v>5.4794351199999998</v>
      </c>
      <c r="L283" s="511">
        <v>5.7646689599949896</v>
      </c>
      <c r="M283" s="709">
        <v>7.5649547899999998</v>
      </c>
    </row>
    <row r="284" spans="2:13" hidden="1">
      <c r="B284" s="718" t="s">
        <v>999</v>
      </c>
      <c r="C284" s="456">
        <v>2202409</v>
      </c>
      <c r="D284" s="456">
        <v>0</v>
      </c>
      <c r="E284" s="456">
        <v>0</v>
      </c>
      <c r="F284" s="456">
        <v>0</v>
      </c>
      <c r="G284" s="456">
        <v>764000</v>
      </c>
      <c r="H284" s="456">
        <v>1438409</v>
      </c>
      <c r="I284" s="456">
        <v>16356.9113554</v>
      </c>
      <c r="J284" s="456">
        <v>36866.42267</v>
      </c>
      <c r="K284" s="511">
        <v>5.5770489999999999E-2</v>
      </c>
      <c r="L284" s="511">
        <v>5.8673638605359422E-2</v>
      </c>
      <c r="M284" s="709">
        <v>0.10661545</v>
      </c>
    </row>
    <row r="285" spans="2:13" hidden="1">
      <c r="B285" s="718" t="s">
        <v>1354</v>
      </c>
      <c r="C285" s="456">
        <v>972689</v>
      </c>
      <c r="D285" s="456">
        <v>0</v>
      </c>
      <c r="E285" s="456">
        <v>0</v>
      </c>
      <c r="F285" s="456">
        <v>40127</v>
      </c>
      <c r="G285" s="456">
        <v>550000</v>
      </c>
      <c r="H285" s="456">
        <v>462816</v>
      </c>
      <c r="I285" s="456">
        <v>2861.5091364999998</v>
      </c>
      <c r="J285" s="456">
        <v>4174.6003199999996</v>
      </c>
      <c r="K285" s="511">
        <v>6.3152199999999999E-3</v>
      </c>
      <c r="L285" s="511">
        <v>6.643958723362018E-3</v>
      </c>
      <c r="M285" s="709">
        <v>8.7659860000000006E-2</v>
      </c>
    </row>
    <row r="286" spans="2:13" hidden="1">
      <c r="B286" s="718" t="s">
        <v>2069</v>
      </c>
      <c r="C286" s="456">
        <v>0</v>
      </c>
      <c r="D286" s="456">
        <v>0</v>
      </c>
      <c r="E286" s="456">
        <v>0</v>
      </c>
      <c r="F286" s="456">
        <v>367221</v>
      </c>
      <c r="G286" s="456">
        <v>367221</v>
      </c>
      <c r="H286" s="456">
        <v>0</v>
      </c>
      <c r="I286" s="456">
        <v>0</v>
      </c>
      <c r="J286" s="456">
        <v>0</v>
      </c>
      <c r="K286" s="511">
        <v>0</v>
      </c>
      <c r="L286" s="511">
        <v>0</v>
      </c>
      <c r="M286" s="709">
        <v>0</v>
      </c>
    </row>
    <row r="287" spans="2:13" hidden="1">
      <c r="B287" s="718" t="s">
        <v>830</v>
      </c>
      <c r="C287" s="456">
        <v>11431829</v>
      </c>
      <c r="D287" s="456">
        <v>0</v>
      </c>
      <c r="E287" s="456">
        <v>823024</v>
      </c>
      <c r="F287" s="456">
        <v>0</v>
      </c>
      <c r="G287" s="456">
        <v>5945000</v>
      </c>
      <c r="H287" s="456">
        <v>6309853</v>
      </c>
      <c r="I287" s="456">
        <v>32349.856838</v>
      </c>
      <c r="J287" s="456">
        <v>90735.686140000005</v>
      </c>
      <c r="K287" s="511">
        <v>0.13726239000000001</v>
      </c>
      <c r="L287" s="511">
        <v>0.14440763360313527</v>
      </c>
      <c r="M287" s="709">
        <v>0.60481518999999995</v>
      </c>
    </row>
    <row r="288" spans="2:13" hidden="1">
      <c r="B288" s="718" t="s">
        <v>831</v>
      </c>
      <c r="C288" s="456">
        <v>576847</v>
      </c>
      <c r="D288" s="456">
        <v>0</v>
      </c>
      <c r="E288" s="456">
        <v>0</v>
      </c>
      <c r="F288" s="456">
        <v>0</v>
      </c>
      <c r="G288" s="456">
        <v>25000</v>
      </c>
      <c r="H288" s="456">
        <v>551847</v>
      </c>
      <c r="I288" s="456">
        <v>34609.249032700005</v>
      </c>
      <c r="J288" s="456">
        <v>98157.025890000004</v>
      </c>
      <c r="K288" s="511">
        <v>0.14848918999999999</v>
      </c>
      <c r="L288" s="511">
        <v>0.15621884214801599</v>
      </c>
      <c r="M288" s="709">
        <v>3.7621170000000002E-2</v>
      </c>
    </row>
    <row r="289" spans="2:13" hidden="1">
      <c r="B289" s="718" t="s">
        <v>832</v>
      </c>
      <c r="C289" s="456">
        <v>61304107</v>
      </c>
      <c r="D289" s="456">
        <v>0</v>
      </c>
      <c r="E289" s="456">
        <v>0</v>
      </c>
      <c r="F289" s="456">
        <v>0</v>
      </c>
      <c r="G289" s="456">
        <v>3545500</v>
      </c>
      <c r="H289" s="456">
        <v>57758607</v>
      </c>
      <c r="I289" s="456">
        <v>873966.04139659996</v>
      </c>
      <c r="J289" s="456">
        <v>1677309.94728</v>
      </c>
      <c r="K289" s="511">
        <v>2.5373872999999998</v>
      </c>
      <c r="L289" s="511">
        <v>2.6694718540175946</v>
      </c>
      <c r="M289" s="709">
        <v>5.5122042499999999</v>
      </c>
    </row>
    <row r="290" spans="2:13" hidden="1">
      <c r="B290" s="718" t="s">
        <v>834</v>
      </c>
      <c r="C290" s="456">
        <v>27423161</v>
      </c>
      <c r="D290" s="456">
        <v>0</v>
      </c>
      <c r="E290" s="456">
        <v>0</v>
      </c>
      <c r="F290" s="456">
        <v>0</v>
      </c>
      <c r="G290" s="456">
        <v>13058500</v>
      </c>
      <c r="H290" s="456">
        <v>14364661</v>
      </c>
      <c r="I290" s="456">
        <v>27640.582684500001</v>
      </c>
      <c r="J290" s="456">
        <v>92221.123619999998</v>
      </c>
      <c r="K290" s="511">
        <v>0.13950952</v>
      </c>
      <c r="L290" s="511">
        <v>0.146771736642167</v>
      </c>
      <c r="M290" s="709">
        <v>1.3394069200000001</v>
      </c>
    </row>
    <row r="291" spans="2:13" hidden="1">
      <c r="B291" s="718" t="s">
        <v>835</v>
      </c>
      <c r="C291" s="456">
        <v>113842</v>
      </c>
      <c r="D291" s="456">
        <v>0</v>
      </c>
      <c r="E291" s="456">
        <v>0</v>
      </c>
      <c r="F291" s="456">
        <v>0</v>
      </c>
      <c r="G291" s="456">
        <v>0</v>
      </c>
      <c r="H291" s="456">
        <v>113842</v>
      </c>
      <c r="I291" s="456">
        <v>13407.560420199999</v>
      </c>
      <c r="J291" s="456">
        <v>28065.468260000001</v>
      </c>
      <c r="K291" s="511">
        <v>4.2456649999999999E-2</v>
      </c>
      <c r="L291" s="511">
        <v>4.4666746126073902E-2</v>
      </c>
      <c r="M291" s="709">
        <v>1.022811E-2</v>
      </c>
    </row>
    <row r="292" spans="2:13" hidden="1">
      <c r="B292" s="718" t="s">
        <v>837</v>
      </c>
      <c r="C292" s="456">
        <v>3015078</v>
      </c>
      <c r="D292" s="456">
        <v>200000</v>
      </c>
      <c r="E292" s="456">
        <v>0</v>
      </c>
      <c r="F292" s="456">
        <v>0</v>
      </c>
      <c r="G292" s="456">
        <v>1553000</v>
      </c>
      <c r="H292" s="456">
        <v>1662078</v>
      </c>
      <c r="I292" s="456">
        <v>49415.811956400001</v>
      </c>
      <c r="J292" s="456">
        <v>84067.905239999993</v>
      </c>
      <c r="K292" s="511">
        <v>0.12717555999999999</v>
      </c>
      <c r="L292" s="511">
        <v>0.13379572882657889</v>
      </c>
      <c r="M292" s="709">
        <v>7.8123059999999994E-2</v>
      </c>
    </row>
    <row r="293" spans="2:13" hidden="1">
      <c r="B293" s="718" t="s">
        <v>838</v>
      </c>
      <c r="C293" s="456">
        <v>8891532</v>
      </c>
      <c r="D293" s="456">
        <v>0</v>
      </c>
      <c r="E293" s="456">
        <v>0</v>
      </c>
      <c r="F293" s="456">
        <v>0</v>
      </c>
      <c r="G293" s="456">
        <v>4740000</v>
      </c>
      <c r="H293" s="456">
        <v>4151532</v>
      </c>
      <c r="I293" s="456">
        <v>6272.2246114</v>
      </c>
      <c r="J293" s="456">
        <v>8178.5180399999999</v>
      </c>
      <c r="K293" s="511">
        <v>1.237223E-2</v>
      </c>
      <c r="L293" s="511">
        <v>1.3016272723332624E-2</v>
      </c>
      <c r="M293" s="709">
        <v>4.0294980000000001E-2</v>
      </c>
    </row>
    <row r="294" spans="2:13" hidden="1">
      <c r="B294" s="718" t="s">
        <v>839</v>
      </c>
      <c r="C294" s="456">
        <v>4165804</v>
      </c>
      <c r="D294" s="456">
        <v>0</v>
      </c>
      <c r="E294" s="456">
        <v>0</v>
      </c>
      <c r="F294" s="456">
        <v>0</v>
      </c>
      <c r="G294" s="456">
        <v>342000</v>
      </c>
      <c r="H294" s="456">
        <v>3823804</v>
      </c>
      <c r="I294" s="456">
        <v>9833.6258987000001</v>
      </c>
      <c r="J294" s="456">
        <v>22369.253399999998</v>
      </c>
      <c r="K294" s="511">
        <v>3.3839580000000001E-2</v>
      </c>
      <c r="L294" s="511">
        <v>3.5601107859356815E-2</v>
      </c>
      <c r="M294" s="709">
        <v>0.37925586</v>
      </c>
    </row>
    <row r="295" spans="2:13" hidden="1">
      <c r="B295" s="718" t="s">
        <v>2070</v>
      </c>
      <c r="C295" s="456">
        <v>16817699</v>
      </c>
      <c r="D295" s="456">
        <v>0</v>
      </c>
      <c r="E295" s="456">
        <v>0</v>
      </c>
      <c r="F295" s="456">
        <v>0</v>
      </c>
      <c r="G295" s="456">
        <v>4124695</v>
      </c>
      <c r="H295" s="456">
        <v>12693004</v>
      </c>
      <c r="I295" s="456">
        <v>21958.896781700001</v>
      </c>
      <c r="J295" s="456">
        <v>21958.896920000003</v>
      </c>
      <c r="K295" s="511">
        <v>3.32188E-2</v>
      </c>
      <c r="L295" s="511">
        <v>3.4948017430095291E-2</v>
      </c>
      <c r="M295" s="709">
        <v>0.47510785</v>
      </c>
    </row>
    <row r="296" spans="2:13" hidden="1">
      <c r="B296" s="718" t="s">
        <v>840</v>
      </c>
      <c r="C296" s="456">
        <v>120343049</v>
      </c>
      <c r="D296" s="456">
        <v>0</v>
      </c>
      <c r="E296" s="456">
        <v>0</v>
      </c>
      <c r="F296" s="456">
        <v>0</v>
      </c>
      <c r="G296" s="456">
        <v>3070000</v>
      </c>
      <c r="H296" s="456">
        <v>117273049</v>
      </c>
      <c r="I296" s="456">
        <v>374590.72203920002</v>
      </c>
      <c r="J296" s="456">
        <v>1319321.80125</v>
      </c>
      <c r="K296" s="511">
        <v>1.9958329100000001</v>
      </c>
      <c r="L296" s="511">
        <v>2.0997266608595071</v>
      </c>
      <c r="M296" s="709">
        <v>10.637363410000001</v>
      </c>
    </row>
    <row r="297" spans="2:13" hidden="1">
      <c r="B297" s="718" t="s">
        <v>841</v>
      </c>
      <c r="C297" s="456">
        <v>8227978</v>
      </c>
      <c r="D297" s="456">
        <v>0</v>
      </c>
      <c r="E297" s="456">
        <v>0</v>
      </c>
      <c r="F297" s="456">
        <v>0</v>
      </c>
      <c r="G297" s="456">
        <v>4837500</v>
      </c>
      <c r="H297" s="456">
        <v>3390478</v>
      </c>
      <c r="I297" s="456">
        <v>7086.0990204</v>
      </c>
      <c r="J297" s="456">
        <v>12612.578160000001</v>
      </c>
      <c r="K297" s="511">
        <v>1.9079949999999998E-2</v>
      </c>
      <c r="L297" s="511">
        <v>2.0073166834380277E-2</v>
      </c>
      <c r="M297" s="709">
        <v>0.31452153999999999</v>
      </c>
    </row>
    <row r="298" spans="2:13" hidden="1">
      <c r="B298" s="718" t="s">
        <v>842</v>
      </c>
      <c r="C298" s="456">
        <v>399199</v>
      </c>
      <c r="D298" s="456">
        <v>340200</v>
      </c>
      <c r="E298" s="456">
        <v>0</v>
      </c>
      <c r="F298" s="456">
        <v>0</v>
      </c>
      <c r="G298" s="456">
        <v>0</v>
      </c>
      <c r="H298" s="456">
        <v>739399</v>
      </c>
      <c r="I298" s="456">
        <v>77665.758246800004</v>
      </c>
      <c r="J298" s="456">
        <v>113815.68806999999</v>
      </c>
      <c r="K298" s="511">
        <v>0.17217716999999999</v>
      </c>
      <c r="L298" s="511">
        <v>0.18113991176240959</v>
      </c>
      <c r="M298" s="709">
        <v>6.0399550000000003E-2</v>
      </c>
    </row>
    <row r="299" spans="2:13" hidden="1">
      <c r="B299" s="719"/>
      <c r="C299" s="524">
        <v>399252222</v>
      </c>
      <c r="D299" s="524">
        <v>1696390</v>
      </c>
      <c r="E299" s="524">
        <v>823024</v>
      </c>
      <c r="F299" s="524">
        <v>407348</v>
      </c>
      <c r="G299" s="524">
        <v>61905816</v>
      </c>
      <c r="H299" s="524">
        <v>340273168</v>
      </c>
      <c r="I299" s="524">
        <v>2831841.2054583007</v>
      </c>
      <c r="J299" s="524">
        <v>7923023.0738600027</v>
      </c>
      <c r="K299" s="525">
        <v>11.985726410000002</v>
      </c>
      <c r="L299" s="525">
        <v>12.609647446913122</v>
      </c>
      <c r="M299" s="656"/>
    </row>
    <row r="300" spans="2:13" hidden="1">
      <c r="B300" s="720"/>
      <c r="C300" s="526"/>
      <c r="D300" s="526"/>
      <c r="E300" s="526"/>
      <c r="F300" s="526"/>
      <c r="G300" s="526"/>
      <c r="H300" s="526"/>
      <c r="I300" s="526"/>
      <c r="J300" s="526"/>
      <c r="K300" s="527"/>
      <c r="L300" s="527"/>
      <c r="M300" s="656"/>
    </row>
    <row r="301" spans="2:13" hidden="1">
      <c r="B301" s="718"/>
      <c r="M301" s="709"/>
    </row>
    <row r="302" spans="2:13" hidden="1">
      <c r="B302" s="719"/>
      <c r="C302" s="524"/>
      <c r="D302" s="524"/>
      <c r="E302" s="524"/>
      <c r="F302" s="524"/>
      <c r="G302" s="524"/>
      <c r="H302" s="524"/>
      <c r="I302" s="524"/>
      <c r="J302" s="524"/>
      <c r="K302" s="525"/>
      <c r="L302" s="525"/>
      <c r="M302" s="656"/>
    </row>
    <row r="303" spans="2:13" hidden="1">
      <c r="B303" s="725" t="s">
        <v>1364</v>
      </c>
      <c r="C303" s="526"/>
      <c r="D303" s="526"/>
      <c r="E303" s="526"/>
      <c r="F303" s="526"/>
      <c r="G303" s="526"/>
      <c r="H303" s="526"/>
      <c r="I303" s="526"/>
      <c r="J303" s="526"/>
      <c r="K303" s="527"/>
      <c r="L303" s="527"/>
      <c r="M303" s="656"/>
    </row>
    <row r="304" spans="2:13" hidden="1">
      <c r="B304" s="718" t="s">
        <v>844</v>
      </c>
      <c r="C304" s="456">
        <v>525716</v>
      </c>
      <c r="D304" s="456">
        <v>0</v>
      </c>
      <c r="E304" s="456">
        <v>0</v>
      </c>
      <c r="F304" s="456">
        <v>0</v>
      </c>
      <c r="G304" s="456">
        <v>0</v>
      </c>
      <c r="H304" s="456">
        <v>525716</v>
      </c>
      <c r="I304" s="456">
        <v>683.43088</v>
      </c>
      <c r="J304" s="456">
        <v>1645.49108</v>
      </c>
      <c r="K304" s="511">
        <v>2.4892500000000001E-3</v>
      </c>
      <c r="L304" s="511">
        <v>2.6188314993422866E-3</v>
      </c>
      <c r="M304" s="709">
        <v>0.18851204999999999</v>
      </c>
    </row>
    <row r="305" spans="2:13" hidden="1">
      <c r="B305" s="719"/>
      <c r="C305" s="524">
        <v>525716</v>
      </c>
      <c r="D305" s="524">
        <v>0</v>
      </c>
      <c r="E305" s="524">
        <v>0</v>
      </c>
      <c r="F305" s="524">
        <v>0</v>
      </c>
      <c r="G305" s="524">
        <v>0</v>
      </c>
      <c r="H305" s="524">
        <v>525716</v>
      </c>
      <c r="I305" s="524">
        <v>683.43088</v>
      </c>
      <c r="J305" s="524">
        <v>1645.49108</v>
      </c>
      <c r="K305" s="525">
        <v>2.4892500000000001E-3</v>
      </c>
      <c r="L305" s="525">
        <v>2.6188314993422866E-3</v>
      </c>
      <c r="M305" s="656"/>
    </row>
    <row r="306" spans="2:13" hidden="1">
      <c r="B306" s="720" t="s">
        <v>845</v>
      </c>
      <c r="C306" s="526"/>
      <c r="D306" s="526"/>
      <c r="E306" s="526"/>
      <c r="F306" s="526"/>
      <c r="G306" s="526"/>
      <c r="H306" s="526"/>
      <c r="I306" s="526"/>
      <c r="J306" s="526"/>
      <c r="K306" s="527"/>
      <c r="L306" s="527"/>
      <c r="M306" s="656"/>
    </row>
    <row r="307" spans="2:13" hidden="1">
      <c r="B307" s="718" t="s">
        <v>847</v>
      </c>
      <c r="C307" s="456">
        <v>98518</v>
      </c>
      <c r="D307" s="456">
        <v>0</v>
      </c>
      <c r="E307" s="456">
        <v>0</v>
      </c>
      <c r="F307" s="456">
        <v>0</v>
      </c>
      <c r="G307" s="456">
        <v>0</v>
      </c>
      <c r="H307" s="456">
        <v>98518</v>
      </c>
      <c r="I307" s="456">
        <v>0</v>
      </c>
      <c r="J307" s="456">
        <v>0</v>
      </c>
      <c r="K307" s="511">
        <v>0</v>
      </c>
      <c r="L307" s="511">
        <v>0</v>
      </c>
      <c r="M307" s="709">
        <v>0.60317266000000003</v>
      </c>
    </row>
    <row r="308" spans="2:13" hidden="1">
      <c r="B308" s="718" t="s">
        <v>1371</v>
      </c>
      <c r="C308" s="456">
        <v>663832</v>
      </c>
      <c r="D308" s="456">
        <v>0</v>
      </c>
      <c r="E308" s="456">
        <v>0</v>
      </c>
      <c r="F308" s="456">
        <v>0</v>
      </c>
      <c r="G308" s="456">
        <v>0</v>
      </c>
      <c r="H308" s="456">
        <v>663832</v>
      </c>
      <c r="I308" s="456">
        <v>431.49108000000001</v>
      </c>
      <c r="J308" s="456">
        <v>1427.2388000000001</v>
      </c>
      <c r="K308" s="511">
        <v>2.1590899999999998E-3</v>
      </c>
      <c r="L308" s="511">
        <v>2.2714786922597516E-3</v>
      </c>
      <c r="M308" s="709">
        <v>4.4332901500000004</v>
      </c>
    </row>
    <row r="309" spans="2:13" hidden="1">
      <c r="B309" s="718" t="s">
        <v>1373</v>
      </c>
      <c r="C309" s="456">
        <v>3988559</v>
      </c>
      <c r="D309" s="456">
        <v>0</v>
      </c>
      <c r="E309" s="456">
        <v>0</v>
      </c>
      <c r="F309" s="456">
        <v>0</v>
      </c>
      <c r="G309" s="456">
        <v>0</v>
      </c>
      <c r="H309" s="456">
        <v>3988559</v>
      </c>
      <c r="I309" s="456">
        <v>7224.9314175000009</v>
      </c>
      <c r="J309" s="456">
        <v>6740.66471</v>
      </c>
      <c r="K309" s="511">
        <v>1.0197090000000001E-2</v>
      </c>
      <c r="L309" s="511">
        <v>1.0727900797282317E-2</v>
      </c>
      <c r="M309" s="709">
        <v>1.25976998</v>
      </c>
    </row>
    <row r="310" spans="2:13" hidden="1">
      <c r="B310" s="718" t="s">
        <v>1374</v>
      </c>
      <c r="C310" s="456">
        <v>2368064</v>
      </c>
      <c r="D310" s="456">
        <v>0</v>
      </c>
      <c r="E310" s="456">
        <v>0</v>
      </c>
      <c r="F310" s="456">
        <v>0</v>
      </c>
      <c r="G310" s="456">
        <v>0</v>
      </c>
      <c r="H310" s="456">
        <v>2368064</v>
      </c>
      <c r="I310" s="456">
        <v>1799.7286219</v>
      </c>
      <c r="J310" s="456">
        <v>2486.4672</v>
      </c>
      <c r="K310" s="511">
        <v>3.7614599999999999E-3</v>
      </c>
      <c r="L310" s="511">
        <v>3.9572615765510058E-3</v>
      </c>
      <c r="M310" s="709">
        <v>3.7798670099999998</v>
      </c>
    </row>
    <row r="311" spans="2:13" hidden="1">
      <c r="B311" s="718" t="s">
        <v>1376</v>
      </c>
      <c r="C311" s="456">
        <v>6533579</v>
      </c>
      <c r="D311" s="456">
        <v>0</v>
      </c>
      <c r="E311" s="456">
        <v>0</v>
      </c>
      <c r="F311" s="456">
        <v>0</v>
      </c>
      <c r="G311" s="456">
        <v>100000</v>
      </c>
      <c r="H311" s="456">
        <v>6433579</v>
      </c>
      <c r="I311" s="456">
        <v>5790.2213095000006</v>
      </c>
      <c r="J311" s="456">
        <v>10229.390609999999</v>
      </c>
      <c r="K311" s="511">
        <v>1.5474730000000001E-2</v>
      </c>
      <c r="L311" s="511">
        <v>1.6280276857255405E-2</v>
      </c>
      <c r="M311" s="709">
        <v>3.0332390999999999</v>
      </c>
    </row>
    <row r="312" spans="2:13" ht="30" hidden="1">
      <c r="B312" s="718" t="s">
        <v>846</v>
      </c>
      <c r="C312" s="456">
        <v>8271554</v>
      </c>
      <c r="D312" s="456">
        <v>0</v>
      </c>
      <c r="E312" s="456">
        <v>0</v>
      </c>
      <c r="F312" s="456">
        <v>0</v>
      </c>
      <c r="G312" s="456">
        <v>0</v>
      </c>
      <c r="H312" s="456">
        <v>8271554</v>
      </c>
      <c r="I312" s="456">
        <v>1654.3112800000001</v>
      </c>
      <c r="J312" s="456">
        <v>11166.597900000001</v>
      </c>
      <c r="K312" s="511">
        <v>1.6892520000000001E-2</v>
      </c>
      <c r="L312" s="511">
        <v>1.7771860738989499E-2</v>
      </c>
      <c r="M312" s="709">
        <v>2.9036557099999998</v>
      </c>
    </row>
    <row r="313" spans="2:13" hidden="1">
      <c r="B313" s="718" t="s">
        <v>1383</v>
      </c>
      <c r="C313" s="456">
        <v>1775606</v>
      </c>
      <c r="D313" s="456">
        <v>0</v>
      </c>
      <c r="E313" s="456">
        <v>0</v>
      </c>
      <c r="F313" s="456">
        <v>0</v>
      </c>
      <c r="G313" s="456">
        <v>0</v>
      </c>
      <c r="H313" s="456">
        <v>1775606</v>
      </c>
      <c r="I313" s="456">
        <v>0</v>
      </c>
      <c r="J313" s="456">
        <v>0</v>
      </c>
      <c r="K313" s="511">
        <v>0</v>
      </c>
      <c r="L313" s="511">
        <v>0</v>
      </c>
      <c r="M313" s="709">
        <v>3.4939118499999999</v>
      </c>
    </row>
    <row r="314" spans="2:13" hidden="1">
      <c r="B314" s="718" t="s">
        <v>1385</v>
      </c>
      <c r="C314" s="456">
        <v>993701</v>
      </c>
      <c r="D314" s="456">
        <v>0</v>
      </c>
      <c r="E314" s="456">
        <v>0</v>
      </c>
      <c r="F314" s="456">
        <v>0</v>
      </c>
      <c r="G314" s="456">
        <v>0</v>
      </c>
      <c r="H314" s="456">
        <v>993701</v>
      </c>
      <c r="I314" s="456">
        <v>4004.6154799999999</v>
      </c>
      <c r="J314" s="456">
        <v>15481.861580000001</v>
      </c>
      <c r="K314" s="511">
        <v>2.342052E-2</v>
      </c>
      <c r="L314" s="511">
        <v>2.4639687973368501E-2</v>
      </c>
      <c r="M314" s="709">
        <v>0.13018736</v>
      </c>
    </row>
    <row r="315" spans="2:13" hidden="1">
      <c r="B315" s="718" t="s">
        <v>1468</v>
      </c>
      <c r="C315" s="456">
        <v>500000</v>
      </c>
      <c r="D315" s="456">
        <v>0</v>
      </c>
      <c r="E315" s="456">
        <v>0</v>
      </c>
      <c r="F315" s="456">
        <v>0</v>
      </c>
      <c r="G315" s="456">
        <v>0</v>
      </c>
      <c r="H315" s="456">
        <v>500000</v>
      </c>
      <c r="I315" s="456">
        <v>1900</v>
      </c>
      <c r="J315" s="456">
        <v>2280</v>
      </c>
      <c r="K315" s="511">
        <v>3.44912E-3</v>
      </c>
      <c r="L315" s="511">
        <v>3.6286649566647385E-3</v>
      </c>
      <c r="M315" s="709">
        <v>2.5</v>
      </c>
    </row>
    <row r="316" spans="2:13" hidden="1">
      <c r="B316" s="718" t="s">
        <v>1387</v>
      </c>
      <c r="C316" s="456">
        <v>1949080</v>
      </c>
      <c r="D316" s="456">
        <v>0</v>
      </c>
      <c r="E316" s="456">
        <v>0</v>
      </c>
      <c r="F316" s="456">
        <v>0</v>
      </c>
      <c r="G316" s="456">
        <v>615500</v>
      </c>
      <c r="H316" s="456">
        <v>1333580</v>
      </c>
      <c r="I316" s="456">
        <v>6974.6234000000004</v>
      </c>
      <c r="J316" s="456">
        <v>79708.0766</v>
      </c>
      <c r="K316" s="511">
        <v>0.12058014</v>
      </c>
      <c r="L316" s="511">
        <v>0.12685697557963538</v>
      </c>
      <c r="M316" s="709">
        <v>1.62526858</v>
      </c>
    </row>
    <row r="317" spans="2:13" hidden="1">
      <c r="B317" s="718" t="s">
        <v>1389</v>
      </c>
      <c r="C317" s="456">
        <v>326292</v>
      </c>
      <c r="D317" s="456">
        <v>0</v>
      </c>
      <c r="E317" s="456">
        <v>0</v>
      </c>
      <c r="F317" s="456">
        <v>0</v>
      </c>
      <c r="G317" s="456">
        <v>0</v>
      </c>
      <c r="H317" s="456">
        <v>326292</v>
      </c>
      <c r="I317" s="456">
        <v>0</v>
      </c>
      <c r="J317" s="456">
        <v>0</v>
      </c>
      <c r="K317" s="511">
        <v>0</v>
      </c>
      <c r="L317" s="511">
        <v>0</v>
      </c>
      <c r="M317" s="709">
        <v>3.2629199999999998</v>
      </c>
    </row>
    <row r="318" spans="2:13" hidden="1">
      <c r="B318" s="718" t="s">
        <v>1020</v>
      </c>
      <c r="C318" s="456">
        <v>826752</v>
      </c>
      <c r="D318" s="456">
        <v>0</v>
      </c>
      <c r="E318" s="456">
        <v>0</v>
      </c>
      <c r="F318" s="456">
        <v>0</v>
      </c>
      <c r="G318" s="456">
        <v>154000</v>
      </c>
      <c r="H318" s="456">
        <v>672752</v>
      </c>
      <c r="I318" s="456">
        <v>322.92088969999998</v>
      </c>
      <c r="J318" s="456">
        <v>941.8528</v>
      </c>
      <c r="K318" s="511">
        <v>1.4248100000000001E-3</v>
      </c>
      <c r="L318" s="511">
        <v>1.4989773024984923E-3</v>
      </c>
      <c r="M318" s="709">
        <v>1.4896912099999999</v>
      </c>
    </row>
    <row r="319" spans="2:13" hidden="1">
      <c r="B319" s="718" t="s">
        <v>1391</v>
      </c>
      <c r="C319" s="456">
        <v>2277698</v>
      </c>
      <c r="D319" s="456">
        <v>0</v>
      </c>
      <c r="E319" s="456">
        <v>0</v>
      </c>
      <c r="F319" s="456">
        <v>0</v>
      </c>
      <c r="G319" s="456">
        <v>15000</v>
      </c>
      <c r="H319" s="456">
        <v>2262698</v>
      </c>
      <c r="I319" s="456">
        <v>2828.3720033</v>
      </c>
      <c r="J319" s="456">
        <v>5543.6100999999999</v>
      </c>
      <c r="K319" s="511">
        <v>8.3862199999999998E-3</v>
      </c>
      <c r="L319" s="511">
        <v>8.8227647821415376E-3</v>
      </c>
      <c r="M319" s="709">
        <v>4.3992604100000001</v>
      </c>
    </row>
    <row r="320" spans="2:13" hidden="1">
      <c r="B320" s="718" t="s">
        <v>1393</v>
      </c>
      <c r="C320" s="456">
        <v>417026</v>
      </c>
      <c r="D320" s="456">
        <v>0</v>
      </c>
      <c r="E320" s="456">
        <v>0</v>
      </c>
      <c r="F320" s="456">
        <v>0</v>
      </c>
      <c r="G320" s="456">
        <v>1000</v>
      </c>
      <c r="H320" s="456">
        <v>416026</v>
      </c>
      <c r="I320" s="456">
        <v>703.08416319999992</v>
      </c>
      <c r="J320" s="456">
        <v>931.89823999999999</v>
      </c>
      <c r="K320" s="511">
        <v>1.40975E-3</v>
      </c>
      <c r="L320" s="511">
        <v>1.4831344239761167E-3</v>
      </c>
      <c r="M320" s="709">
        <v>1.1460771300000001</v>
      </c>
    </row>
    <row r="321" spans="2:13" hidden="1">
      <c r="B321" s="719"/>
      <c r="C321" s="524">
        <v>30990261</v>
      </c>
      <c r="D321" s="524">
        <v>0</v>
      </c>
      <c r="E321" s="524">
        <v>0</v>
      </c>
      <c r="F321" s="524">
        <v>0</v>
      </c>
      <c r="G321" s="524">
        <v>885500</v>
      </c>
      <c r="H321" s="524">
        <v>30104761</v>
      </c>
      <c r="I321" s="524">
        <v>33634.299645100007</v>
      </c>
      <c r="J321" s="524">
        <v>136937.65854</v>
      </c>
      <c r="K321" s="525">
        <v>0.20715544999999999</v>
      </c>
      <c r="L321" s="525">
        <v>0.21793898368062273</v>
      </c>
      <c r="M321" s="656"/>
    </row>
    <row r="322" spans="2:13" hidden="1">
      <c r="B322" s="720" t="s">
        <v>848</v>
      </c>
      <c r="C322" s="526"/>
      <c r="D322" s="526"/>
      <c r="E322" s="526"/>
      <c r="F322" s="526"/>
      <c r="G322" s="526"/>
      <c r="H322" s="526"/>
      <c r="I322" s="526"/>
      <c r="J322" s="526"/>
      <c r="K322" s="527"/>
      <c r="L322" s="527"/>
      <c r="M322" s="656"/>
    </row>
    <row r="323" spans="2:13" hidden="1">
      <c r="B323" s="718" t="s">
        <v>849</v>
      </c>
      <c r="C323" s="456">
        <v>1858077</v>
      </c>
      <c r="D323" s="456">
        <v>0</v>
      </c>
      <c r="E323" s="456">
        <v>0</v>
      </c>
      <c r="F323" s="456">
        <v>0</v>
      </c>
      <c r="G323" s="456">
        <v>0</v>
      </c>
      <c r="H323" s="456">
        <v>1858077</v>
      </c>
      <c r="I323" s="456">
        <v>2396.9193300000002</v>
      </c>
      <c r="J323" s="456">
        <v>12393.373589999999</v>
      </c>
      <c r="K323" s="511">
        <v>1.874835E-2</v>
      </c>
      <c r="L323" s="511">
        <v>1.9724298438985641E-2</v>
      </c>
      <c r="M323" s="709">
        <v>2.3807368200000001</v>
      </c>
    </row>
    <row r="324" spans="2:13" hidden="1">
      <c r="B324" s="718" t="s">
        <v>851</v>
      </c>
      <c r="C324" s="456">
        <v>172406</v>
      </c>
      <c r="D324" s="456">
        <v>0</v>
      </c>
      <c r="E324" s="456">
        <v>0</v>
      </c>
      <c r="F324" s="456">
        <v>0</v>
      </c>
      <c r="G324" s="456">
        <v>0</v>
      </c>
      <c r="H324" s="456">
        <v>172406</v>
      </c>
      <c r="I324" s="456">
        <v>0</v>
      </c>
      <c r="J324" s="456">
        <v>0</v>
      </c>
      <c r="K324" s="511">
        <v>0</v>
      </c>
      <c r="L324" s="511">
        <v>0</v>
      </c>
      <c r="M324" s="709">
        <v>1.7240599999999999</v>
      </c>
    </row>
    <row r="325" spans="2:13" hidden="1">
      <c r="B325" s="718" t="s">
        <v>1395</v>
      </c>
      <c r="C325" s="456">
        <v>157629</v>
      </c>
      <c r="D325" s="456">
        <v>0</v>
      </c>
      <c r="E325" s="456">
        <v>0</v>
      </c>
      <c r="F325" s="456">
        <v>0</v>
      </c>
      <c r="G325" s="456">
        <v>0</v>
      </c>
      <c r="H325" s="456">
        <v>157629</v>
      </c>
      <c r="I325" s="456">
        <v>53.593859999999999</v>
      </c>
      <c r="J325" s="456">
        <v>53.593859999999999</v>
      </c>
      <c r="K325" s="511">
        <v>8.1080000000000003E-5</v>
      </c>
      <c r="L325" s="511">
        <v>8.5295684944910552E-5</v>
      </c>
      <c r="M325" s="709">
        <v>3.1525799999999999</v>
      </c>
    </row>
    <row r="326" spans="2:13" hidden="1">
      <c r="B326" s="718" t="s">
        <v>1399</v>
      </c>
      <c r="C326" s="456">
        <v>1584070</v>
      </c>
      <c r="D326" s="456">
        <v>0</v>
      </c>
      <c r="E326" s="456">
        <v>0</v>
      </c>
      <c r="F326" s="456">
        <v>0</v>
      </c>
      <c r="G326" s="456">
        <v>0</v>
      </c>
      <c r="H326" s="456">
        <v>1584070</v>
      </c>
      <c r="I326" s="456">
        <v>8981.6769000000004</v>
      </c>
      <c r="J326" s="456">
        <v>15317.956900000001</v>
      </c>
      <c r="K326" s="511">
        <v>2.317257E-2</v>
      </c>
      <c r="L326" s="511">
        <v>2.4378830443302996E-2</v>
      </c>
      <c r="M326" s="709">
        <v>0.78574900999999997</v>
      </c>
    </row>
    <row r="327" spans="2:13" hidden="1">
      <c r="B327" s="718" t="s">
        <v>854</v>
      </c>
      <c r="C327" s="456">
        <v>6429358</v>
      </c>
      <c r="D327" s="456">
        <v>0</v>
      </c>
      <c r="E327" s="456">
        <v>0</v>
      </c>
      <c r="F327" s="456">
        <v>0</v>
      </c>
      <c r="G327" s="456">
        <v>0</v>
      </c>
      <c r="H327" s="456">
        <v>6429358</v>
      </c>
      <c r="I327" s="456">
        <v>35940.164700000001</v>
      </c>
      <c r="J327" s="456">
        <v>161569.76653999998</v>
      </c>
      <c r="K327" s="511">
        <v>0.2444182</v>
      </c>
      <c r="L327" s="511">
        <v>0.25714146925447406</v>
      </c>
      <c r="M327" s="709">
        <v>2.2678511499999998</v>
      </c>
    </row>
    <row r="328" spans="2:13" hidden="1">
      <c r="B328" s="718" t="s">
        <v>855</v>
      </c>
      <c r="C328" s="456">
        <v>10108128</v>
      </c>
      <c r="D328" s="456">
        <v>0</v>
      </c>
      <c r="E328" s="456">
        <v>0</v>
      </c>
      <c r="F328" s="456">
        <v>0</v>
      </c>
      <c r="G328" s="456">
        <v>0</v>
      </c>
      <c r="H328" s="456">
        <v>10108128</v>
      </c>
      <c r="I328" s="456">
        <v>20519.49984</v>
      </c>
      <c r="J328" s="456">
        <v>112301.30207999999</v>
      </c>
      <c r="K328" s="511">
        <v>0.16988624999999999</v>
      </c>
      <c r="L328" s="511">
        <v>0.17872973659891089</v>
      </c>
      <c r="M328" s="709">
        <v>3.5576341399999998</v>
      </c>
    </row>
    <row r="329" spans="2:13" hidden="1">
      <c r="B329" s="718" t="s">
        <v>856</v>
      </c>
      <c r="C329" s="456">
        <v>1948462</v>
      </c>
      <c r="D329" s="456">
        <v>0</v>
      </c>
      <c r="E329" s="456">
        <v>0</v>
      </c>
      <c r="F329" s="456">
        <v>0</v>
      </c>
      <c r="G329" s="456">
        <v>0</v>
      </c>
      <c r="H329" s="456">
        <v>1948462</v>
      </c>
      <c r="I329" s="456">
        <v>13269.026220000002</v>
      </c>
      <c r="J329" s="456">
        <v>50172.896500000003</v>
      </c>
      <c r="K329" s="511">
        <v>7.590015E-2</v>
      </c>
      <c r="L329" s="511">
        <v>7.9851154080665315E-2</v>
      </c>
      <c r="M329" s="709">
        <v>4.2933268699999996</v>
      </c>
    </row>
    <row r="330" spans="2:13" hidden="1">
      <c r="B330" s="719"/>
      <c r="C330" s="524">
        <v>22258130</v>
      </c>
      <c r="D330" s="524">
        <v>0</v>
      </c>
      <c r="E330" s="524">
        <v>0</v>
      </c>
      <c r="F330" s="524">
        <v>0</v>
      </c>
      <c r="G330" s="524">
        <v>0</v>
      </c>
      <c r="H330" s="524">
        <v>22258130</v>
      </c>
      <c r="I330" s="524">
        <v>81160.880850000001</v>
      </c>
      <c r="J330" s="524">
        <v>351808.88946999994</v>
      </c>
      <c r="K330" s="525">
        <v>0.53220660000000009</v>
      </c>
      <c r="L330" s="525">
        <v>0.55991078450128384</v>
      </c>
      <c r="M330" s="656"/>
    </row>
    <row r="331" spans="2:13" ht="15.75" customHeight="1">
      <c r="B331" s="720" t="s">
        <v>1888</v>
      </c>
      <c r="C331" s="655"/>
      <c r="D331" s="655"/>
      <c r="E331" s="655"/>
      <c r="F331" s="655"/>
      <c r="G331" s="655"/>
      <c r="H331" s="655"/>
      <c r="I331" s="655"/>
      <c r="J331" s="655"/>
      <c r="K331" s="656"/>
      <c r="L331" s="656"/>
      <c r="M331" s="656"/>
    </row>
    <row r="332" spans="2:13" ht="15.75" customHeight="1">
      <c r="B332" s="718" t="s">
        <v>711</v>
      </c>
      <c r="C332" s="456">
        <v>458109</v>
      </c>
      <c r="D332" s="456">
        <v>0</v>
      </c>
      <c r="E332" s="456">
        <v>0</v>
      </c>
      <c r="F332" s="456">
        <v>0</v>
      </c>
      <c r="G332" s="456">
        <v>0</v>
      </c>
      <c r="H332" s="456">
        <v>458109</v>
      </c>
      <c r="I332" s="456">
        <v>0</v>
      </c>
      <c r="J332" s="456">
        <v>0</v>
      </c>
      <c r="K332" s="511">
        <v>0</v>
      </c>
      <c r="L332" s="511">
        <v>0</v>
      </c>
      <c r="M332" s="709">
        <v>4.9259032300000003</v>
      </c>
    </row>
    <row r="333" spans="2:13" ht="15.75" customHeight="1">
      <c r="B333" s="718" t="s">
        <v>1177</v>
      </c>
      <c r="C333" s="456">
        <v>59110</v>
      </c>
      <c r="D333" s="456">
        <v>0</v>
      </c>
      <c r="E333" s="456">
        <v>0</v>
      </c>
      <c r="F333" s="456">
        <v>0</v>
      </c>
      <c r="G333" s="456">
        <v>0</v>
      </c>
      <c r="H333" s="456">
        <v>59110</v>
      </c>
      <c r="I333" s="456">
        <v>0</v>
      </c>
      <c r="J333" s="456">
        <v>0</v>
      </c>
      <c r="K333" s="511">
        <v>0</v>
      </c>
      <c r="L333" s="511">
        <v>0</v>
      </c>
      <c r="M333" s="709">
        <v>2.4629166699999998</v>
      </c>
    </row>
    <row r="334" spans="2:13" ht="15.75" customHeight="1">
      <c r="B334" s="718" t="s">
        <v>1179</v>
      </c>
      <c r="C334" s="456">
        <v>121</v>
      </c>
      <c r="D334" s="456">
        <v>0</v>
      </c>
      <c r="E334" s="456">
        <v>0</v>
      </c>
      <c r="F334" s="456">
        <v>0</v>
      </c>
      <c r="G334" s="456">
        <v>0</v>
      </c>
      <c r="H334" s="456">
        <v>121</v>
      </c>
      <c r="I334" s="456">
        <v>0</v>
      </c>
      <c r="J334" s="456">
        <v>0</v>
      </c>
      <c r="K334" s="511">
        <v>0</v>
      </c>
      <c r="L334" s="511">
        <v>0</v>
      </c>
      <c r="M334" s="709">
        <v>2.94261E-3</v>
      </c>
    </row>
    <row r="335" spans="2:13" ht="15.75" customHeight="1">
      <c r="B335" s="718" t="s">
        <v>1058</v>
      </c>
      <c r="C335" s="456">
        <v>269806</v>
      </c>
      <c r="D335" s="456">
        <v>0</v>
      </c>
      <c r="E335" s="456">
        <v>0</v>
      </c>
      <c r="F335" s="456">
        <v>0</v>
      </c>
      <c r="G335" s="456">
        <v>0</v>
      </c>
      <c r="H335" s="456">
        <v>269806</v>
      </c>
      <c r="I335" s="456">
        <v>0</v>
      </c>
      <c r="J335" s="456">
        <v>0</v>
      </c>
      <c r="K335" s="511">
        <v>0</v>
      </c>
      <c r="L335" s="511">
        <v>0</v>
      </c>
      <c r="M335" s="709">
        <v>6.4511393300000002</v>
      </c>
    </row>
    <row r="336" spans="2:13" ht="15.75" customHeight="1">
      <c r="B336" s="718" t="s">
        <v>628</v>
      </c>
      <c r="C336" s="456">
        <v>136201</v>
      </c>
      <c r="D336" s="456">
        <v>0</v>
      </c>
      <c r="E336" s="456">
        <v>0</v>
      </c>
      <c r="F336" s="456">
        <v>0</v>
      </c>
      <c r="G336" s="456">
        <v>0</v>
      </c>
      <c r="H336" s="456">
        <v>136201</v>
      </c>
      <c r="I336" s="456">
        <v>0</v>
      </c>
      <c r="J336" s="456">
        <v>0</v>
      </c>
      <c r="K336" s="511">
        <v>0</v>
      </c>
      <c r="L336" s="511">
        <v>0</v>
      </c>
      <c r="M336" s="709">
        <v>2.4629475599999999</v>
      </c>
    </row>
    <row r="337" spans="2:13" ht="15.75" customHeight="1">
      <c r="B337" s="718" t="s">
        <v>1182</v>
      </c>
      <c r="C337" s="456">
        <v>64184</v>
      </c>
      <c r="D337" s="456">
        <v>0</v>
      </c>
      <c r="E337" s="456">
        <v>0</v>
      </c>
      <c r="F337" s="456">
        <v>0</v>
      </c>
      <c r="G337" s="456">
        <v>0</v>
      </c>
      <c r="H337" s="456">
        <v>64184</v>
      </c>
      <c r="I337" s="456">
        <v>0</v>
      </c>
      <c r="J337" s="456">
        <v>0</v>
      </c>
      <c r="K337" s="511">
        <v>0</v>
      </c>
      <c r="L337" s="511">
        <v>0</v>
      </c>
      <c r="M337" s="709">
        <v>3.8456560799999999</v>
      </c>
    </row>
    <row r="338" spans="2:13" ht="15.75" customHeight="1">
      <c r="B338" s="718" t="s">
        <v>714</v>
      </c>
      <c r="C338" s="456">
        <v>61573</v>
      </c>
      <c r="D338" s="456">
        <v>0</v>
      </c>
      <c r="E338" s="456">
        <v>0</v>
      </c>
      <c r="F338" s="456">
        <v>0</v>
      </c>
      <c r="G338" s="456">
        <v>0</v>
      </c>
      <c r="H338" s="456">
        <v>61573</v>
      </c>
      <c r="I338" s="456">
        <v>0</v>
      </c>
      <c r="J338" s="456">
        <v>0</v>
      </c>
      <c r="K338" s="511">
        <v>0</v>
      </c>
      <c r="L338" s="511">
        <v>0</v>
      </c>
      <c r="M338" s="709">
        <v>2.46292</v>
      </c>
    </row>
    <row r="339" spans="2:13" ht="15.75" customHeight="1">
      <c r="B339" s="718" t="s">
        <v>715</v>
      </c>
      <c r="C339" s="456">
        <v>320085</v>
      </c>
      <c r="D339" s="456">
        <v>0</v>
      </c>
      <c r="E339" s="456">
        <v>0</v>
      </c>
      <c r="F339" s="456">
        <v>0</v>
      </c>
      <c r="G339" s="456">
        <v>0</v>
      </c>
      <c r="H339" s="456">
        <v>320085</v>
      </c>
      <c r="I339" s="456">
        <v>0</v>
      </c>
      <c r="J339" s="456">
        <v>0</v>
      </c>
      <c r="K339" s="511">
        <v>0</v>
      </c>
      <c r="L339" s="511">
        <v>0</v>
      </c>
      <c r="M339" s="709">
        <v>8.2073076900000004</v>
      </c>
    </row>
    <row r="340" spans="2:13" ht="15.75" customHeight="1">
      <c r="B340" s="718" t="s">
        <v>716</v>
      </c>
      <c r="C340" s="456">
        <v>299</v>
      </c>
      <c r="D340" s="456">
        <v>0</v>
      </c>
      <c r="E340" s="456">
        <v>0</v>
      </c>
      <c r="F340" s="456">
        <v>0</v>
      </c>
      <c r="G340" s="456">
        <v>0</v>
      </c>
      <c r="H340" s="456">
        <v>299</v>
      </c>
      <c r="I340" s="456">
        <v>0</v>
      </c>
      <c r="J340" s="456">
        <v>0</v>
      </c>
      <c r="K340" s="511">
        <v>0</v>
      </c>
      <c r="L340" s="511">
        <v>0</v>
      </c>
      <c r="M340" s="709">
        <v>7.0836299999999996E-3</v>
      </c>
    </row>
    <row r="341" spans="2:13" ht="15.75" customHeight="1">
      <c r="B341" s="718" t="s">
        <v>718</v>
      </c>
      <c r="C341" s="456">
        <v>284101</v>
      </c>
      <c r="D341" s="456">
        <v>0</v>
      </c>
      <c r="E341" s="456">
        <v>0</v>
      </c>
      <c r="F341" s="456">
        <v>0</v>
      </c>
      <c r="G341" s="456">
        <v>0</v>
      </c>
      <c r="H341" s="456">
        <v>284101</v>
      </c>
      <c r="I341" s="456">
        <v>0</v>
      </c>
      <c r="J341" s="456">
        <v>0</v>
      </c>
      <c r="K341" s="511">
        <v>0</v>
      </c>
      <c r="L341" s="511">
        <v>0</v>
      </c>
      <c r="M341" s="709">
        <v>4.9250411700000001</v>
      </c>
    </row>
    <row r="342" spans="2:13" ht="15.75" customHeight="1">
      <c r="B342" s="718" t="s">
        <v>719</v>
      </c>
      <c r="C342" s="456">
        <v>189220</v>
      </c>
      <c r="D342" s="456">
        <v>0</v>
      </c>
      <c r="E342" s="456">
        <v>0</v>
      </c>
      <c r="F342" s="456">
        <v>0</v>
      </c>
      <c r="G342" s="456">
        <v>0</v>
      </c>
      <c r="H342" s="456">
        <v>189220</v>
      </c>
      <c r="I342" s="456">
        <v>0</v>
      </c>
      <c r="J342" s="456">
        <v>0</v>
      </c>
      <c r="K342" s="511">
        <v>0</v>
      </c>
      <c r="L342" s="511">
        <v>0</v>
      </c>
      <c r="M342" s="709">
        <v>0</v>
      </c>
    </row>
    <row r="343" spans="2:13" ht="15.75" customHeight="1">
      <c r="B343" s="718" t="s">
        <v>1102</v>
      </c>
      <c r="C343" s="456">
        <v>39407</v>
      </c>
      <c r="D343" s="456">
        <v>0</v>
      </c>
      <c r="E343" s="456">
        <v>0</v>
      </c>
      <c r="F343" s="456">
        <v>0</v>
      </c>
      <c r="G343" s="456">
        <v>0</v>
      </c>
      <c r="H343" s="456">
        <v>39407</v>
      </c>
      <c r="I343" s="456">
        <v>0</v>
      </c>
      <c r="J343" s="456">
        <v>0</v>
      </c>
      <c r="K343" s="511">
        <v>0</v>
      </c>
      <c r="L343" s="511">
        <v>0</v>
      </c>
      <c r="M343" s="709">
        <v>1.97035</v>
      </c>
    </row>
    <row r="344" spans="2:13" ht="15.75" customHeight="1">
      <c r="B344" s="718" t="s">
        <v>721</v>
      </c>
      <c r="C344" s="456">
        <v>168712</v>
      </c>
      <c r="D344" s="456">
        <v>0</v>
      </c>
      <c r="E344" s="456">
        <v>0</v>
      </c>
      <c r="F344" s="456">
        <v>0</v>
      </c>
      <c r="G344" s="456">
        <v>0</v>
      </c>
      <c r="H344" s="456">
        <v>168712</v>
      </c>
      <c r="I344" s="456">
        <v>0</v>
      </c>
      <c r="J344" s="456">
        <v>0</v>
      </c>
      <c r="K344" s="511">
        <v>0</v>
      </c>
      <c r="L344" s="511">
        <v>0</v>
      </c>
      <c r="M344" s="709">
        <v>2.609944</v>
      </c>
    </row>
    <row r="345" spans="2:13" ht="15.75" customHeight="1">
      <c r="B345" s="718" t="s">
        <v>722</v>
      </c>
      <c r="C345" s="456">
        <v>213390</v>
      </c>
      <c r="D345" s="456">
        <v>0</v>
      </c>
      <c r="E345" s="456">
        <v>0</v>
      </c>
      <c r="F345" s="456">
        <v>0</v>
      </c>
      <c r="G345" s="456">
        <v>0</v>
      </c>
      <c r="H345" s="456">
        <v>213390</v>
      </c>
      <c r="I345" s="456">
        <v>0</v>
      </c>
      <c r="J345" s="456">
        <v>0</v>
      </c>
      <c r="K345" s="511">
        <v>0</v>
      </c>
      <c r="L345" s="511">
        <v>0</v>
      </c>
      <c r="M345" s="709">
        <v>2.4629501399999998</v>
      </c>
    </row>
    <row r="346" spans="2:13" ht="15.75" customHeight="1">
      <c r="B346" s="718" t="s">
        <v>725</v>
      </c>
      <c r="C346" s="456">
        <v>64250</v>
      </c>
      <c r="D346" s="456">
        <v>0</v>
      </c>
      <c r="E346" s="456">
        <v>0</v>
      </c>
      <c r="F346" s="456">
        <v>0</v>
      </c>
      <c r="G346" s="456">
        <v>0</v>
      </c>
      <c r="H346" s="456">
        <v>64250</v>
      </c>
      <c r="I346" s="456">
        <v>0</v>
      </c>
      <c r="J346" s="456">
        <v>0</v>
      </c>
      <c r="K346" s="511">
        <v>0</v>
      </c>
      <c r="L346" s="511">
        <v>0</v>
      </c>
      <c r="M346" s="709">
        <v>6.4249999999999998</v>
      </c>
    </row>
    <row r="347" spans="2:13" ht="15.75" customHeight="1">
      <c r="B347" s="718" t="s">
        <v>1067</v>
      </c>
      <c r="C347" s="456">
        <v>74114</v>
      </c>
      <c r="D347" s="456">
        <v>0</v>
      </c>
      <c r="E347" s="456">
        <v>0</v>
      </c>
      <c r="F347" s="456">
        <v>0</v>
      </c>
      <c r="G347" s="456">
        <v>0</v>
      </c>
      <c r="H347" s="456">
        <v>74114</v>
      </c>
      <c r="I347" s="456">
        <v>0</v>
      </c>
      <c r="J347" s="456">
        <v>0</v>
      </c>
      <c r="K347" s="511">
        <v>0</v>
      </c>
      <c r="L347" s="511">
        <v>0</v>
      </c>
      <c r="M347" s="709">
        <v>1.49098737</v>
      </c>
    </row>
    <row r="348" spans="2:13" ht="15.75" customHeight="1">
      <c r="B348" s="718" t="s">
        <v>1905</v>
      </c>
      <c r="C348" s="456">
        <v>3408091</v>
      </c>
      <c r="D348" s="456">
        <v>0</v>
      </c>
      <c r="E348" s="456">
        <v>0</v>
      </c>
      <c r="F348" s="456">
        <v>0</v>
      </c>
      <c r="G348" s="456">
        <v>0</v>
      </c>
      <c r="H348" s="456">
        <v>3408091</v>
      </c>
      <c r="I348" s="456">
        <v>0</v>
      </c>
      <c r="J348" s="456">
        <v>0</v>
      </c>
      <c r="K348" s="511">
        <v>0</v>
      </c>
      <c r="L348" s="511">
        <v>0</v>
      </c>
      <c r="M348" s="709">
        <v>5.1969243199999999</v>
      </c>
    </row>
    <row r="349" spans="2:13" ht="15.75" customHeight="1">
      <c r="B349" s="718" t="s">
        <v>1199</v>
      </c>
      <c r="C349" s="456">
        <v>84233</v>
      </c>
      <c r="D349" s="456">
        <v>0</v>
      </c>
      <c r="E349" s="456">
        <v>0</v>
      </c>
      <c r="F349" s="456">
        <v>0</v>
      </c>
      <c r="G349" s="456">
        <v>0</v>
      </c>
      <c r="H349" s="456">
        <v>84233</v>
      </c>
      <c r="I349" s="456">
        <v>0</v>
      </c>
      <c r="J349" s="456">
        <v>0</v>
      </c>
      <c r="K349" s="511">
        <v>0</v>
      </c>
      <c r="L349" s="511">
        <v>0</v>
      </c>
      <c r="M349" s="709">
        <v>4.8133142900000001</v>
      </c>
    </row>
    <row r="350" spans="2:13" ht="15.75" customHeight="1">
      <c r="B350" s="718" t="s">
        <v>677</v>
      </c>
      <c r="C350" s="456">
        <v>266145</v>
      </c>
      <c r="D350" s="456">
        <v>0</v>
      </c>
      <c r="E350" s="456">
        <v>0</v>
      </c>
      <c r="F350" s="456">
        <v>0</v>
      </c>
      <c r="G350" s="456">
        <v>0</v>
      </c>
      <c r="H350" s="456">
        <v>266145</v>
      </c>
      <c r="I350" s="456">
        <v>0</v>
      </c>
      <c r="J350" s="456">
        <v>0</v>
      </c>
      <c r="K350" s="511">
        <v>0</v>
      </c>
      <c r="L350" s="511">
        <v>0</v>
      </c>
      <c r="M350" s="709">
        <v>7.8277941200000001</v>
      </c>
    </row>
    <row r="351" spans="2:13" ht="15.75" customHeight="1">
      <c r="B351" s="718" t="s">
        <v>1202</v>
      </c>
      <c r="C351" s="456">
        <v>34948</v>
      </c>
      <c r="D351" s="456">
        <v>0</v>
      </c>
      <c r="E351" s="456">
        <v>0</v>
      </c>
      <c r="F351" s="456">
        <v>0</v>
      </c>
      <c r="G351" s="456">
        <v>0</v>
      </c>
      <c r="H351" s="456">
        <v>34948</v>
      </c>
      <c r="I351" s="456">
        <v>0</v>
      </c>
      <c r="J351" s="456">
        <v>0</v>
      </c>
      <c r="K351" s="511">
        <v>0</v>
      </c>
      <c r="L351" s="511">
        <v>0</v>
      </c>
      <c r="M351" s="709">
        <v>0.45438942999999998</v>
      </c>
    </row>
    <row r="352" spans="2:13" ht="15.75" customHeight="1">
      <c r="B352" s="718" t="s">
        <v>1060</v>
      </c>
      <c r="C352" s="456">
        <v>43200</v>
      </c>
      <c r="D352" s="456">
        <v>0</v>
      </c>
      <c r="E352" s="456">
        <v>0</v>
      </c>
      <c r="F352" s="456">
        <v>0</v>
      </c>
      <c r="G352" s="456">
        <v>0</v>
      </c>
      <c r="H352" s="456">
        <v>43200</v>
      </c>
      <c r="I352" s="456">
        <v>0</v>
      </c>
      <c r="J352" s="456">
        <v>0</v>
      </c>
      <c r="K352" s="511">
        <v>0</v>
      </c>
      <c r="L352" s="511">
        <v>0</v>
      </c>
      <c r="M352" s="709">
        <v>6.1714285699999998</v>
      </c>
    </row>
    <row r="353" spans="1:13" ht="15.75" customHeight="1">
      <c r="B353" s="718" t="s">
        <v>1208</v>
      </c>
      <c r="C353" s="456">
        <v>81277</v>
      </c>
      <c r="D353" s="456">
        <v>0</v>
      </c>
      <c r="E353" s="456">
        <v>0</v>
      </c>
      <c r="F353" s="456">
        <v>0</v>
      </c>
      <c r="G353" s="456">
        <v>0</v>
      </c>
      <c r="H353" s="456">
        <v>81277</v>
      </c>
      <c r="I353" s="456">
        <v>0</v>
      </c>
      <c r="J353" s="456">
        <v>0</v>
      </c>
      <c r="K353" s="511">
        <v>0</v>
      </c>
      <c r="L353" s="511">
        <v>0</v>
      </c>
      <c r="M353" s="709">
        <v>0</v>
      </c>
    </row>
    <row r="354" spans="1:13" ht="15.75" customHeight="1">
      <c r="B354" s="718" t="s">
        <v>730</v>
      </c>
      <c r="C354" s="456">
        <v>727080</v>
      </c>
      <c r="D354" s="456">
        <v>0</v>
      </c>
      <c r="E354" s="456">
        <v>0</v>
      </c>
      <c r="F354" s="456">
        <v>0</v>
      </c>
      <c r="G354" s="456">
        <v>0</v>
      </c>
      <c r="H354" s="456">
        <v>727080</v>
      </c>
      <c r="I354" s="456">
        <v>0</v>
      </c>
      <c r="J354" s="456">
        <v>0</v>
      </c>
      <c r="K354" s="511">
        <v>0</v>
      </c>
      <c r="L354" s="511">
        <v>0</v>
      </c>
      <c r="M354" s="709">
        <v>4.8003486000000004</v>
      </c>
    </row>
    <row r="355" spans="1:13" ht="15.75" customHeight="1">
      <c r="B355" s="718" t="s">
        <v>1211</v>
      </c>
      <c r="C355" s="456">
        <v>317647</v>
      </c>
      <c r="D355" s="456">
        <v>0</v>
      </c>
      <c r="E355" s="456">
        <v>0</v>
      </c>
      <c r="F355" s="456">
        <v>0</v>
      </c>
      <c r="G355" s="456">
        <v>0</v>
      </c>
      <c r="H355" s="456">
        <v>317647</v>
      </c>
      <c r="I355" s="456">
        <v>0</v>
      </c>
      <c r="J355" s="456">
        <v>0</v>
      </c>
      <c r="K355" s="511">
        <v>0</v>
      </c>
      <c r="L355" s="511">
        <v>0</v>
      </c>
      <c r="M355" s="709">
        <v>4.9249887599999997</v>
      </c>
    </row>
    <row r="356" spans="1:13" ht="15.75" customHeight="1">
      <c r="A356" s="640"/>
      <c r="B356" s="718" t="s">
        <v>1369</v>
      </c>
      <c r="C356" s="722">
        <v>370674</v>
      </c>
      <c r="D356" s="722">
        <v>0</v>
      </c>
      <c r="E356" s="722">
        <v>0</v>
      </c>
      <c r="F356" s="722">
        <v>0</v>
      </c>
      <c r="G356" s="722">
        <v>0</v>
      </c>
      <c r="H356" s="722">
        <v>370674</v>
      </c>
      <c r="I356" s="722">
        <v>0</v>
      </c>
      <c r="J356" s="722">
        <v>0</v>
      </c>
      <c r="K356" s="726">
        <v>0</v>
      </c>
      <c r="L356" s="726">
        <v>0</v>
      </c>
      <c r="M356" s="727">
        <v>4.9259003300000002</v>
      </c>
    </row>
    <row r="357" spans="1:13" ht="15.75" customHeight="1">
      <c r="B357" s="718" t="s">
        <v>740</v>
      </c>
      <c r="C357" s="456">
        <v>42005</v>
      </c>
      <c r="D357" s="456">
        <v>0</v>
      </c>
      <c r="E357" s="456">
        <v>0</v>
      </c>
      <c r="F357" s="456">
        <v>0</v>
      </c>
      <c r="G357" s="456">
        <v>0</v>
      </c>
      <c r="H357" s="456">
        <v>42005</v>
      </c>
      <c r="I357" s="456">
        <v>0</v>
      </c>
      <c r="J357" s="456">
        <v>0</v>
      </c>
      <c r="K357" s="511">
        <v>0</v>
      </c>
      <c r="L357" s="511">
        <v>0</v>
      </c>
      <c r="M357" s="709">
        <v>2.10025</v>
      </c>
    </row>
    <row r="358" spans="1:13" ht="15.75" customHeight="1">
      <c r="B358" s="718" t="s">
        <v>1230</v>
      </c>
      <c r="C358" s="456">
        <v>45835</v>
      </c>
      <c r="D358" s="456">
        <v>0</v>
      </c>
      <c r="E358" s="456">
        <v>0</v>
      </c>
      <c r="F358" s="456">
        <v>0</v>
      </c>
      <c r="G358" s="456">
        <v>0</v>
      </c>
      <c r="H358" s="456">
        <v>45835</v>
      </c>
      <c r="I358" s="456">
        <v>0</v>
      </c>
      <c r="J358" s="456">
        <v>0</v>
      </c>
      <c r="K358" s="511">
        <v>0</v>
      </c>
      <c r="L358" s="511">
        <v>0</v>
      </c>
      <c r="M358" s="709">
        <v>9.1669999999999998</v>
      </c>
    </row>
    <row r="359" spans="1:13" ht="15.75" customHeight="1">
      <c r="B359" s="718" t="s">
        <v>1232</v>
      </c>
      <c r="C359" s="456">
        <v>49259</v>
      </c>
      <c r="D359" s="456">
        <v>0</v>
      </c>
      <c r="E359" s="456">
        <v>0</v>
      </c>
      <c r="F359" s="456">
        <v>0</v>
      </c>
      <c r="G359" s="456">
        <v>0</v>
      </c>
      <c r="H359" s="456">
        <v>49259</v>
      </c>
      <c r="I359" s="456">
        <v>0</v>
      </c>
      <c r="J359" s="456">
        <v>0</v>
      </c>
      <c r="K359" s="511">
        <v>0</v>
      </c>
      <c r="L359" s="511">
        <v>0</v>
      </c>
      <c r="M359" s="709">
        <v>0.98517999999999994</v>
      </c>
    </row>
    <row r="360" spans="1:13" ht="15.75" customHeight="1">
      <c r="B360" s="718" t="s">
        <v>1104</v>
      </c>
      <c r="C360" s="456">
        <v>59110</v>
      </c>
      <c r="D360" s="456">
        <v>0</v>
      </c>
      <c r="E360" s="456">
        <v>0</v>
      </c>
      <c r="F360" s="456">
        <v>0</v>
      </c>
      <c r="G360" s="456">
        <v>0</v>
      </c>
      <c r="H360" s="456">
        <v>59110</v>
      </c>
      <c r="I360" s="456">
        <v>0</v>
      </c>
      <c r="J360" s="456">
        <v>0</v>
      </c>
      <c r="K360" s="511">
        <v>0</v>
      </c>
      <c r="L360" s="511">
        <v>0</v>
      </c>
      <c r="M360" s="709">
        <v>0</v>
      </c>
    </row>
    <row r="361" spans="1:13" ht="15.75" customHeight="1">
      <c r="B361" s="718" t="s">
        <v>1237</v>
      </c>
      <c r="C361" s="456">
        <v>165017</v>
      </c>
      <c r="D361" s="456">
        <v>0</v>
      </c>
      <c r="E361" s="456">
        <v>0</v>
      </c>
      <c r="F361" s="456">
        <v>0</v>
      </c>
      <c r="G361" s="456">
        <v>0</v>
      </c>
      <c r="H361" s="456">
        <v>165017</v>
      </c>
      <c r="I361" s="456">
        <v>0</v>
      </c>
      <c r="J361" s="456">
        <v>0</v>
      </c>
      <c r="K361" s="511">
        <v>0</v>
      </c>
      <c r="L361" s="511">
        <v>0</v>
      </c>
      <c r="M361" s="709">
        <v>5.00051515</v>
      </c>
    </row>
    <row r="362" spans="1:13" ht="15.75" customHeight="1">
      <c r="B362" s="718" t="s">
        <v>1238</v>
      </c>
      <c r="C362" s="456">
        <v>113022</v>
      </c>
      <c r="D362" s="456">
        <v>0</v>
      </c>
      <c r="E362" s="456">
        <v>0</v>
      </c>
      <c r="F362" s="456">
        <v>0</v>
      </c>
      <c r="G362" s="456">
        <v>0</v>
      </c>
      <c r="H362" s="456">
        <v>113022</v>
      </c>
      <c r="I362" s="456">
        <v>0</v>
      </c>
      <c r="J362" s="456">
        <v>0</v>
      </c>
      <c r="K362" s="511">
        <v>0</v>
      </c>
      <c r="L362" s="511">
        <v>0</v>
      </c>
      <c r="M362" s="709">
        <v>0</v>
      </c>
    </row>
    <row r="363" spans="1:13" ht="15.75" customHeight="1">
      <c r="B363" s="718" t="s">
        <v>1397</v>
      </c>
      <c r="C363" s="456">
        <v>3769256</v>
      </c>
      <c r="D363" s="456">
        <v>0</v>
      </c>
      <c r="E363" s="456">
        <v>0</v>
      </c>
      <c r="F363" s="456">
        <v>0</v>
      </c>
      <c r="G363" s="456">
        <v>3769256</v>
      </c>
      <c r="H363" s="456">
        <v>0</v>
      </c>
      <c r="I363" s="456">
        <v>0</v>
      </c>
      <c r="J363" s="456">
        <v>0</v>
      </c>
      <c r="K363" s="511">
        <v>0</v>
      </c>
      <c r="L363" s="511">
        <v>0</v>
      </c>
      <c r="M363" s="709">
        <v>0</v>
      </c>
    </row>
    <row r="364" spans="1:13" ht="15.75" customHeight="1">
      <c r="B364" s="718" t="s">
        <v>1242</v>
      </c>
      <c r="C364" s="456">
        <v>58248</v>
      </c>
      <c r="D364" s="456">
        <v>0</v>
      </c>
      <c r="E364" s="456">
        <v>0</v>
      </c>
      <c r="F364" s="456">
        <v>0</v>
      </c>
      <c r="G364" s="456">
        <v>0</v>
      </c>
      <c r="H364" s="456">
        <v>58248</v>
      </c>
      <c r="I364" s="456">
        <v>0</v>
      </c>
      <c r="J364" s="456">
        <v>0</v>
      </c>
      <c r="K364" s="511">
        <v>0</v>
      </c>
      <c r="L364" s="511">
        <v>0</v>
      </c>
      <c r="M364" s="709">
        <v>0.61572939000000004</v>
      </c>
    </row>
    <row r="365" spans="1:13" ht="15.75" customHeight="1">
      <c r="B365" s="718" t="s">
        <v>1106</v>
      </c>
      <c r="C365" s="456">
        <v>98518</v>
      </c>
      <c r="D365" s="456">
        <v>0</v>
      </c>
      <c r="E365" s="456">
        <v>0</v>
      </c>
      <c r="F365" s="456">
        <v>0</v>
      </c>
      <c r="G365" s="456">
        <v>0</v>
      </c>
      <c r="H365" s="456">
        <v>98518</v>
      </c>
      <c r="I365" s="456">
        <v>0</v>
      </c>
      <c r="J365" s="456">
        <v>0</v>
      </c>
      <c r="K365" s="511">
        <v>0</v>
      </c>
      <c r="L365" s="511">
        <v>0</v>
      </c>
      <c r="M365" s="709">
        <v>3.28393333</v>
      </c>
    </row>
    <row r="366" spans="1:13" ht="15.75" customHeight="1">
      <c r="B366" s="718" t="s">
        <v>833</v>
      </c>
      <c r="C366" s="456">
        <v>147</v>
      </c>
      <c r="D366" s="456">
        <v>0</v>
      </c>
      <c r="E366" s="456">
        <v>0</v>
      </c>
      <c r="F366" s="456">
        <v>0</v>
      </c>
      <c r="G366" s="456">
        <v>0</v>
      </c>
      <c r="H366" s="456">
        <v>147</v>
      </c>
      <c r="I366" s="456">
        <v>0</v>
      </c>
      <c r="J366" s="456">
        <v>0</v>
      </c>
      <c r="K366" s="511">
        <v>0</v>
      </c>
      <c r="L366" s="511">
        <v>0</v>
      </c>
      <c r="M366" s="709">
        <v>2.9399999999999999E-4</v>
      </c>
    </row>
    <row r="367" spans="1:13" ht="15.75" customHeight="1">
      <c r="B367" s="718" t="s">
        <v>1248</v>
      </c>
      <c r="C367" s="456">
        <v>4</v>
      </c>
      <c r="D367" s="456">
        <v>0</v>
      </c>
      <c r="E367" s="456">
        <v>0</v>
      </c>
      <c r="F367" s="456">
        <v>0</v>
      </c>
      <c r="G367" s="456">
        <v>0</v>
      </c>
      <c r="H367" s="456">
        <v>4</v>
      </c>
      <c r="I367" s="456">
        <v>0</v>
      </c>
      <c r="J367" s="456">
        <v>0</v>
      </c>
      <c r="K367" s="511">
        <v>0</v>
      </c>
      <c r="L367" s="511">
        <v>0</v>
      </c>
      <c r="M367" s="709">
        <v>3.2360000000000002E-5</v>
      </c>
    </row>
    <row r="368" spans="1:13" ht="15.75" customHeight="1">
      <c r="B368" s="718" t="s">
        <v>1378</v>
      </c>
      <c r="C368" s="456">
        <v>1970</v>
      </c>
      <c r="D368" s="456">
        <v>0</v>
      </c>
      <c r="E368" s="456">
        <v>0</v>
      </c>
      <c r="F368" s="456">
        <v>0</v>
      </c>
      <c r="G368" s="456">
        <v>0</v>
      </c>
      <c r="H368" s="456">
        <v>1970</v>
      </c>
      <c r="I368" s="456">
        <v>0</v>
      </c>
      <c r="J368" s="456">
        <v>0</v>
      </c>
      <c r="K368" s="511">
        <v>0</v>
      </c>
      <c r="L368" s="511">
        <v>0</v>
      </c>
      <c r="M368" s="709">
        <v>3.9399999999999998E-2</v>
      </c>
    </row>
    <row r="369" spans="2:13" ht="15.75" customHeight="1">
      <c r="B369" s="718" t="s">
        <v>850</v>
      </c>
      <c r="C369" s="456">
        <v>35227</v>
      </c>
      <c r="D369" s="456">
        <v>0</v>
      </c>
      <c r="E369" s="456">
        <v>0</v>
      </c>
      <c r="F369" s="456">
        <v>0</v>
      </c>
      <c r="G369" s="456">
        <v>0</v>
      </c>
      <c r="H369" s="456">
        <v>35227</v>
      </c>
      <c r="I369" s="456">
        <v>0</v>
      </c>
      <c r="J369" s="456">
        <v>0</v>
      </c>
      <c r="K369" s="511">
        <v>0</v>
      </c>
      <c r="L369" s="511">
        <v>0</v>
      </c>
      <c r="M369" s="709">
        <v>0.35227000000000003</v>
      </c>
    </row>
    <row r="370" spans="2:13" ht="15.75" customHeight="1">
      <c r="B370" s="718" t="s">
        <v>1381</v>
      </c>
      <c r="C370" s="456">
        <v>139990</v>
      </c>
      <c r="D370" s="456">
        <v>0</v>
      </c>
      <c r="E370" s="456">
        <v>0</v>
      </c>
      <c r="F370" s="456">
        <v>0</v>
      </c>
      <c r="G370" s="456">
        <v>0</v>
      </c>
      <c r="H370" s="456">
        <v>139990</v>
      </c>
      <c r="I370" s="456">
        <v>0</v>
      </c>
      <c r="J370" s="456">
        <v>0</v>
      </c>
      <c r="K370" s="511">
        <v>0</v>
      </c>
      <c r="L370" s="511">
        <v>0</v>
      </c>
      <c r="M370" s="709">
        <v>0.70815395999999997</v>
      </c>
    </row>
    <row r="371" spans="2:13" ht="15.75" customHeight="1">
      <c r="B371" s="718" t="s">
        <v>749</v>
      </c>
      <c r="C371" s="456">
        <v>163151</v>
      </c>
      <c r="D371" s="456">
        <v>0</v>
      </c>
      <c r="E371" s="456">
        <v>0</v>
      </c>
      <c r="F371" s="456">
        <v>0</v>
      </c>
      <c r="G371" s="456">
        <v>0</v>
      </c>
      <c r="H371" s="456">
        <v>163151</v>
      </c>
      <c r="I371" s="456">
        <v>0</v>
      </c>
      <c r="J371" s="456">
        <v>0</v>
      </c>
      <c r="K371" s="511">
        <v>0</v>
      </c>
      <c r="L371" s="511">
        <v>0</v>
      </c>
      <c r="M371" s="709">
        <v>2.4629540200000002</v>
      </c>
    </row>
    <row r="372" spans="2:13" ht="15.75" customHeight="1">
      <c r="B372" s="718" t="s">
        <v>750</v>
      </c>
      <c r="C372" s="456">
        <v>37436</v>
      </c>
      <c r="D372" s="456">
        <v>0</v>
      </c>
      <c r="E372" s="456">
        <v>0</v>
      </c>
      <c r="F372" s="456">
        <v>0</v>
      </c>
      <c r="G372" s="456">
        <v>0</v>
      </c>
      <c r="H372" s="456">
        <v>37436</v>
      </c>
      <c r="I372" s="456">
        <v>0</v>
      </c>
      <c r="J372" s="456">
        <v>0</v>
      </c>
      <c r="K372" s="511">
        <v>0</v>
      </c>
      <c r="L372" s="511">
        <v>0</v>
      </c>
      <c r="M372" s="709">
        <v>1.4974400000000001</v>
      </c>
    </row>
    <row r="373" spans="2:13" ht="15.75" customHeight="1">
      <c r="B373" s="718" t="s">
        <v>1072</v>
      </c>
      <c r="C373" s="456">
        <v>156102</v>
      </c>
      <c r="D373" s="456">
        <v>0</v>
      </c>
      <c r="E373" s="456">
        <v>0</v>
      </c>
      <c r="F373" s="456">
        <v>0</v>
      </c>
      <c r="G373" s="456">
        <v>0</v>
      </c>
      <c r="H373" s="456">
        <v>156102</v>
      </c>
      <c r="I373" s="456">
        <v>0</v>
      </c>
      <c r="J373" s="456">
        <v>0</v>
      </c>
      <c r="K373" s="511">
        <v>0</v>
      </c>
      <c r="L373" s="511">
        <v>0</v>
      </c>
      <c r="M373" s="709">
        <v>7.8051000000000004</v>
      </c>
    </row>
    <row r="374" spans="2:13" ht="15.75" customHeight="1">
      <c r="B374" s="718" t="s">
        <v>752</v>
      </c>
      <c r="C374" s="456">
        <v>19223</v>
      </c>
      <c r="D374" s="456">
        <v>0</v>
      </c>
      <c r="E374" s="456">
        <v>0</v>
      </c>
      <c r="F374" s="456">
        <v>0</v>
      </c>
      <c r="G374" s="456">
        <v>0</v>
      </c>
      <c r="H374" s="456">
        <v>19223</v>
      </c>
      <c r="I374" s="456">
        <v>0</v>
      </c>
      <c r="J374" s="456">
        <v>0</v>
      </c>
      <c r="K374" s="511">
        <v>0</v>
      </c>
      <c r="L374" s="511">
        <v>0</v>
      </c>
      <c r="M374" s="709">
        <v>1.97158974</v>
      </c>
    </row>
    <row r="375" spans="2:13" ht="15.75" customHeight="1">
      <c r="B375" s="718" t="s">
        <v>1260</v>
      </c>
      <c r="C375" s="456">
        <v>62553</v>
      </c>
      <c r="D375" s="456">
        <v>0</v>
      </c>
      <c r="E375" s="456">
        <v>0</v>
      </c>
      <c r="F375" s="456">
        <v>0</v>
      </c>
      <c r="G375" s="456">
        <v>0</v>
      </c>
      <c r="H375" s="456">
        <v>62553</v>
      </c>
      <c r="I375" s="456">
        <v>0</v>
      </c>
      <c r="J375" s="456">
        <v>0</v>
      </c>
      <c r="K375" s="511">
        <v>0</v>
      </c>
      <c r="L375" s="511">
        <v>0</v>
      </c>
      <c r="M375" s="709">
        <v>5.5716576099999999</v>
      </c>
    </row>
    <row r="376" spans="2:13" ht="15.75" customHeight="1">
      <c r="B376" s="718" t="s">
        <v>754</v>
      </c>
      <c r="C376" s="456">
        <v>169648</v>
      </c>
      <c r="D376" s="456">
        <v>0</v>
      </c>
      <c r="E376" s="456">
        <v>0</v>
      </c>
      <c r="F376" s="456">
        <v>0</v>
      </c>
      <c r="G376" s="456">
        <v>0</v>
      </c>
      <c r="H376" s="456">
        <v>169648</v>
      </c>
      <c r="I376" s="456">
        <v>0</v>
      </c>
      <c r="J376" s="456">
        <v>0</v>
      </c>
      <c r="K376" s="511">
        <v>0</v>
      </c>
      <c r="L376" s="511">
        <v>0</v>
      </c>
      <c r="M376" s="709">
        <v>1.56694099</v>
      </c>
    </row>
    <row r="377" spans="2:13" ht="15.75" customHeight="1">
      <c r="B377" s="718" t="s">
        <v>757</v>
      </c>
      <c r="C377" s="456">
        <v>92360</v>
      </c>
      <c r="D377" s="456">
        <v>0</v>
      </c>
      <c r="E377" s="456">
        <v>0</v>
      </c>
      <c r="F377" s="456">
        <v>0</v>
      </c>
      <c r="G377" s="456">
        <v>0</v>
      </c>
      <c r="H377" s="456">
        <v>92360</v>
      </c>
      <c r="I377" s="456">
        <v>0</v>
      </c>
      <c r="J377" s="456">
        <v>0</v>
      </c>
      <c r="K377" s="511">
        <v>0</v>
      </c>
      <c r="L377" s="511">
        <v>0</v>
      </c>
      <c r="M377" s="709">
        <v>2.5908705200000002</v>
      </c>
    </row>
    <row r="378" spans="2:13" ht="15.75" customHeight="1">
      <c r="B378" s="718" t="s">
        <v>1405</v>
      </c>
      <c r="C378" s="456">
        <v>321</v>
      </c>
      <c r="D378" s="456">
        <v>0</v>
      </c>
      <c r="E378" s="456">
        <v>0</v>
      </c>
      <c r="F378" s="456">
        <v>0</v>
      </c>
      <c r="G378" s="456">
        <v>0</v>
      </c>
      <c r="H378" s="456">
        <v>321</v>
      </c>
      <c r="I378" s="456">
        <v>0</v>
      </c>
      <c r="J378" s="456">
        <v>0</v>
      </c>
      <c r="K378" s="511">
        <v>0</v>
      </c>
      <c r="L378" s="511">
        <v>0</v>
      </c>
      <c r="M378" s="709">
        <v>4.0538999999999999E-4</v>
      </c>
    </row>
    <row r="379" spans="2:13" ht="15.75" customHeight="1">
      <c r="B379" s="718" t="s">
        <v>759</v>
      </c>
      <c r="C379" s="456">
        <v>118221</v>
      </c>
      <c r="D379" s="456">
        <v>0</v>
      </c>
      <c r="E379" s="456">
        <v>0</v>
      </c>
      <c r="F379" s="456">
        <v>0</v>
      </c>
      <c r="G379" s="456">
        <v>0</v>
      </c>
      <c r="H379" s="456">
        <v>118221</v>
      </c>
      <c r="I379" s="456">
        <v>0</v>
      </c>
      <c r="J379" s="456">
        <v>0</v>
      </c>
      <c r="K379" s="511">
        <v>0</v>
      </c>
      <c r="L379" s="511">
        <v>0</v>
      </c>
      <c r="M379" s="709">
        <v>4.9258749999999996</v>
      </c>
    </row>
    <row r="380" spans="2:13" ht="15.75" customHeight="1">
      <c r="B380" s="718" t="s">
        <v>836</v>
      </c>
      <c r="C380" s="456">
        <v>738590</v>
      </c>
      <c r="D380" s="456">
        <v>0</v>
      </c>
      <c r="E380" s="456">
        <v>0</v>
      </c>
      <c r="F380" s="456">
        <v>0</v>
      </c>
      <c r="G380" s="456">
        <v>0</v>
      </c>
      <c r="H380" s="456">
        <v>738590</v>
      </c>
      <c r="I380" s="456">
        <v>0</v>
      </c>
      <c r="J380" s="456">
        <v>0</v>
      </c>
      <c r="K380" s="511">
        <v>0</v>
      </c>
      <c r="L380" s="511">
        <v>0</v>
      </c>
      <c r="M380" s="709">
        <v>2.4619666699999998</v>
      </c>
    </row>
    <row r="381" spans="2:13" ht="15.75" customHeight="1">
      <c r="B381" s="718" t="s">
        <v>762</v>
      </c>
      <c r="C381" s="456">
        <v>121543</v>
      </c>
      <c r="D381" s="456">
        <v>0</v>
      </c>
      <c r="E381" s="456">
        <v>0</v>
      </c>
      <c r="F381" s="456">
        <v>0</v>
      </c>
      <c r="G381" s="456">
        <v>0</v>
      </c>
      <c r="H381" s="456">
        <v>121543</v>
      </c>
      <c r="I381" s="456">
        <v>0</v>
      </c>
      <c r="J381" s="456">
        <v>0</v>
      </c>
      <c r="K381" s="511">
        <v>0</v>
      </c>
      <c r="L381" s="511">
        <v>0</v>
      </c>
      <c r="M381" s="709">
        <v>3.9585395999999999</v>
      </c>
    </row>
    <row r="382" spans="2:13" ht="15.75" customHeight="1">
      <c r="B382" s="718" t="s">
        <v>692</v>
      </c>
      <c r="C382" s="456">
        <v>172406</v>
      </c>
      <c r="D382" s="456">
        <v>0</v>
      </c>
      <c r="E382" s="456">
        <v>0</v>
      </c>
      <c r="F382" s="456">
        <v>0</v>
      </c>
      <c r="G382" s="456">
        <v>0</v>
      </c>
      <c r="H382" s="456">
        <v>172406</v>
      </c>
      <c r="I382" s="456">
        <v>0</v>
      </c>
      <c r="J382" s="456">
        <v>0</v>
      </c>
      <c r="K382" s="511">
        <v>0</v>
      </c>
      <c r="L382" s="511">
        <v>0</v>
      </c>
      <c r="M382" s="709">
        <v>1.17086256</v>
      </c>
    </row>
    <row r="383" spans="2:13" ht="15.75" customHeight="1">
      <c r="B383" s="718" t="s">
        <v>764</v>
      </c>
      <c r="C383" s="456">
        <v>159813</v>
      </c>
      <c r="D383" s="456">
        <v>0</v>
      </c>
      <c r="E383" s="456">
        <v>0</v>
      </c>
      <c r="F383" s="456">
        <v>0</v>
      </c>
      <c r="G383" s="456">
        <v>0</v>
      </c>
      <c r="H383" s="456">
        <v>159813</v>
      </c>
      <c r="I383" s="456">
        <v>0</v>
      </c>
      <c r="J383" s="456">
        <v>0</v>
      </c>
      <c r="K383" s="511">
        <v>0</v>
      </c>
      <c r="L383" s="511">
        <v>0</v>
      </c>
      <c r="M383" s="709">
        <v>1.3317749999999999</v>
      </c>
    </row>
    <row r="384" spans="2:13" ht="15.75" customHeight="1">
      <c r="B384" s="718" t="s">
        <v>766</v>
      </c>
      <c r="C384" s="456">
        <v>416</v>
      </c>
      <c r="D384" s="456">
        <v>0</v>
      </c>
      <c r="E384" s="456">
        <v>0</v>
      </c>
      <c r="F384" s="456">
        <v>0</v>
      </c>
      <c r="G384" s="456">
        <v>0</v>
      </c>
      <c r="H384" s="456">
        <v>416</v>
      </c>
      <c r="I384" s="456">
        <v>0</v>
      </c>
      <c r="J384" s="456">
        <v>0</v>
      </c>
      <c r="K384" s="511">
        <v>0</v>
      </c>
      <c r="L384" s="511">
        <v>0</v>
      </c>
      <c r="M384" s="709">
        <v>1.485714E-2</v>
      </c>
    </row>
    <row r="385" spans="2:13" ht="15.75" customHeight="1">
      <c r="B385" s="718" t="s">
        <v>1276</v>
      </c>
      <c r="C385" s="456">
        <v>26452</v>
      </c>
      <c r="D385" s="456">
        <v>0</v>
      </c>
      <c r="E385" s="456">
        <v>0</v>
      </c>
      <c r="F385" s="456">
        <v>0</v>
      </c>
      <c r="G385" s="456">
        <v>0</v>
      </c>
      <c r="H385" s="456">
        <v>26452</v>
      </c>
      <c r="I385" s="456">
        <v>0</v>
      </c>
      <c r="J385" s="456">
        <v>0</v>
      </c>
      <c r="K385" s="511">
        <v>0</v>
      </c>
      <c r="L385" s="511">
        <v>0</v>
      </c>
      <c r="M385" s="709">
        <v>7.5577142899999998</v>
      </c>
    </row>
    <row r="386" spans="2:13" ht="15.75" customHeight="1">
      <c r="B386" s="718" t="s">
        <v>1278</v>
      </c>
      <c r="C386" s="456">
        <v>24629</v>
      </c>
      <c r="D386" s="456">
        <v>0</v>
      </c>
      <c r="E386" s="456">
        <v>0</v>
      </c>
      <c r="F386" s="456">
        <v>0</v>
      </c>
      <c r="G386" s="456">
        <v>0</v>
      </c>
      <c r="H386" s="456">
        <v>24629</v>
      </c>
      <c r="I386" s="456">
        <v>0</v>
      </c>
      <c r="J386" s="456">
        <v>0</v>
      </c>
      <c r="K386" s="511">
        <v>0</v>
      </c>
      <c r="L386" s="511">
        <v>0</v>
      </c>
      <c r="M386" s="709">
        <v>0</v>
      </c>
    </row>
    <row r="387" spans="2:13" ht="15.75" customHeight="1">
      <c r="B387" s="718" t="s">
        <v>1280</v>
      </c>
      <c r="C387" s="456">
        <v>70637</v>
      </c>
      <c r="D387" s="456">
        <v>0</v>
      </c>
      <c r="E387" s="456">
        <v>0</v>
      </c>
      <c r="F387" s="456">
        <v>0</v>
      </c>
      <c r="G387" s="456">
        <v>0</v>
      </c>
      <c r="H387" s="456">
        <v>70637</v>
      </c>
      <c r="I387" s="456">
        <v>0</v>
      </c>
      <c r="J387" s="456">
        <v>0</v>
      </c>
      <c r="K387" s="511">
        <v>0</v>
      </c>
      <c r="L387" s="511">
        <v>0</v>
      </c>
      <c r="M387" s="709">
        <v>3.6224102600000001</v>
      </c>
    </row>
    <row r="388" spans="2:13" ht="15.75" customHeight="1">
      <c r="B388" s="718" t="s">
        <v>769</v>
      </c>
      <c r="C388" s="456">
        <v>136500</v>
      </c>
      <c r="D388" s="456">
        <v>0</v>
      </c>
      <c r="E388" s="456">
        <v>0</v>
      </c>
      <c r="F388" s="456">
        <v>0</v>
      </c>
      <c r="G388" s="456">
        <v>0</v>
      </c>
      <c r="H388" s="456">
        <v>136500</v>
      </c>
      <c r="I388" s="456">
        <v>0</v>
      </c>
      <c r="J388" s="456">
        <v>0</v>
      </c>
      <c r="K388" s="511">
        <v>0</v>
      </c>
      <c r="L388" s="511">
        <v>0</v>
      </c>
      <c r="M388" s="709">
        <v>2.80864198</v>
      </c>
    </row>
    <row r="389" spans="2:13" ht="15.75" customHeight="1">
      <c r="B389" s="718" t="s">
        <v>1074</v>
      </c>
      <c r="C389" s="456">
        <v>26057</v>
      </c>
      <c r="D389" s="456">
        <v>0</v>
      </c>
      <c r="E389" s="456">
        <v>0</v>
      </c>
      <c r="F389" s="456">
        <v>0</v>
      </c>
      <c r="G389" s="456">
        <v>0</v>
      </c>
      <c r="H389" s="456">
        <v>26057</v>
      </c>
      <c r="I389" s="456">
        <v>0</v>
      </c>
      <c r="J389" s="456">
        <v>0</v>
      </c>
      <c r="K389" s="511">
        <v>0</v>
      </c>
      <c r="L389" s="511">
        <v>0</v>
      </c>
      <c r="M389" s="709">
        <v>5.2114000000000003</v>
      </c>
    </row>
    <row r="390" spans="2:13" ht="15.75" customHeight="1">
      <c r="B390" s="718" t="s">
        <v>1284</v>
      </c>
      <c r="C390" s="456">
        <v>306342</v>
      </c>
      <c r="D390" s="456">
        <v>0</v>
      </c>
      <c r="E390" s="456">
        <v>0</v>
      </c>
      <c r="F390" s="456">
        <v>0</v>
      </c>
      <c r="G390" s="456">
        <v>0</v>
      </c>
      <c r="H390" s="456">
        <v>306342</v>
      </c>
      <c r="I390" s="456">
        <v>0</v>
      </c>
      <c r="J390" s="456">
        <v>0</v>
      </c>
      <c r="K390" s="511">
        <v>0</v>
      </c>
      <c r="L390" s="511">
        <v>0</v>
      </c>
      <c r="M390" s="709">
        <v>6.8075999999999999</v>
      </c>
    </row>
    <row r="391" spans="2:13" ht="15.75" customHeight="1">
      <c r="B391" s="718" t="s">
        <v>696</v>
      </c>
      <c r="C391" s="456">
        <v>58618</v>
      </c>
      <c r="D391" s="456">
        <v>0</v>
      </c>
      <c r="E391" s="456">
        <v>0</v>
      </c>
      <c r="F391" s="456">
        <v>0</v>
      </c>
      <c r="G391" s="456">
        <v>0</v>
      </c>
      <c r="H391" s="456">
        <v>58618</v>
      </c>
      <c r="I391" s="456">
        <v>0</v>
      </c>
      <c r="J391" s="456">
        <v>0</v>
      </c>
      <c r="K391" s="511">
        <v>0</v>
      </c>
      <c r="L391" s="511">
        <v>0</v>
      </c>
      <c r="M391" s="709">
        <v>2.6644545499999999</v>
      </c>
    </row>
    <row r="392" spans="2:13" ht="15.75" customHeight="1">
      <c r="B392" s="718" t="s">
        <v>1062</v>
      </c>
      <c r="C392" s="456">
        <v>103848</v>
      </c>
      <c r="D392" s="456">
        <v>0</v>
      </c>
      <c r="E392" s="456">
        <v>0</v>
      </c>
      <c r="F392" s="456">
        <v>0</v>
      </c>
      <c r="G392" s="456">
        <v>0</v>
      </c>
      <c r="H392" s="456">
        <v>103848</v>
      </c>
      <c r="I392" s="456">
        <v>0</v>
      </c>
      <c r="J392" s="456">
        <v>0</v>
      </c>
      <c r="K392" s="511">
        <v>0</v>
      </c>
      <c r="L392" s="511">
        <v>0</v>
      </c>
      <c r="M392" s="709">
        <v>0</v>
      </c>
    </row>
    <row r="393" spans="2:13" ht="15.75" customHeight="1">
      <c r="B393" s="718" t="s">
        <v>1290</v>
      </c>
      <c r="C393" s="456">
        <v>229970</v>
      </c>
      <c r="D393" s="456">
        <v>0</v>
      </c>
      <c r="E393" s="456">
        <v>0</v>
      </c>
      <c r="F393" s="456">
        <v>0</v>
      </c>
      <c r="G393" s="456">
        <v>0</v>
      </c>
      <c r="H393" s="456">
        <v>229970</v>
      </c>
      <c r="I393" s="456">
        <v>0</v>
      </c>
      <c r="J393" s="456">
        <v>0</v>
      </c>
      <c r="K393" s="511">
        <v>0</v>
      </c>
      <c r="L393" s="511">
        <v>0</v>
      </c>
      <c r="M393" s="709">
        <v>2.63630319</v>
      </c>
    </row>
    <row r="394" spans="2:13" ht="15.75" customHeight="1">
      <c r="B394" s="718" t="s">
        <v>1051</v>
      </c>
      <c r="C394" s="456">
        <v>147</v>
      </c>
      <c r="D394" s="456">
        <v>0</v>
      </c>
      <c r="E394" s="456">
        <v>0</v>
      </c>
      <c r="F394" s="456">
        <v>0</v>
      </c>
      <c r="G394" s="456">
        <v>0</v>
      </c>
      <c r="H394" s="456">
        <v>147</v>
      </c>
      <c r="I394" s="456">
        <v>0</v>
      </c>
      <c r="J394" s="456">
        <v>0</v>
      </c>
      <c r="K394" s="511">
        <v>0</v>
      </c>
      <c r="L394" s="511">
        <v>0</v>
      </c>
      <c r="M394" s="709">
        <v>8.5464999999999998E-4</v>
      </c>
    </row>
    <row r="395" spans="2:13" ht="15.75" customHeight="1">
      <c r="B395" s="718" t="s">
        <v>1065</v>
      </c>
      <c r="C395" s="456">
        <v>29998</v>
      </c>
      <c r="D395" s="456">
        <v>0</v>
      </c>
      <c r="E395" s="456">
        <v>0</v>
      </c>
      <c r="F395" s="456">
        <v>0</v>
      </c>
      <c r="G395" s="456">
        <v>0</v>
      </c>
      <c r="H395" s="456">
        <v>29998</v>
      </c>
      <c r="I395" s="456">
        <v>0</v>
      </c>
      <c r="J395" s="456">
        <v>0</v>
      </c>
      <c r="K395" s="511">
        <v>0</v>
      </c>
      <c r="L395" s="511">
        <v>0</v>
      </c>
      <c r="M395" s="709">
        <v>0</v>
      </c>
    </row>
    <row r="396" spans="2:13" ht="15.75" customHeight="1">
      <c r="B396" s="718" t="s">
        <v>1088</v>
      </c>
      <c r="C396" s="456">
        <v>443845</v>
      </c>
      <c r="D396" s="456">
        <v>0</v>
      </c>
      <c r="E396" s="456">
        <v>0</v>
      </c>
      <c r="F396" s="456">
        <v>0</v>
      </c>
      <c r="G396" s="456">
        <v>0</v>
      </c>
      <c r="H396" s="456">
        <v>443845</v>
      </c>
      <c r="I396" s="456">
        <v>0</v>
      </c>
      <c r="J396" s="456">
        <v>0</v>
      </c>
      <c r="K396" s="511">
        <v>0</v>
      </c>
      <c r="L396" s="511">
        <v>0</v>
      </c>
      <c r="M396" s="709">
        <v>0</v>
      </c>
    </row>
    <row r="397" spans="2:13" ht="15.75" customHeight="1">
      <c r="B397" s="718" t="s">
        <v>1292</v>
      </c>
      <c r="C397" s="456">
        <v>56155</v>
      </c>
      <c r="D397" s="456">
        <v>0</v>
      </c>
      <c r="E397" s="456">
        <v>0</v>
      </c>
      <c r="F397" s="456">
        <v>0</v>
      </c>
      <c r="G397" s="456">
        <v>0</v>
      </c>
      <c r="H397" s="456">
        <v>56155</v>
      </c>
      <c r="I397" s="456">
        <v>0</v>
      </c>
      <c r="J397" s="456">
        <v>0</v>
      </c>
      <c r="K397" s="511">
        <v>0</v>
      </c>
      <c r="L397" s="511">
        <v>0</v>
      </c>
      <c r="M397" s="709">
        <v>0</v>
      </c>
    </row>
    <row r="398" spans="2:13" ht="15.75" customHeight="1">
      <c r="B398" s="718" t="s">
        <v>1110</v>
      </c>
      <c r="C398" s="456">
        <v>108468</v>
      </c>
      <c r="D398" s="456">
        <v>0</v>
      </c>
      <c r="E398" s="456">
        <v>0</v>
      </c>
      <c r="F398" s="456">
        <v>0</v>
      </c>
      <c r="G398" s="456">
        <v>0</v>
      </c>
      <c r="H398" s="456">
        <v>108468</v>
      </c>
      <c r="I398" s="456">
        <v>0</v>
      </c>
      <c r="J398" s="456">
        <v>0</v>
      </c>
      <c r="K398" s="511">
        <v>0</v>
      </c>
      <c r="L398" s="511">
        <v>0</v>
      </c>
      <c r="M398" s="709">
        <v>0</v>
      </c>
    </row>
    <row r="399" spans="2:13" ht="15.75" customHeight="1">
      <c r="B399" s="718" t="s">
        <v>771</v>
      </c>
      <c r="C399" s="456">
        <v>149</v>
      </c>
      <c r="D399" s="456">
        <v>0</v>
      </c>
      <c r="E399" s="456">
        <v>0</v>
      </c>
      <c r="F399" s="456">
        <v>0</v>
      </c>
      <c r="G399" s="456">
        <v>0</v>
      </c>
      <c r="H399" s="456">
        <v>149</v>
      </c>
      <c r="I399" s="456">
        <v>0</v>
      </c>
      <c r="J399" s="456">
        <v>0</v>
      </c>
      <c r="K399" s="511">
        <v>0</v>
      </c>
      <c r="L399" s="511">
        <v>0</v>
      </c>
      <c r="M399" s="709">
        <v>1.2416700000000001E-3</v>
      </c>
    </row>
    <row r="400" spans="2:13" ht="15.75" customHeight="1">
      <c r="B400" s="718" t="s">
        <v>1077</v>
      </c>
      <c r="C400" s="456">
        <v>19716</v>
      </c>
      <c r="D400" s="456">
        <v>0</v>
      </c>
      <c r="E400" s="456">
        <v>0</v>
      </c>
      <c r="F400" s="456">
        <v>0</v>
      </c>
      <c r="G400" s="456">
        <v>0</v>
      </c>
      <c r="H400" s="456">
        <v>19716</v>
      </c>
      <c r="I400" s="456">
        <v>0</v>
      </c>
      <c r="J400" s="456">
        <v>0</v>
      </c>
      <c r="K400" s="511">
        <v>0</v>
      </c>
      <c r="L400" s="511">
        <v>0</v>
      </c>
      <c r="M400" s="709">
        <v>1.3144</v>
      </c>
    </row>
    <row r="401" spans="1:13" ht="15.75" customHeight="1">
      <c r="B401" s="718" t="s">
        <v>1113</v>
      </c>
      <c r="C401" s="456">
        <v>26</v>
      </c>
      <c r="D401" s="456">
        <v>0</v>
      </c>
      <c r="E401" s="456">
        <v>0</v>
      </c>
      <c r="F401" s="456">
        <v>0</v>
      </c>
      <c r="G401" s="456">
        <v>0</v>
      </c>
      <c r="H401" s="456">
        <v>26</v>
      </c>
      <c r="I401" s="456">
        <v>0</v>
      </c>
      <c r="J401" s="456">
        <v>0</v>
      </c>
      <c r="K401" s="511">
        <v>0</v>
      </c>
      <c r="L401" s="511">
        <v>0</v>
      </c>
      <c r="M401" s="709">
        <v>5.1975999999999997E-4</v>
      </c>
    </row>
    <row r="402" spans="1:13" ht="15.75" customHeight="1">
      <c r="B402" s="718" t="s">
        <v>682</v>
      </c>
      <c r="C402" s="456">
        <v>56155</v>
      </c>
      <c r="D402" s="456">
        <v>0</v>
      </c>
      <c r="E402" s="456">
        <v>0</v>
      </c>
      <c r="F402" s="456">
        <v>0</v>
      </c>
      <c r="G402" s="456">
        <v>0</v>
      </c>
      <c r="H402" s="456">
        <v>56155</v>
      </c>
      <c r="I402" s="456">
        <v>0</v>
      </c>
      <c r="J402" s="456">
        <v>0</v>
      </c>
      <c r="K402" s="511">
        <v>0</v>
      </c>
      <c r="L402" s="511">
        <v>0</v>
      </c>
      <c r="M402" s="709">
        <v>1.4974666700000001</v>
      </c>
    </row>
    <row r="403" spans="1:13" ht="15.75" customHeight="1">
      <c r="B403" s="718" t="s">
        <v>683</v>
      </c>
      <c r="C403" s="456">
        <v>482</v>
      </c>
      <c r="D403" s="456">
        <v>0</v>
      </c>
      <c r="E403" s="456">
        <v>0</v>
      </c>
      <c r="F403" s="456">
        <v>0</v>
      </c>
      <c r="G403" s="456">
        <v>0</v>
      </c>
      <c r="H403" s="456">
        <v>482</v>
      </c>
      <c r="I403" s="456">
        <v>0</v>
      </c>
      <c r="J403" s="456">
        <v>0</v>
      </c>
      <c r="K403" s="511">
        <v>0</v>
      </c>
      <c r="L403" s="511">
        <v>0</v>
      </c>
      <c r="M403" s="709">
        <v>1.8660469999999998E-2</v>
      </c>
    </row>
    <row r="404" spans="1:13" ht="15.75" customHeight="1">
      <c r="B404" s="718" t="s">
        <v>778</v>
      </c>
      <c r="C404" s="456">
        <v>358212</v>
      </c>
      <c r="D404" s="456">
        <v>0</v>
      </c>
      <c r="E404" s="456">
        <v>0</v>
      </c>
      <c r="F404" s="456">
        <v>0</v>
      </c>
      <c r="G404" s="456">
        <v>0</v>
      </c>
      <c r="H404" s="456">
        <v>358212</v>
      </c>
      <c r="I404" s="456">
        <v>0</v>
      </c>
      <c r="J404" s="456">
        <v>0</v>
      </c>
      <c r="K404" s="511">
        <v>0</v>
      </c>
      <c r="L404" s="511">
        <v>0</v>
      </c>
      <c r="M404" s="709">
        <v>4.8407026999999996</v>
      </c>
    </row>
    <row r="405" spans="1:13" ht="15.75" customHeight="1">
      <c r="B405" s="718" t="s">
        <v>1301</v>
      </c>
      <c r="C405" s="456">
        <v>162160</v>
      </c>
      <c r="D405" s="456">
        <v>0</v>
      </c>
      <c r="E405" s="456">
        <v>0</v>
      </c>
      <c r="F405" s="456">
        <v>0</v>
      </c>
      <c r="G405" s="456">
        <v>0</v>
      </c>
      <c r="H405" s="456">
        <v>162160</v>
      </c>
      <c r="I405" s="456">
        <v>0</v>
      </c>
      <c r="J405" s="456">
        <v>0</v>
      </c>
      <c r="K405" s="511">
        <v>0</v>
      </c>
      <c r="L405" s="511">
        <v>0</v>
      </c>
      <c r="M405" s="709">
        <v>3.7678330799999999</v>
      </c>
    </row>
    <row r="406" spans="1:13" ht="15.75" customHeight="1">
      <c r="A406" s="640"/>
      <c r="B406" s="718" t="s">
        <v>1315</v>
      </c>
      <c r="C406" s="722">
        <v>890850</v>
      </c>
      <c r="D406" s="722">
        <v>0</v>
      </c>
      <c r="E406" s="722">
        <v>0</v>
      </c>
      <c r="F406" s="722">
        <v>0</v>
      </c>
      <c r="G406" s="722">
        <v>0</v>
      </c>
      <c r="H406" s="722">
        <v>890850</v>
      </c>
      <c r="I406" s="722">
        <v>0</v>
      </c>
      <c r="J406" s="722">
        <v>0</v>
      </c>
      <c r="K406" s="726">
        <v>0</v>
      </c>
      <c r="L406" s="726">
        <v>0</v>
      </c>
      <c r="M406" s="727">
        <v>6.3721352800000002</v>
      </c>
    </row>
    <row r="407" spans="1:13" ht="15.75" customHeight="1">
      <c r="B407" s="718" t="s">
        <v>784</v>
      </c>
      <c r="C407" s="456">
        <v>352976</v>
      </c>
      <c r="D407" s="456">
        <v>0</v>
      </c>
      <c r="E407" s="456">
        <v>0</v>
      </c>
      <c r="F407" s="456">
        <v>0</v>
      </c>
      <c r="G407" s="456">
        <v>0</v>
      </c>
      <c r="H407" s="456">
        <v>352976</v>
      </c>
      <c r="I407" s="456">
        <v>0</v>
      </c>
      <c r="J407" s="456">
        <v>3529.76</v>
      </c>
      <c r="K407" s="511">
        <v>5.3397200000000001E-3</v>
      </c>
      <c r="L407" s="511">
        <v>5.6176826392267225E-3</v>
      </c>
      <c r="M407" s="709">
        <v>1.7575772700000001</v>
      </c>
    </row>
    <row r="408" spans="1:13" ht="15.75" customHeight="1">
      <c r="B408" s="718" t="s">
        <v>1318</v>
      </c>
      <c r="C408" s="456">
        <v>78469</v>
      </c>
      <c r="D408" s="456">
        <v>0</v>
      </c>
      <c r="E408" s="456">
        <v>0</v>
      </c>
      <c r="F408" s="456">
        <v>0</v>
      </c>
      <c r="G408" s="456">
        <v>0</v>
      </c>
      <c r="H408" s="456">
        <v>78469</v>
      </c>
      <c r="I408" s="456">
        <v>0</v>
      </c>
      <c r="J408" s="456">
        <v>0</v>
      </c>
      <c r="K408" s="511">
        <v>0</v>
      </c>
      <c r="L408" s="511">
        <v>0</v>
      </c>
      <c r="M408" s="709">
        <v>3.79077295</v>
      </c>
    </row>
    <row r="409" spans="1:13" ht="15.75" customHeight="1">
      <c r="B409" s="718" t="s">
        <v>1320</v>
      </c>
      <c r="C409" s="456">
        <v>222109</v>
      </c>
      <c r="D409" s="456">
        <v>0</v>
      </c>
      <c r="E409" s="456">
        <v>0</v>
      </c>
      <c r="F409" s="456">
        <v>0</v>
      </c>
      <c r="G409" s="456">
        <v>0</v>
      </c>
      <c r="H409" s="456">
        <v>222109</v>
      </c>
      <c r="I409" s="456">
        <v>0</v>
      </c>
      <c r="J409" s="456">
        <v>0</v>
      </c>
      <c r="K409" s="511">
        <v>0</v>
      </c>
      <c r="L409" s="511">
        <v>0</v>
      </c>
      <c r="M409" s="709">
        <v>5.1414120399999996</v>
      </c>
    </row>
    <row r="410" spans="1:13" ht="15.75" customHeight="1">
      <c r="B410" s="718" t="s">
        <v>793</v>
      </c>
      <c r="C410" s="456">
        <v>108222</v>
      </c>
      <c r="D410" s="456">
        <v>0</v>
      </c>
      <c r="E410" s="456">
        <v>0</v>
      </c>
      <c r="F410" s="456">
        <v>0</v>
      </c>
      <c r="G410" s="456">
        <v>0</v>
      </c>
      <c r="H410" s="456">
        <v>108222</v>
      </c>
      <c r="I410" s="456">
        <v>0</v>
      </c>
      <c r="J410" s="456">
        <v>0</v>
      </c>
      <c r="K410" s="511">
        <v>0</v>
      </c>
      <c r="L410" s="511">
        <v>0</v>
      </c>
      <c r="M410" s="709">
        <v>3.5861223400000002</v>
      </c>
    </row>
    <row r="411" spans="1:13" ht="15.75" customHeight="1">
      <c r="B411" s="718" t="s">
        <v>634</v>
      </c>
      <c r="C411" s="456">
        <v>704745</v>
      </c>
      <c r="D411" s="456">
        <v>0</v>
      </c>
      <c r="E411" s="456">
        <v>0</v>
      </c>
      <c r="F411" s="456">
        <v>0</v>
      </c>
      <c r="G411" s="456">
        <v>0</v>
      </c>
      <c r="H411" s="456">
        <v>704745</v>
      </c>
      <c r="I411" s="456">
        <v>0</v>
      </c>
      <c r="J411" s="456">
        <v>0</v>
      </c>
      <c r="K411" s="511">
        <v>0</v>
      </c>
      <c r="L411" s="511">
        <v>0</v>
      </c>
      <c r="M411" s="709">
        <v>9.4212207899999996</v>
      </c>
    </row>
    <row r="412" spans="1:13" ht="15.75" customHeight="1">
      <c r="B412" s="718" t="s">
        <v>794</v>
      </c>
      <c r="C412" s="456">
        <v>15024</v>
      </c>
      <c r="D412" s="456">
        <v>0</v>
      </c>
      <c r="E412" s="456">
        <v>0</v>
      </c>
      <c r="F412" s="456">
        <v>0</v>
      </c>
      <c r="G412" s="456">
        <v>0</v>
      </c>
      <c r="H412" s="456">
        <v>15024</v>
      </c>
      <c r="I412" s="456">
        <v>0</v>
      </c>
      <c r="J412" s="456">
        <v>0</v>
      </c>
      <c r="K412" s="511">
        <v>0</v>
      </c>
      <c r="L412" s="511">
        <v>0</v>
      </c>
      <c r="M412" s="709">
        <v>0.13968017999999999</v>
      </c>
    </row>
    <row r="413" spans="1:13" ht="15.75" customHeight="1">
      <c r="B413" s="718" t="s">
        <v>795</v>
      </c>
      <c r="C413" s="456">
        <v>440918</v>
      </c>
      <c r="D413" s="456">
        <v>0</v>
      </c>
      <c r="E413" s="456">
        <v>0</v>
      </c>
      <c r="F413" s="456">
        <v>0</v>
      </c>
      <c r="G413" s="456">
        <v>0</v>
      </c>
      <c r="H413" s="456">
        <v>440918</v>
      </c>
      <c r="I413" s="456">
        <v>0</v>
      </c>
      <c r="J413" s="456">
        <v>0</v>
      </c>
      <c r="K413" s="511">
        <v>0</v>
      </c>
      <c r="L413" s="511">
        <v>0</v>
      </c>
      <c r="M413" s="709">
        <v>5.6160028500000001</v>
      </c>
    </row>
    <row r="414" spans="1:13" ht="15.75" customHeight="1">
      <c r="B414" s="718" t="s">
        <v>684</v>
      </c>
      <c r="C414" s="456">
        <v>96055</v>
      </c>
      <c r="D414" s="456">
        <v>0</v>
      </c>
      <c r="E414" s="456">
        <v>0</v>
      </c>
      <c r="F414" s="456">
        <v>0</v>
      </c>
      <c r="G414" s="456">
        <v>0</v>
      </c>
      <c r="H414" s="456">
        <v>96055</v>
      </c>
      <c r="I414" s="456">
        <v>0</v>
      </c>
      <c r="J414" s="456">
        <v>0</v>
      </c>
      <c r="K414" s="511">
        <v>0</v>
      </c>
      <c r="L414" s="511">
        <v>0</v>
      </c>
      <c r="M414" s="709">
        <v>3.69442308</v>
      </c>
    </row>
    <row r="415" spans="1:13" ht="15.75" customHeight="1">
      <c r="B415" s="718" t="s">
        <v>800</v>
      </c>
      <c r="C415" s="456">
        <v>43100</v>
      </c>
      <c r="D415" s="456">
        <v>0</v>
      </c>
      <c r="E415" s="456">
        <v>0</v>
      </c>
      <c r="F415" s="456">
        <v>0</v>
      </c>
      <c r="G415" s="456">
        <v>0</v>
      </c>
      <c r="H415" s="456">
        <v>43100</v>
      </c>
      <c r="I415" s="456">
        <v>0</v>
      </c>
      <c r="J415" s="456">
        <v>0</v>
      </c>
      <c r="K415" s="511">
        <v>0</v>
      </c>
      <c r="L415" s="511">
        <v>0</v>
      </c>
      <c r="M415" s="709">
        <v>6.1571428600000004</v>
      </c>
    </row>
    <row r="416" spans="1:13" ht="15.75" customHeight="1">
      <c r="B416" s="718" t="s">
        <v>802</v>
      </c>
      <c r="C416" s="456">
        <v>118664</v>
      </c>
      <c r="D416" s="456">
        <v>0</v>
      </c>
      <c r="E416" s="456">
        <v>0</v>
      </c>
      <c r="F416" s="456">
        <v>0</v>
      </c>
      <c r="G416" s="456">
        <v>0</v>
      </c>
      <c r="H416" s="456">
        <v>118664</v>
      </c>
      <c r="I416" s="456">
        <v>0</v>
      </c>
      <c r="J416" s="456">
        <v>0</v>
      </c>
      <c r="K416" s="511">
        <v>0</v>
      </c>
      <c r="L416" s="511">
        <v>0</v>
      </c>
      <c r="M416" s="709">
        <v>0.97665844000000002</v>
      </c>
    </row>
    <row r="417" spans="1:13" ht="15.75" customHeight="1">
      <c r="A417" s="640"/>
      <c r="B417" s="718" t="s">
        <v>1408</v>
      </c>
      <c r="C417" s="722">
        <v>474032</v>
      </c>
      <c r="D417" s="722">
        <v>0</v>
      </c>
      <c r="E417" s="722">
        <v>0</v>
      </c>
      <c r="F417" s="722">
        <v>0</v>
      </c>
      <c r="G417" s="722">
        <v>0</v>
      </c>
      <c r="H417" s="722">
        <v>474032</v>
      </c>
      <c r="I417" s="722">
        <v>0</v>
      </c>
      <c r="J417" s="722">
        <v>0</v>
      </c>
      <c r="K417" s="726">
        <v>0</v>
      </c>
      <c r="L417" s="726">
        <v>0</v>
      </c>
      <c r="M417" s="727">
        <v>1.8320077299999999</v>
      </c>
    </row>
    <row r="418" spans="1:13" ht="15.75" customHeight="1">
      <c r="B418" s="718" t="s">
        <v>803</v>
      </c>
      <c r="C418" s="456">
        <v>113264</v>
      </c>
      <c r="D418" s="456">
        <v>0</v>
      </c>
      <c r="E418" s="456">
        <v>0</v>
      </c>
      <c r="F418" s="456">
        <v>0</v>
      </c>
      <c r="G418" s="456">
        <v>0</v>
      </c>
      <c r="H418" s="456">
        <v>113264</v>
      </c>
      <c r="I418" s="456">
        <v>0</v>
      </c>
      <c r="J418" s="456">
        <v>0</v>
      </c>
      <c r="K418" s="511">
        <v>0</v>
      </c>
      <c r="L418" s="511">
        <v>0</v>
      </c>
      <c r="M418" s="709">
        <v>0.81227768</v>
      </c>
    </row>
    <row r="419" spans="1:13" ht="15.75" customHeight="1">
      <c r="A419" s="728"/>
      <c r="B419" s="718" t="s">
        <v>672</v>
      </c>
      <c r="C419" s="456">
        <v>206888</v>
      </c>
      <c r="D419" s="456">
        <v>0</v>
      </c>
      <c r="E419" s="456">
        <v>0</v>
      </c>
      <c r="F419" s="456">
        <v>0</v>
      </c>
      <c r="G419" s="456">
        <v>0</v>
      </c>
      <c r="H419" s="456">
        <v>206888</v>
      </c>
      <c r="I419" s="456">
        <v>0</v>
      </c>
      <c r="J419" s="456">
        <v>0</v>
      </c>
      <c r="K419" s="511">
        <v>0</v>
      </c>
      <c r="L419" s="511">
        <v>0</v>
      </c>
      <c r="M419" s="709">
        <v>4.8679529400000003</v>
      </c>
    </row>
    <row r="420" spans="1:13" ht="15.75" customHeight="1">
      <c r="B420" s="718" t="s">
        <v>805</v>
      </c>
      <c r="C420" s="456">
        <v>170879</v>
      </c>
      <c r="D420" s="456">
        <v>0</v>
      </c>
      <c r="E420" s="456">
        <v>0</v>
      </c>
      <c r="F420" s="456">
        <v>0</v>
      </c>
      <c r="G420" s="456">
        <v>0</v>
      </c>
      <c r="H420" s="456">
        <v>170879</v>
      </c>
      <c r="I420" s="456">
        <v>0</v>
      </c>
      <c r="J420" s="456">
        <v>0</v>
      </c>
      <c r="K420" s="511">
        <v>0</v>
      </c>
      <c r="L420" s="511">
        <v>0</v>
      </c>
      <c r="M420" s="709">
        <v>1.70879</v>
      </c>
    </row>
    <row r="421" spans="1:13" ht="15.75" customHeight="1">
      <c r="B421" s="718" t="s">
        <v>1361</v>
      </c>
      <c r="C421" s="456">
        <v>306</v>
      </c>
      <c r="D421" s="456">
        <v>0</v>
      </c>
      <c r="E421" s="456">
        <v>0</v>
      </c>
      <c r="F421" s="456">
        <v>0</v>
      </c>
      <c r="G421" s="456">
        <v>0</v>
      </c>
      <c r="H421" s="456">
        <v>306</v>
      </c>
      <c r="I421" s="456">
        <v>0</v>
      </c>
      <c r="J421" s="456">
        <v>0</v>
      </c>
      <c r="K421" s="511">
        <v>0</v>
      </c>
      <c r="L421" s="511">
        <v>0</v>
      </c>
      <c r="M421" s="709">
        <v>3.7499999999999999E-3</v>
      </c>
    </row>
    <row r="422" spans="1:13" ht="15.75" customHeight="1">
      <c r="B422" s="718" t="s">
        <v>704</v>
      </c>
      <c r="C422" s="456">
        <v>139748</v>
      </c>
      <c r="D422" s="456">
        <v>0</v>
      </c>
      <c r="E422" s="456">
        <v>0</v>
      </c>
      <c r="F422" s="456">
        <v>0</v>
      </c>
      <c r="G422" s="456">
        <v>0</v>
      </c>
      <c r="H422" s="456">
        <v>139748</v>
      </c>
      <c r="I422" s="456">
        <v>0</v>
      </c>
      <c r="J422" s="456">
        <v>0</v>
      </c>
      <c r="K422" s="511">
        <v>0</v>
      </c>
      <c r="L422" s="511">
        <v>0</v>
      </c>
      <c r="M422" s="709">
        <v>5.2735094299999998</v>
      </c>
    </row>
    <row r="423" spans="1:13" ht="15.75" customHeight="1">
      <c r="B423" s="718" t="s">
        <v>1338</v>
      </c>
      <c r="C423" s="456">
        <v>66844</v>
      </c>
      <c r="D423" s="456">
        <v>0</v>
      </c>
      <c r="E423" s="456">
        <v>0</v>
      </c>
      <c r="F423" s="456">
        <v>0</v>
      </c>
      <c r="G423" s="456">
        <v>0</v>
      </c>
      <c r="H423" s="456">
        <v>66844</v>
      </c>
      <c r="I423" s="456">
        <v>0</v>
      </c>
      <c r="J423" s="456">
        <v>0</v>
      </c>
      <c r="K423" s="511">
        <v>0</v>
      </c>
      <c r="L423" s="511">
        <v>0</v>
      </c>
      <c r="M423" s="709">
        <v>6.6844000000000001</v>
      </c>
    </row>
    <row r="424" spans="1:13" ht="15.75" customHeight="1">
      <c r="B424" s="718" t="s">
        <v>807</v>
      </c>
      <c r="C424" s="456">
        <v>412147</v>
      </c>
      <c r="D424" s="456">
        <v>0</v>
      </c>
      <c r="E424" s="456">
        <v>0</v>
      </c>
      <c r="F424" s="456">
        <v>0</v>
      </c>
      <c r="G424" s="456">
        <v>0</v>
      </c>
      <c r="H424" s="456">
        <v>412147</v>
      </c>
      <c r="I424" s="456">
        <v>0</v>
      </c>
      <c r="J424" s="456">
        <v>0</v>
      </c>
      <c r="K424" s="511">
        <v>0</v>
      </c>
      <c r="L424" s="511">
        <v>0</v>
      </c>
      <c r="M424" s="709">
        <v>0.55197273000000002</v>
      </c>
    </row>
    <row r="425" spans="1:13" ht="15.75" customHeight="1">
      <c r="B425" s="677"/>
      <c r="C425" s="524">
        <v>21199174</v>
      </c>
      <c r="D425" s="524">
        <v>0</v>
      </c>
      <c r="E425" s="524">
        <v>0</v>
      </c>
      <c r="F425" s="524">
        <v>0</v>
      </c>
      <c r="G425" s="524">
        <v>3769256</v>
      </c>
      <c r="H425" s="524">
        <v>17429918</v>
      </c>
      <c r="I425" s="524">
        <v>0</v>
      </c>
      <c r="J425" s="524">
        <v>3529.76</v>
      </c>
      <c r="K425" s="525">
        <v>5.3397200000000001E-3</v>
      </c>
      <c r="L425" s="525">
        <v>5.6176826392267225E-3</v>
      </c>
      <c r="M425" s="656"/>
    </row>
    <row r="426" spans="1:13" ht="4.5" customHeight="1">
      <c r="B426" s="677"/>
      <c r="C426" s="526"/>
      <c r="D426" s="526"/>
      <c r="E426" s="526"/>
      <c r="F426" s="526"/>
      <c r="G426" s="526"/>
      <c r="H426" s="526"/>
      <c r="I426" s="526"/>
      <c r="J426" s="526"/>
      <c r="K426" s="527"/>
      <c r="L426" s="527"/>
      <c r="M426" s="656"/>
    </row>
    <row r="427" spans="1:13" ht="15.75" customHeight="1">
      <c r="C427" s="524">
        <v>907025268.15789998</v>
      </c>
      <c r="D427" s="524">
        <v>6207190</v>
      </c>
      <c r="E427" s="524">
        <v>3558093</v>
      </c>
      <c r="F427" s="524">
        <v>14729156</v>
      </c>
      <c r="G427" s="524">
        <v>117160313</v>
      </c>
      <c r="H427" s="524">
        <v>814359394</v>
      </c>
      <c r="I427" s="524">
        <v>12913584.570154101</v>
      </c>
      <c r="J427" s="524">
        <v>59498770.170146197</v>
      </c>
      <c r="K427" s="525">
        <v>90.008041230000003</v>
      </c>
      <c r="L427" s="525">
        <v>94.693440448429598</v>
      </c>
      <c r="M427" s="656"/>
    </row>
  </sheetData>
  <mergeCells count="1">
    <mergeCell ref="A4:A5"/>
  </mergeCells>
  <pageMargins left="1.45" right="1.5" top="0.75" bottom="0.75" header="0.3" footer="0.3"/>
  <pageSetup scale="43" orientation="portrait" r:id="rId1"/>
  <headerFooter>
    <oddFooter>&amp;C14 of 19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386"/>
  <sheetViews>
    <sheetView view="pageBreakPreview" topLeftCell="A49" zoomScaleSheetLayoutView="100" workbookViewId="0">
      <selection activeCell="B4" sqref="B4:K6"/>
    </sheetView>
  </sheetViews>
  <sheetFormatPr defaultRowHeight="12"/>
  <cols>
    <col min="1" max="1" width="3.875" style="470" customWidth="1"/>
    <col min="2" max="2" width="12.375" style="470" customWidth="1"/>
    <col min="3" max="3" width="7.25" style="470" customWidth="1"/>
    <col min="4" max="4" width="7.5" style="470" bestFit="1" customWidth="1"/>
    <col min="5" max="7" width="8.75" style="470" bestFit="1" customWidth="1"/>
    <col min="8" max="8" width="9.625" style="470" customWidth="1"/>
    <col min="9" max="9" width="9.75" style="470" customWidth="1"/>
    <col min="10" max="10" width="8.375" style="470" hidden="1" customWidth="1"/>
    <col min="11" max="11" width="6.125" style="470" customWidth="1"/>
    <col min="12" max="12" width="9" style="470" customWidth="1"/>
    <col min="13" max="14" width="5.625" style="470" customWidth="1"/>
    <col min="15" max="15" width="11.125" style="470" customWidth="1"/>
    <col min="16" max="257" width="9" style="470"/>
    <col min="258" max="258" width="22.625" style="470" customWidth="1"/>
    <col min="259" max="259" width="9.5" style="470" bestFit="1" customWidth="1"/>
    <col min="260" max="262" width="9" style="470" bestFit="1" customWidth="1"/>
    <col min="263" max="263" width="10.375" style="470" customWidth="1"/>
    <col min="264" max="264" width="12.5" style="470" customWidth="1"/>
    <col min="265" max="265" width="11.375" style="470" customWidth="1"/>
    <col min="266" max="266" width="11.25" style="470" customWidth="1"/>
    <col min="267" max="267" width="12.125" style="470" customWidth="1"/>
    <col min="268" max="268" width="14.375" style="470" customWidth="1"/>
    <col min="269" max="513" width="9" style="470"/>
    <col min="514" max="514" width="22.625" style="470" customWidth="1"/>
    <col min="515" max="515" width="9.5" style="470" bestFit="1" customWidth="1"/>
    <col min="516" max="518" width="9" style="470" bestFit="1" customWidth="1"/>
    <col min="519" max="519" width="10.375" style="470" customWidth="1"/>
    <col min="520" max="520" width="12.5" style="470" customWidth="1"/>
    <col min="521" max="521" width="11.375" style="470" customWidth="1"/>
    <col min="522" max="522" width="11.25" style="470" customWidth="1"/>
    <col min="523" max="523" width="12.125" style="470" customWidth="1"/>
    <col min="524" max="524" width="14.375" style="470" customWidth="1"/>
    <col min="525" max="769" width="9" style="470"/>
    <col min="770" max="770" width="22.625" style="470" customWidth="1"/>
    <col min="771" max="771" width="9.5" style="470" bestFit="1" customWidth="1"/>
    <col min="772" max="774" width="9" style="470" bestFit="1" customWidth="1"/>
    <col min="775" max="775" width="10.375" style="470" customWidth="1"/>
    <col min="776" max="776" width="12.5" style="470" customWidth="1"/>
    <col min="777" max="777" width="11.375" style="470" customWidth="1"/>
    <col min="778" max="778" width="11.25" style="470" customWidth="1"/>
    <col min="779" max="779" width="12.125" style="470" customWidth="1"/>
    <col min="780" max="780" width="14.375" style="470" customWidth="1"/>
    <col min="781" max="1025" width="9" style="470"/>
    <col min="1026" max="1026" width="22.625" style="470" customWidth="1"/>
    <col min="1027" max="1027" width="9.5" style="470" bestFit="1" customWidth="1"/>
    <col min="1028" max="1030" width="9" style="470" bestFit="1" customWidth="1"/>
    <col min="1031" max="1031" width="10.375" style="470" customWidth="1"/>
    <col min="1032" max="1032" width="12.5" style="470" customWidth="1"/>
    <col min="1033" max="1033" width="11.375" style="470" customWidth="1"/>
    <col min="1034" max="1034" width="11.25" style="470" customWidth="1"/>
    <col min="1035" max="1035" width="12.125" style="470" customWidth="1"/>
    <col min="1036" max="1036" width="14.375" style="470" customWidth="1"/>
    <col min="1037" max="1281" width="9" style="470"/>
    <col min="1282" max="1282" width="22.625" style="470" customWidth="1"/>
    <col min="1283" max="1283" width="9.5" style="470" bestFit="1" customWidth="1"/>
    <col min="1284" max="1286" width="9" style="470" bestFit="1" customWidth="1"/>
    <col min="1287" max="1287" width="10.375" style="470" customWidth="1"/>
    <col min="1288" max="1288" width="12.5" style="470" customWidth="1"/>
    <col min="1289" max="1289" width="11.375" style="470" customWidth="1"/>
    <col min="1290" max="1290" width="11.25" style="470" customWidth="1"/>
    <col min="1291" max="1291" width="12.125" style="470" customWidth="1"/>
    <col min="1292" max="1292" width="14.375" style="470" customWidth="1"/>
    <col min="1293" max="1537" width="9" style="470"/>
    <col min="1538" max="1538" width="22.625" style="470" customWidth="1"/>
    <col min="1539" max="1539" width="9.5" style="470" bestFit="1" customWidth="1"/>
    <col min="1540" max="1542" width="9" style="470" bestFit="1" customWidth="1"/>
    <col min="1543" max="1543" width="10.375" style="470" customWidth="1"/>
    <col min="1544" max="1544" width="12.5" style="470" customWidth="1"/>
    <col min="1545" max="1545" width="11.375" style="470" customWidth="1"/>
    <col min="1546" max="1546" width="11.25" style="470" customWidth="1"/>
    <col min="1547" max="1547" width="12.125" style="470" customWidth="1"/>
    <col min="1548" max="1548" width="14.375" style="470" customWidth="1"/>
    <col min="1549" max="1793" width="9" style="470"/>
    <col min="1794" max="1794" width="22.625" style="470" customWidth="1"/>
    <col min="1795" max="1795" width="9.5" style="470" bestFit="1" customWidth="1"/>
    <col min="1796" max="1798" width="9" style="470" bestFit="1" customWidth="1"/>
    <col min="1799" max="1799" width="10.375" style="470" customWidth="1"/>
    <col min="1800" max="1800" width="12.5" style="470" customWidth="1"/>
    <col min="1801" max="1801" width="11.375" style="470" customWidth="1"/>
    <col min="1802" max="1802" width="11.25" style="470" customWidth="1"/>
    <col min="1803" max="1803" width="12.125" style="470" customWidth="1"/>
    <col min="1804" max="1804" width="14.375" style="470" customWidth="1"/>
    <col min="1805" max="2049" width="9" style="470"/>
    <col min="2050" max="2050" width="22.625" style="470" customWidth="1"/>
    <col min="2051" max="2051" width="9.5" style="470" bestFit="1" customWidth="1"/>
    <col min="2052" max="2054" width="9" style="470" bestFit="1" customWidth="1"/>
    <col min="2055" max="2055" width="10.375" style="470" customWidth="1"/>
    <col min="2056" max="2056" width="12.5" style="470" customWidth="1"/>
    <col min="2057" max="2057" width="11.375" style="470" customWidth="1"/>
    <col min="2058" max="2058" width="11.25" style="470" customWidth="1"/>
    <col min="2059" max="2059" width="12.125" style="470" customWidth="1"/>
    <col min="2060" max="2060" width="14.375" style="470" customWidth="1"/>
    <col min="2061" max="2305" width="9" style="470"/>
    <col min="2306" max="2306" width="22.625" style="470" customWidth="1"/>
    <col min="2307" max="2307" width="9.5" style="470" bestFit="1" customWidth="1"/>
    <col min="2308" max="2310" width="9" style="470" bestFit="1" customWidth="1"/>
    <col min="2311" max="2311" width="10.375" style="470" customWidth="1"/>
    <col min="2312" max="2312" width="12.5" style="470" customWidth="1"/>
    <col min="2313" max="2313" width="11.375" style="470" customWidth="1"/>
    <col min="2314" max="2314" width="11.25" style="470" customWidth="1"/>
    <col min="2315" max="2315" width="12.125" style="470" customWidth="1"/>
    <col min="2316" max="2316" width="14.375" style="470" customWidth="1"/>
    <col min="2317" max="2561" width="9" style="470"/>
    <col min="2562" max="2562" width="22.625" style="470" customWidth="1"/>
    <col min="2563" max="2563" width="9.5" style="470" bestFit="1" customWidth="1"/>
    <col min="2564" max="2566" width="9" style="470" bestFit="1" customWidth="1"/>
    <col min="2567" max="2567" width="10.375" style="470" customWidth="1"/>
    <col min="2568" max="2568" width="12.5" style="470" customWidth="1"/>
    <col min="2569" max="2569" width="11.375" style="470" customWidth="1"/>
    <col min="2570" max="2570" width="11.25" style="470" customWidth="1"/>
    <col min="2571" max="2571" width="12.125" style="470" customWidth="1"/>
    <col min="2572" max="2572" width="14.375" style="470" customWidth="1"/>
    <col min="2573" max="2817" width="9" style="470"/>
    <col min="2818" max="2818" width="22.625" style="470" customWidth="1"/>
    <col min="2819" max="2819" width="9.5" style="470" bestFit="1" customWidth="1"/>
    <col min="2820" max="2822" width="9" style="470" bestFit="1" customWidth="1"/>
    <col min="2823" max="2823" width="10.375" style="470" customWidth="1"/>
    <col min="2824" max="2824" width="12.5" style="470" customWidth="1"/>
    <col min="2825" max="2825" width="11.375" style="470" customWidth="1"/>
    <col min="2826" max="2826" width="11.25" style="470" customWidth="1"/>
    <col min="2827" max="2827" width="12.125" style="470" customWidth="1"/>
    <col min="2828" max="2828" width="14.375" style="470" customWidth="1"/>
    <col min="2829" max="3073" width="9" style="470"/>
    <col min="3074" max="3074" width="22.625" style="470" customWidth="1"/>
    <col min="3075" max="3075" width="9.5" style="470" bestFit="1" customWidth="1"/>
    <col min="3076" max="3078" width="9" style="470" bestFit="1" customWidth="1"/>
    <col min="3079" max="3079" width="10.375" style="470" customWidth="1"/>
    <col min="3080" max="3080" width="12.5" style="470" customWidth="1"/>
    <col min="3081" max="3081" width="11.375" style="470" customWidth="1"/>
    <col min="3082" max="3082" width="11.25" style="470" customWidth="1"/>
    <col min="3083" max="3083" width="12.125" style="470" customWidth="1"/>
    <col min="3084" max="3084" width="14.375" style="470" customWidth="1"/>
    <col min="3085" max="3329" width="9" style="470"/>
    <col min="3330" max="3330" width="22.625" style="470" customWidth="1"/>
    <col min="3331" max="3331" width="9.5" style="470" bestFit="1" customWidth="1"/>
    <col min="3332" max="3334" width="9" style="470" bestFit="1" customWidth="1"/>
    <col min="3335" max="3335" width="10.375" style="470" customWidth="1"/>
    <col min="3336" max="3336" width="12.5" style="470" customWidth="1"/>
    <col min="3337" max="3337" width="11.375" style="470" customWidth="1"/>
    <col min="3338" max="3338" width="11.25" style="470" customWidth="1"/>
    <col min="3339" max="3339" width="12.125" style="470" customWidth="1"/>
    <col min="3340" max="3340" width="14.375" style="470" customWidth="1"/>
    <col min="3341" max="3585" width="9" style="470"/>
    <col min="3586" max="3586" width="22.625" style="470" customWidth="1"/>
    <col min="3587" max="3587" width="9.5" style="470" bestFit="1" customWidth="1"/>
    <col min="3588" max="3590" width="9" style="470" bestFit="1" customWidth="1"/>
    <col min="3591" max="3591" width="10.375" style="470" customWidth="1"/>
    <col min="3592" max="3592" width="12.5" style="470" customWidth="1"/>
    <col min="3593" max="3593" width="11.375" style="470" customWidth="1"/>
    <col min="3594" max="3594" width="11.25" style="470" customWidth="1"/>
    <col min="3595" max="3595" width="12.125" style="470" customWidth="1"/>
    <col min="3596" max="3596" width="14.375" style="470" customWidth="1"/>
    <col min="3597" max="3841" width="9" style="470"/>
    <col min="3842" max="3842" width="22.625" style="470" customWidth="1"/>
    <col min="3843" max="3843" width="9.5" style="470" bestFit="1" customWidth="1"/>
    <col min="3844" max="3846" width="9" style="470" bestFit="1" customWidth="1"/>
    <col min="3847" max="3847" width="10.375" style="470" customWidth="1"/>
    <col min="3848" max="3848" width="12.5" style="470" customWidth="1"/>
    <col min="3849" max="3849" width="11.375" style="470" customWidth="1"/>
    <col min="3850" max="3850" width="11.25" style="470" customWidth="1"/>
    <col min="3851" max="3851" width="12.125" style="470" customWidth="1"/>
    <col min="3852" max="3852" width="14.375" style="470" customWidth="1"/>
    <col min="3853" max="4097" width="9" style="470"/>
    <col min="4098" max="4098" width="22.625" style="470" customWidth="1"/>
    <col min="4099" max="4099" width="9.5" style="470" bestFit="1" customWidth="1"/>
    <col min="4100" max="4102" width="9" style="470" bestFit="1" customWidth="1"/>
    <col min="4103" max="4103" width="10.375" style="470" customWidth="1"/>
    <col min="4104" max="4104" width="12.5" style="470" customWidth="1"/>
    <col min="4105" max="4105" width="11.375" style="470" customWidth="1"/>
    <col min="4106" max="4106" width="11.25" style="470" customWidth="1"/>
    <col min="4107" max="4107" width="12.125" style="470" customWidth="1"/>
    <col min="4108" max="4108" width="14.375" style="470" customWidth="1"/>
    <col min="4109" max="4353" width="9" style="470"/>
    <col min="4354" max="4354" width="22.625" style="470" customWidth="1"/>
    <col min="4355" max="4355" width="9.5" style="470" bestFit="1" customWidth="1"/>
    <col min="4356" max="4358" width="9" style="470" bestFit="1" customWidth="1"/>
    <col min="4359" max="4359" width="10.375" style="470" customWidth="1"/>
    <col min="4360" max="4360" width="12.5" style="470" customWidth="1"/>
    <col min="4361" max="4361" width="11.375" style="470" customWidth="1"/>
    <col min="4362" max="4362" width="11.25" style="470" customWidth="1"/>
    <col min="4363" max="4363" width="12.125" style="470" customWidth="1"/>
    <col min="4364" max="4364" width="14.375" style="470" customWidth="1"/>
    <col min="4365" max="4609" width="9" style="470"/>
    <col min="4610" max="4610" width="22.625" style="470" customWidth="1"/>
    <col min="4611" max="4611" width="9.5" style="470" bestFit="1" customWidth="1"/>
    <col min="4612" max="4614" width="9" style="470" bestFit="1" customWidth="1"/>
    <col min="4615" max="4615" width="10.375" style="470" customWidth="1"/>
    <col min="4616" max="4616" width="12.5" style="470" customWidth="1"/>
    <col min="4617" max="4617" width="11.375" style="470" customWidth="1"/>
    <col min="4618" max="4618" width="11.25" style="470" customWidth="1"/>
    <col min="4619" max="4619" width="12.125" style="470" customWidth="1"/>
    <col min="4620" max="4620" width="14.375" style="470" customWidth="1"/>
    <col min="4621" max="4865" width="9" style="470"/>
    <col min="4866" max="4866" width="22.625" style="470" customWidth="1"/>
    <col min="4867" max="4867" width="9.5" style="470" bestFit="1" customWidth="1"/>
    <col min="4868" max="4870" width="9" style="470" bestFit="1" customWidth="1"/>
    <col min="4871" max="4871" width="10.375" style="470" customWidth="1"/>
    <col min="4872" max="4872" width="12.5" style="470" customWidth="1"/>
    <col min="4873" max="4873" width="11.375" style="470" customWidth="1"/>
    <col min="4874" max="4874" width="11.25" style="470" customWidth="1"/>
    <col min="4875" max="4875" width="12.125" style="470" customWidth="1"/>
    <col min="4876" max="4876" width="14.375" style="470" customWidth="1"/>
    <col min="4877" max="5121" width="9" style="470"/>
    <col min="5122" max="5122" width="22.625" style="470" customWidth="1"/>
    <col min="5123" max="5123" width="9.5" style="470" bestFit="1" customWidth="1"/>
    <col min="5124" max="5126" width="9" style="470" bestFit="1" customWidth="1"/>
    <col min="5127" max="5127" width="10.375" style="470" customWidth="1"/>
    <col min="5128" max="5128" width="12.5" style="470" customWidth="1"/>
    <col min="5129" max="5129" width="11.375" style="470" customWidth="1"/>
    <col min="5130" max="5130" width="11.25" style="470" customWidth="1"/>
    <col min="5131" max="5131" width="12.125" style="470" customWidth="1"/>
    <col min="5132" max="5132" width="14.375" style="470" customWidth="1"/>
    <col min="5133" max="5377" width="9" style="470"/>
    <col min="5378" max="5378" width="22.625" style="470" customWidth="1"/>
    <col min="5379" max="5379" width="9.5" style="470" bestFit="1" customWidth="1"/>
    <col min="5380" max="5382" width="9" style="470" bestFit="1" customWidth="1"/>
    <col min="5383" max="5383" width="10.375" style="470" customWidth="1"/>
    <col min="5384" max="5384" width="12.5" style="470" customWidth="1"/>
    <col min="5385" max="5385" width="11.375" style="470" customWidth="1"/>
    <col min="5386" max="5386" width="11.25" style="470" customWidth="1"/>
    <col min="5387" max="5387" width="12.125" style="470" customWidth="1"/>
    <col min="5388" max="5388" width="14.375" style="470" customWidth="1"/>
    <col min="5389" max="5633" width="9" style="470"/>
    <col min="5634" max="5634" width="22.625" style="470" customWidth="1"/>
    <col min="5635" max="5635" width="9.5" style="470" bestFit="1" customWidth="1"/>
    <col min="5636" max="5638" width="9" style="470" bestFit="1" customWidth="1"/>
    <col min="5639" max="5639" width="10.375" style="470" customWidth="1"/>
    <col min="5640" max="5640" width="12.5" style="470" customWidth="1"/>
    <col min="5641" max="5641" width="11.375" style="470" customWidth="1"/>
    <col min="5642" max="5642" width="11.25" style="470" customWidth="1"/>
    <col min="5643" max="5643" width="12.125" style="470" customWidth="1"/>
    <col min="5644" max="5644" width="14.375" style="470" customWidth="1"/>
    <col min="5645" max="5889" width="9" style="470"/>
    <col min="5890" max="5890" width="22.625" style="470" customWidth="1"/>
    <col min="5891" max="5891" width="9.5" style="470" bestFit="1" customWidth="1"/>
    <col min="5892" max="5894" width="9" style="470" bestFit="1" customWidth="1"/>
    <col min="5895" max="5895" width="10.375" style="470" customWidth="1"/>
    <col min="5896" max="5896" width="12.5" style="470" customWidth="1"/>
    <col min="5897" max="5897" width="11.375" style="470" customWidth="1"/>
    <col min="5898" max="5898" width="11.25" style="470" customWidth="1"/>
    <col min="5899" max="5899" width="12.125" style="470" customWidth="1"/>
    <col min="5900" max="5900" width="14.375" style="470" customWidth="1"/>
    <col min="5901" max="6145" width="9" style="470"/>
    <col min="6146" max="6146" width="22.625" style="470" customWidth="1"/>
    <col min="6147" max="6147" width="9.5" style="470" bestFit="1" customWidth="1"/>
    <col min="6148" max="6150" width="9" style="470" bestFit="1" customWidth="1"/>
    <col min="6151" max="6151" width="10.375" style="470" customWidth="1"/>
    <col min="6152" max="6152" width="12.5" style="470" customWidth="1"/>
    <col min="6153" max="6153" width="11.375" style="470" customWidth="1"/>
    <col min="6154" max="6154" width="11.25" style="470" customWidth="1"/>
    <col min="6155" max="6155" width="12.125" style="470" customWidth="1"/>
    <col min="6156" max="6156" width="14.375" style="470" customWidth="1"/>
    <col min="6157" max="6401" width="9" style="470"/>
    <col min="6402" max="6402" width="22.625" style="470" customWidth="1"/>
    <col min="6403" max="6403" width="9.5" style="470" bestFit="1" customWidth="1"/>
    <col min="6404" max="6406" width="9" style="470" bestFit="1" customWidth="1"/>
    <col min="6407" max="6407" width="10.375" style="470" customWidth="1"/>
    <col min="6408" max="6408" width="12.5" style="470" customWidth="1"/>
    <col min="6409" max="6409" width="11.375" style="470" customWidth="1"/>
    <col min="6410" max="6410" width="11.25" style="470" customWidth="1"/>
    <col min="6411" max="6411" width="12.125" style="470" customWidth="1"/>
    <col min="6412" max="6412" width="14.375" style="470" customWidth="1"/>
    <col min="6413" max="6657" width="9" style="470"/>
    <col min="6658" max="6658" width="22.625" style="470" customWidth="1"/>
    <col min="6659" max="6659" width="9.5" style="470" bestFit="1" customWidth="1"/>
    <col min="6660" max="6662" width="9" style="470" bestFit="1" customWidth="1"/>
    <col min="6663" max="6663" width="10.375" style="470" customWidth="1"/>
    <col min="6664" max="6664" width="12.5" style="470" customWidth="1"/>
    <col min="6665" max="6665" width="11.375" style="470" customWidth="1"/>
    <col min="6666" max="6666" width="11.25" style="470" customWidth="1"/>
    <col min="6667" max="6667" width="12.125" style="470" customWidth="1"/>
    <col min="6668" max="6668" width="14.375" style="470" customWidth="1"/>
    <col min="6669" max="6913" width="9" style="470"/>
    <col min="6914" max="6914" width="22.625" style="470" customWidth="1"/>
    <col min="6915" max="6915" width="9.5" style="470" bestFit="1" customWidth="1"/>
    <col min="6916" max="6918" width="9" style="470" bestFit="1" customWidth="1"/>
    <col min="6919" max="6919" width="10.375" style="470" customWidth="1"/>
    <col min="6920" max="6920" width="12.5" style="470" customWidth="1"/>
    <col min="6921" max="6921" width="11.375" style="470" customWidth="1"/>
    <col min="6922" max="6922" width="11.25" style="470" customWidth="1"/>
    <col min="6923" max="6923" width="12.125" style="470" customWidth="1"/>
    <col min="6924" max="6924" width="14.375" style="470" customWidth="1"/>
    <col min="6925" max="7169" width="9" style="470"/>
    <col min="7170" max="7170" width="22.625" style="470" customWidth="1"/>
    <col min="7171" max="7171" width="9.5" style="470" bestFit="1" customWidth="1"/>
    <col min="7172" max="7174" width="9" style="470" bestFit="1" customWidth="1"/>
    <col min="7175" max="7175" width="10.375" style="470" customWidth="1"/>
    <col min="7176" max="7176" width="12.5" style="470" customWidth="1"/>
    <col min="7177" max="7177" width="11.375" style="470" customWidth="1"/>
    <col min="7178" max="7178" width="11.25" style="470" customWidth="1"/>
    <col min="7179" max="7179" width="12.125" style="470" customWidth="1"/>
    <col min="7180" max="7180" width="14.375" style="470" customWidth="1"/>
    <col min="7181" max="7425" width="9" style="470"/>
    <col min="7426" max="7426" width="22.625" style="470" customWidth="1"/>
    <col min="7427" max="7427" width="9.5" style="470" bestFit="1" customWidth="1"/>
    <col min="7428" max="7430" width="9" style="470" bestFit="1" customWidth="1"/>
    <col min="7431" max="7431" width="10.375" style="470" customWidth="1"/>
    <col min="7432" max="7432" width="12.5" style="470" customWidth="1"/>
    <col min="7433" max="7433" width="11.375" style="470" customWidth="1"/>
    <col min="7434" max="7434" width="11.25" style="470" customWidth="1"/>
    <col min="7435" max="7435" width="12.125" style="470" customWidth="1"/>
    <col min="7436" max="7436" width="14.375" style="470" customWidth="1"/>
    <col min="7437" max="7681" width="9" style="470"/>
    <col min="7682" max="7682" width="22.625" style="470" customWidth="1"/>
    <col min="7683" max="7683" width="9.5" style="470" bestFit="1" customWidth="1"/>
    <col min="7684" max="7686" width="9" style="470" bestFit="1" customWidth="1"/>
    <col min="7687" max="7687" width="10.375" style="470" customWidth="1"/>
    <col min="7688" max="7688" width="12.5" style="470" customWidth="1"/>
    <col min="7689" max="7689" width="11.375" style="470" customWidth="1"/>
    <col min="7690" max="7690" width="11.25" style="470" customWidth="1"/>
    <col min="7691" max="7691" width="12.125" style="470" customWidth="1"/>
    <col min="7692" max="7692" width="14.375" style="470" customWidth="1"/>
    <col min="7693" max="7937" width="9" style="470"/>
    <col min="7938" max="7938" width="22.625" style="470" customWidth="1"/>
    <col min="7939" max="7939" width="9.5" style="470" bestFit="1" customWidth="1"/>
    <col min="7940" max="7942" width="9" style="470" bestFit="1" customWidth="1"/>
    <col min="7943" max="7943" width="10.375" style="470" customWidth="1"/>
    <col min="7944" max="7944" width="12.5" style="470" customWidth="1"/>
    <col min="7945" max="7945" width="11.375" style="470" customWidth="1"/>
    <col min="7946" max="7946" width="11.25" style="470" customWidth="1"/>
    <col min="7947" max="7947" width="12.125" style="470" customWidth="1"/>
    <col min="7948" max="7948" width="14.375" style="470" customWidth="1"/>
    <col min="7949" max="8193" width="9" style="470"/>
    <col min="8194" max="8194" width="22.625" style="470" customWidth="1"/>
    <col min="8195" max="8195" width="9.5" style="470" bestFit="1" customWidth="1"/>
    <col min="8196" max="8198" width="9" style="470" bestFit="1" customWidth="1"/>
    <col min="8199" max="8199" width="10.375" style="470" customWidth="1"/>
    <col min="8200" max="8200" width="12.5" style="470" customWidth="1"/>
    <col min="8201" max="8201" width="11.375" style="470" customWidth="1"/>
    <col min="8202" max="8202" width="11.25" style="470" customWidth="1"/>
    <col min="8203" max="8203" width="12.125" style="470" customWidth="1"/>
    <col min="8204" max="8204" width="14.375" style="470" customWidth="1"/>
    <col min="8205" max="8449" width="9" style="470"/>
    <col min="8450" max="8450" width="22.625" style="470" customWidth="1"/>
    <col min="8451" max="8451" width="9.5" style="470" bestFit="1" customWidth="1"/>
    <col min="8452" max="8454" width="9" style="470" bestFit="1" customWidth="1"/>
    <col min="8455" max="8455" width="10.375" style="470" customWidth="1"/>
    <col min="8456" max="8456" width="12.5" style="470" customWidth="1"/>
    <col min="8457" max="8457" width="11.375" style="470" customWidth="1"/>
    <col min="8458" max="8458" width="11.25" style="470" customWidth="1"/>
    <col min="8459" max="8459" width="12.125" style="470" customWidth="1"/>
    <col min="8460" max="8460" width="14.375" style="470" customWidth="1"/>
    <col min="8461" max="8705" width="9" style="470"/>
    <col min="8706" max="8706" width="22.625" style="470" customWidth="1"/>
    <col min="8707" max="8707" width="9.5" style="470" bestFit="1" customWidth="1"/>
    <col min="8708" max="8710" width="9" style="470" bestFit="1" customWidth="1"/>
    <col min="8711" max="8711" width="10.375" style="470" customWidth="1"/>
    <col min="8712" max="8712" width="12.5" style="470" customWidth="1"/>
    <col min="8713" max="8713" width="11.375" style="470" customWidth="1"/>
    <col min="8714" max="8714" width="11.25" style="470" customWidth="1"/>
    <col min="8715" max="8715" width="12.125" style="470" customWidth="1"/>
    <col min="8716" max="8716" width="14.375" style="470" customWidth="1"/>
    <col min="8717" max="8961" width="9" style="470"/>
    <col min="8962" max="8962" width="22.625" style="470" customWidth="1"/>
    <col min="8963" max="8963" width="9.5" style="470" bestFit="1" customWidth="1"/>
    <col min="8964" max="8966" width="9" style="470" bestFit="1" customWidth="1"/>
    <col min="8967" max="8967" width="10.375" style="470" customWidth="1"/>
    <col min="8968" max="8968" width="12.5" style="470" customWidth="1"/>
    <col min="8969" max="8969" width="11.375" style="470" customWidth="1"/>
    <col min="8970" max="8970" width="11.25" style="470" customWidth="1"/>
    <col min="8971" max="8971" width="12.125" style="470" customWidth="1"/>
    <col min="8972" max="8972" width="14.375" style="470" customWidth="1"/>
    <col min="8973" max="9217" width="9" style="470"/>
    <col min="9218" max="9218" width="22.625" style="470" customWidth="1"/>
    <col min="9219" max="9219" width="9.5" style="470" bestFit="1" customWidth="1"/>
    <col min="9220" max="9222" width="9" style="470" bestFit="1" customWidth="1"/>
    <col min="9223" max="9223" width="10.375" style="470" customWidth="1"/>
    <col min="9224" max="9224" width="12.5" style="470" customWidth="1"/>
    <col min="9225" max="9225" width="11.375" style="470" customWidth="1"/>
    <col min="9226" max="9226" width="11.25" style="470" customWidth="1"/>
    <col min="9227" max="9227" width="12.125" style="470" customWidth="1"/>
    <col min="9228" max="9228" width="14.375" style="470" customWidth="1"/>
    <col min="9229" max="9473" width="9" style="470"/>
    <col min="9474" max="9474" width="22.625" style="470" customWidth="1"/>
    <col min="9475" max="9475" width="9.5" style="470" bestFit="1" customWidth="1"/>
    <col min="9476" max="9478" width="9" style="470" bestFit="1" customWidth="1"/>
    <col min="9479" max="9479" width="10.375" style="470" customWidth="1"/>
    <col min="9480" max="9480" width="12.5" style="470" customWidth="1"/>
    <col min="9481" max="9481" width="11.375" style="470" customWidth="1"/>
    <col min="9482" max="9482" width="11.25" style="470" customWidth="1"/>
    <col min="9483" max="9483" width="12.125" style="470" customWidth="1"/>
    <col min="9484" max="9484" width="14.375" style="470" customWidth="1"/>
    <col min="9485" max="9729" width="9" style="470"/>
    <col min="9730" max="9730" width="22.625" style="470" customWidth="1"/>
    <col min="9731" max="9731" width="9.5" style="470" bestFit="1" customWidth="1"/>
    <col min="9732" max="9734" width="9" style="470" bestFit="1" customWidth="1"/>
    <col min="9735" max="9735" width="10.375" style="470" customWidth="1"/>
    <col min="9736" max="9736" width="12.5" style="470" customWidth="1"/>
    <col min="9737" max="9737" width="11.375" style="470" customWidth="1"/>
    <col min="9738" max="9738" width="11.25" style="470" customWidth="1"/>
    <col min="9739" max="9739" width="12.125" style="470" customWidth="1"/>
    <col min="9740" max="9740" width="14.375" style="470" customWidth="1"/>
    <col min="9741" max="9985" width="9" style="470"/>
    <col min="9986" max="9986" width="22.625" style="470" customWidth="1"/>
    <col min="9987" max="9987" width="9.5" style="470" bestFit="1" customWidth="1"/>
    <col min="9988" max="9990" width="9" style="470" bestFit="1" customWidth="1"/>
    <col min="9991" max="9991" width="10.375" style="470" customWidth="1"/>
    <col min="9992" max="9992" width="12.5" style="470" customWidth="1"/>
    <col min="9993" max="9993" width="11.375" style="470" customWidth="1"/>
    <col min="9994" max="9994" width="11.25" style="470" customWidth="1"/>
    <col min="9995" max="9995" width="12.125" style="470" customWidth="1"/>
    <col min="9996" max="9996" width="14.375" style="470" customWidth="1"/>
    <col min="9997" max="10241" width="9" style="470"/>
    <col min="10242" max="10242" width="22.625" style="470" customWidth="1"/>
    <col min="10243" max="10243" width="9.5" style="470" bestFit="1" customWidth="1"/>
    <col min="10244" max="10246" width="9" style="470" bestFit="1" customWidth="1"/>
    <col min="10247" max="10247" width="10.375" style="470" customWidth="1"/>
    <col min="10248" max="10248" width="12.5" style="470" customWidth="1"/>
    <col min="10249" max="10249" width="11.375" style="470" customWidth="1"/>
    <col min="10250" max="10250" width="11.25" style="470" customWidth="1"/>
    <col min="10251" max="10251" width="12.125" style="470" customWidth="1"/>
    <col min="10252" max="10252" width="14.375" style="470" customWidth="1"/>
    <col min="10253" max="10497" width="9" style="470"/>
    <col min="10498" max="10498" width="22.625" style="470" customWidth="1"/>
    <col min="10499" max="10499" width="9.5" style="470" bestFit="1" customWidth="1"/>
    <col min="10500" max="10502" width="9" style="470" bestFit="1" customWidth="1"/>
    <col min="10503" max="10503" width="10.375" style="470" customWidth="1"/>
    <col min="10504" max="10504" width="12.5" style="470" customWidth="1"/>
    <col min="10505" max="10505" width="11.375" style="470" customWidth="1"/>
    <col min="10506" max="10506" width="11.25" style="470" customWidth="1"/>
    <col min="10507" max="10507" width="12.125" style="470" customWidth="1"/>
    <col min="10508" max="10508" width="14.375" style="470" customWidth="1"/>
    <col min="10509" max="10753" width="9" style="470"/>
    <col min="10754" max="10754" width="22.625" style="470" customWidth="1"/>
    <col min="10755" max="10755" width="9.5" style="470" bestFit="1" customWidth="1"/>
    <col min="10756" max="10758" width="9" style="470" bestFit="1" customWidth="1"/>
    <col min="10759" max="10759" width="10.375" style="470" customWidth="1"/>
    <col min="10760" max="10760" width="12.5" style="470" customWidth="1"/>
    <col min="10761" max="10761" width="11.375" style="470" customWidth="1"/>
    <col min="10762" max="10762" width="11.25" style="470" customWidth="1"/>
    <col min="10763" max="10763" width="12.125" style="470" customWidth="1"/>
    <col min="10764" max="10764" width="14.375" style="470" customWidth="1"/>
    <col min="10765" max="11009" width="9" style="470"/>
    <col min="11010" max="11010" width="22.625" style="470" customWidth="1"/>
    <col min="11011" max="11011" width="9.5" style="470" bestFit="1" customWidth="1"/>
    <col min="11012" max="11014" width="9" style="470" bestFit="1" customWidth="1"/>
    <col min="11015" max="11015" width="10.375" style="470" customWidth="1"/>
    <col min="11016" max="11016" width="12.5" style="470" customWidth="1"/>
    <col min="11017" max="11017" width="11.375" style="470" customWidth="1"/>
    <col min="11018" max="11018" width="11.25" style="470" customWidth="1"/>
    <col min="11019" max="11019" width="12.125" style="470" customWidth="1"/>
    <col min="11020" max="11020" width="14.375" style="470" customWidth="1"/>
    <col min="11021" max="11265" width="9" style="470"/>
    <col min="11266" max="11266" width="22.625" style="470" customWidth="1"/>
    <col min="11267" max="11267" width="9.5" style="470" bestFit="1" customWidth="1"/>
    <col min="11268" max="11270" width="9" style="470" bestFit="1" customWidth="1"/>
    <col min="11271" max="11271" width="10.375" style="470" customWidth="1"/>
    <col min="11272" max="11272" width="12.5" style="470" customWidth="1"/>
    <col min="11273" max="11273" width="11.375" style="470" customWidth="1"/>
    <col min="11274" max="11274" width="11.25" style="470" customWidth="1"/>
    <col min="11275" max="11275" width="12.125" style="470" customWidth="1"/>
    <col min="11276" max="11276" width="14.375" style="470" customWidth="1"/>
    <col min="11277" max="11521" width="9" style="470"/>
    <col min="11522" max="11522" width="22.625" style="470" customWidth="1"/>
    <col min="11523" max="11523" width="9.5" style="470" bestFit="1" customWidth="1"/>
    <col min="11524" max="11526" width="9" style="470" bestFit="1" customWidth="1"/>
    <col min="11527" max="11527" width="10.375" style="470" customWidth="1"/>
    <col min="11528" max="11528" width="12.5" style="470" customWidth="1"/>
    <col min="11529" max="11529" width="11.375" style="470" customWidth="1"/>
    <col min="11530" max="11530" width="11.25" style="470" customWidth="1"/>
    <col min="11531" max="11531" width="12.125" style="470" customWidth="1"/>
    <col min="11532" max="11532" width="14.375" style="470" customWidth="1"/>
    <col min="11533" max="11777" width="9" style="470"/>
    <col min="11778" max="11778" width="22.625" style="470" customWidth="1"/>
    <col min="11779" max="11779" width="9.5" style="470" bestFit="1" customWidth="1"/>
    <col min="11780" max="11782" width="9" style="470" bestFit="1" customWidth="1"/>
    <col min="11783" max="11783" width="10.375" style="470" customWidth="1"/>
    <col min="11784" max="11784" width="12.5" style="470" customWidth="1"/>
    <col min="11785" max="11785" width="11.375" style="470" customWidth="1"/>
    <col min="11786" max="11786" width="11.25" style="470" customWidth="1"/>
    <col min="11787" max="11787" width="12.125" style="470" customWidth="1"/>
    <col min="11788" max="11788" width="14.375" style="470" customWidth="1"/>
    <col min="11789" max="12033" width="9" style="470"/>
    <col min="12034" max="12034" width="22.625" style="470" customWidth="1"/>
    <col min="12035" max="12035" width="9.5" style="470" bestFit="1" customWidth="1"/>
    <col min="12036" max="12038" width="9" style="470" bestFit="1" customWidth="1"/>
    <col min="12039" max="12039" width="10.375" style="470" customWidth="1"/>
    <col min="12040" max="12040" width="12.5" style="470" customWidth="1"/>
    <col min="12041" max="12041" width="11.375" style="470" customWidth="1"/>
    <col min="12042" max="12042" width="11.25" style="470" customWidth="1"/>
    <col min="12043" max="12043" width="12.125" style="470" customWidth="1"/>
    <col min="12044" max="12044" width="14.375" style="470" customWidth="1"/>
    <col min="12045" max="12289" width="9" style="470"/>
    <col min="12290" max="12290" width="22.625" style="470" customWidth="1"/>
    <col min="12291" max="12291" width="9.5" style="470" bestFit="1" customWidth="1"/>
    <col min="12292" max="12294" width="9" style="470" bestFit="1" customWidth="1"/>
    <col min="12295" max="12295" width="10.375" style="470" customWidth="1"/>
    <col min="12296" max="12296" width="12.5" style="470" customWidth="1"/>
    <col min="12297" max="12297" width="11.375" style="470" customWidth="1"/>
    <col min="12298" max="12298" width="11.25" style="470" customWidth="1"/>
    <col min="12299" max="12299" width="12.125" style="470" customWidth="1"/>
    <col min="12300" max="12300" width="14.375" style="470" customWidth="1"/>
    <col min="12301" max="12545" width="9" style="470"/>
    <col min="12546" max="12546" width="22.625" style="470" customWidth="1"/>
    <col min="12547" max="12547" width="9.5" style="470" bestFit="1" customWidth="1"/>
    <col min="12548" max="12550" width="9" style="470" bestFit="1" customWidth="1"/>
    <col min="12551" max="12551" width="10.375" style="470" customWidth="1"/>
    <col min="12552" max="12552" width="12.5" style="470" customWidth="1"/>
    <col min="12553" max="12553" width="11.375" style="470" customWidth="1"/>
    <col min="12554" max="12554" width="11.25" style="470" customWidth="1"/>
    <col min="12555" max="12555" width="12.125" style="470" customWidth="1"/>
    <col min="12556" max="12556" width="14.375" style="470" customWidth="1"/>
    <col min="12557" max="12801" width="9" style="470"/>
    <col min="12802" max="12802" width="22.625" style="470" customWidth="1"/>
    <col min="12803" max="12803" width="9.5" style="470" bestFit="1" customWidth="1"/>
    <col min="12804" max="12806" width="9" style="470" bestFit="1" customWidth="1"/>
    <col min="12807" max="12807" width="10.375" style="470" customWidth="1"/>
    <col min="12808" max="12808" width="12.5" style="470" customWidth="1"/>
    <col min="12809" max="12809" width="11.375" style="470" customWidth="1"/>
    <col min="12810" max="12810" width="11.25" style="470" customWidth="1"/>
    <col min="12811" max="12811" width="12.125" style="470" customWidth="1"/>
    <col min="12812" max="12812" width="14.375" style="470" customWidth="1"/>
    <col min="12813" max="13057" width="9" style="470"/>
    <col min="13058" max="13058" width="22.625" style="470" customWidth="1"/>
    <col min="13059" max="13059" width="9.5" style="470" bestFit="1" customWidth="1"/>
    <col min="13060" max="13062" width="9" style="470" bestFit="1" customWidth="1"/>
    <col min="13063" max="13063" width="10.375" style="470" customWidth="1"/>
    <col min="13064" max="13064" width="12.5" style="470" customWidth="1"/>
    <col min="13065" max="13065" width="11.375" style="470" customWidth="1"/>
    <col min="13066" max="13066" width="11.25" style="470" customWidth="1"/>
    <col min="13067" max="13067" width="12.125" style="470" customWidth="1"/>
    <col min="13068" max="13068" width="14.375" style="470" customWidth="1"/>
    <col min="13069" max="13313" width="9" style="470"/>
    <col min="13314" max="13314" width="22.625" style="470" customWidth="1"/>
    <col min="13315" max="13315" width="9.5" style="470" bestFit="1" customWidth="1"/>
    <col min="13316" max="13318" width="9" style="470" bestFit="1" customWidth="1"/>
    <col min="13319" max="13319" width="10.375" style="470" customWidth="1"/>
    <col min="13320" max="13320" width="12.5" style="470" customWidth="1"/>
    <col min="13321" max="13321" width="11.375" style="470" customWidth="1"/>
    <col min="13322" max="13322" width="11.25" style="470" customWidth="1"/>
    <col min="13323" max="13323" width="12.125" style="470" customWidth="1"/>
    <col min="13324" max="13324" width="14.375" style="470" customWidth="1"/>
    <col min="13325" max="13569" width="9" style="470"/>
    <col min="13570" max="13570" width="22.625" style="470" customWidth="1"/>
    <col min="13571" max="13571" width="9.5" style="470" bestFit="1" customWidth="1"/>
    <col min="13572" max="13574" width="9" style="470" bestFit="1" customWidth="1"/>
    <col min="13575" max="13575" width="10.375" style="470" customWidth="1"/>
    <col min="13576" max="13576" width="12.5" style="470" customWidth="1"/>
    <col min="13577" max="13577" width="11.375" style="470" customWidth="1"/>
    <col min="13578" max="13578" width="11.25" style="470" customWidth="1"/>
    <col min="13579" max="13579" width="12.125" style="470" customWidth="1"/>
    <col min="13580" max="13580" width="14.375" style="470" customWidth="1"/>
    <col min="13581" max="13825" width="9" style="470"/>
    <col min="13826" max="13826" width="22.625" style="470" customWidth="1"/>
    <col min="13827" max="13827" width="9.5" style="470" bestFit="1" customWidth="1"/>
    <col min="13828" max="13830" width="9" style="470" bestFit="1" customWidth="1"/>
    <col min="13831" max="13831" width="10.375" style="470" customWidth="1"/>
    <col min="13832" max="13832" width="12.5" style="470" customWidth="1"/>
    <col min="13833" max="13833" width="11.375" style="470" customWidth="1"/>
    <col min="13834" max="13834" width="11.25" style="470" customWidth="1"/>
    <col min="13835" max="13835" width="12.125" style="470" customWidth="1"/>
    <col min="13836" max="13836" width="14.375" style="470" customWidth="1"/>
    <col min="13837" max="14081" width="9" style="470"/>
    <col min="14082" max="14082" width="22.625" style="470" customWidth="1"/>
    <col min="14083" max="14083" width="9.5" style="470" bestFit="1" customWidth="1"/>
    <col min="14084" max="14086" width="9" style="470" bestFit="1" customWidth="1"/>
    <col min="14087" max="14087" width="10.375" style="470" customWidth="1"/>
    <col min="14088" max="14088" width="12.5" style="470" customWidth="1"/>
    <col min="14089" max="14089" width="11.375" style="470" customWidth="1"/>
    <col min="14090" max="14090" width="11.25" style="470" customWidth="1"/>
    <col min="14091" max="14091" width="12.125" style="470" customWidth="1"/>
    <col min="14092" max="14092" width="14.375" style="470" customWidth="1"/>
    <col min="14093" max="14337" width="9" style="470"/>
    <col min="14338" max="14338" width="22.625" style="470" customWidth="1"/>
    <col min="14339" max="14339" width="9.5" style="470" bestFit="1" customWidth="1"/>
    <col min="14340" max="14342" width="9" style="470" bestFit="1" customWidth="1"/>
    <col min="14343" max="14343" width="10.375" style="470" customWidth="1"/>
    <col min="14344" max="14344" width="12.5" style="470" customWidth="1"/>
    <col min="14345" max="14345" width="11.375" style="470" customWidth="1"/>
    <col min="14346" max="14346" width="11.25" style="470" customWidth="1"/>
    <col min="14347" max="14347" width="12.125" style="470" customWidth="1"/>
    <col min="14348" max="14348" width="14.375" style="470" customWidth="1"/>
    <col min="14349" max="14593" width="9" style="470"/>
    <col min="14594" max="14594" width="22.625" style="470" customWidth="1"/>
    <col min="14595" max="14595" width="9.5" style="470" bestFit="1" customWidth="1"/>
    <col min="14596" max="14598" width="9" style="470" bestFit="1" customWidth="1"/>
    <col min="14599" max="14599" width="10.375" style="470" customWidth="1"/>
    <col min="14600" max="14600" width="12.5" style="470" customWidth="1"/>
    <col min="14601" max="14601" width="11.375" style="470" customWidth="1"/>
    <col min="14602" max="14602" width="11.25" style="470" customWidth="1"/>
    <col min="14603" max="14603" width="12.125" style="470" customWidth="1"/>
    <col min="14604" max="14604" width="14.375" style="470" customWidth="1"/>
    <col min="14605" max="14849" width="9" style="470"/>
    <col min="14850" max="14850" width="22.625" style="470" customWidth="1"/>
    <col min="14851" max="14851" width="9.5" style="470" bestFit="1" customWidth="1"/>
    <col min="14852" max="14854" width="9" style="470" bestFit="1" customWidth="1"/>
    <col min="14855" max="14855" width="10.375" style="470" customWidth="1"/>
    <col min="14856" max="14856" width="12.5" style="470" customWidth="1"/>
    <col min="14857" max="14857" width="11.375" style="470" customWidth="1"/>
    <col min="14858" max="14858" width="11.25" style="470" customWidth="1"/>
    <col min="14859" max="14859" width="12.125" style="470" customWidth="1"/>
    <col min="14860" max="14860" width="14.375" style="470" customWidth="1"/>
    <col min="14861" max="15105" width="9" style="470"/>
    <col min="15106" max="15106" width="22.625" style="470" customWidth="1"/>
    <col min="15107" max="15107" width="9.5" style="470" bestFit="1" customWidth="1"/>
    <col min="15108" max="15110" width="9" style="470" bestFit="1" customWidth="1"/>
    <col min="15111" max="15111" width="10.375" style="470" customWidth="1"/>
    <col min="15112" max="15112" width="12.5" style="470" customWidth="1"/>
    <col min="15113" max="15113" width="11.375" style="470" customWidth="1"/>
    <col min="15114" max="15114" width="11.25" style="470" customWidth="1"/>
    <col min="15115" max="15115" width="12.125" style="470" customWidth="1"/>
    <col min="15116" max="15116" width="14.375" style="470" customWidth="1"/>
    <col min="15117" max="15361" width="9" style="470"/>
    <col min="15362" max="15362" width="22.625" style="470" customWidth="1"/>
    <col min="15363" max="15363" width="9.5" style="470" bestFit="1" customWidth="1"/>
    <col min="15364" max="15366" width="9" style="470" bestFit="1" customWidth="1"/>
    <col min="15367" max="15367" width="10.375" style="470" customWidth="1"/>
    <col min="15368" max="15368" width="12.5" style="470" customWidth="1"/>
    <col min="15369" max="15369" width="11.375" style="470" customWidth="1"/>
    <col min="15370" max="15370" width="11.25" style="470" customWidth="1"/>
    <col min="15371" max="15371" width="12.125" style="470" customWidth="1"/>
    <col min="15372" max="15372" width="14.375" style="470" customWidth="1"/>
    <col min="15373" max="15617" width="9" style="470"/>
    <col min="15618" max="15618" width="22.625" style="470" customWidth="1"/>
    <col min="15619" max="15619" width="9.5" style="470" bestFit="1" customWidth="1"/>
    <col min="15620" max="15622" width="9" style="470" bestFit="1" customWidth="1"/>
    <col min="15623" max="15623" width="10.375" style="470" customWidth="1"/>
    <col min="15624" max="15624" width="12.5" style="470" customWidth="1"/>
    <col min="15625" max="15625" width="11.375" style="470" customWidth="1"/>
    <col min="15626" max="15626" width="11.25" style="470" customWidth="1"/>
    <col min="15627" max="15627" width="12.125" style="470" customWidth="1"/>
    <col min="15628" max="15628" width="14.375" style="470" customWidth="1"/>
    <col min="15629" max="15873" width="9" style="470"/>
    <col min="15874" max="15874" width="22.625" style="470" customWidth="1"/>
    <col min="15875" max="15875" width="9.5" style="470" bestFit="1" customWidth="1"/>
    <col min="15876" max="15878" width="9" style="470" bestFit="1" customWidth="1"/>
    <col min="15879" max="15879" width="10.375" style="470" customWidth="1"/>
    <col min="15880" max="15880" width="12.5" style="470" customWidth="1"/>
    <col min="15881" max="15881" width="11.375" style="470" customWidth="1"/>
    <col min="15882" max="15882" width="11.25" style="470" customWidth="1"/>
    <col min="15883" max="15883" width="12.125" style="470" customWidth="1"/>
    <col min="15884" max="15884" width="14.375" style="470" customWidth="1"/>
    <col min="15885" max="16129" width="9" style="470"/>
    <col min="16130" max="16130" width="22.625" style="470" customWidth="1"/>
    <col min="16131" max="16131" width="9.5" style="470" bestFit="1" customWidth="1"/>
    <col min="16132" max="16134" width="9" style="470" bestFit="1" customWidth="1"/>
    <col min="16135" max="16135" width="10.375" style="470" customWidth="1"/>
    <col min="16136" max="16136" width="12.5" style="470" customWidth="1"/>
    <col min="16137" max="16137" width="11.375" style="470" customWidth="1"/>
    <col min="16138" max="16138" width="11.25" style="470" customWidth="1"/>
    <col min="16139" max="16139" width="12.125" style="470" customWidth="1"/>
    <col min="16140" max="16140" width="14.375" style="470" customWidth="1"/>
    <col min="16141" max="16384" width="9" style="470"/>
  </cols>
  <sheetData>
    <row r="1" spans="1:81" s="474" customFormat="1">
      <c r="A1" s="738">
        <v>7.3</v>
      </c>
      <c r="B1" s="471" t="s">
        <v>2072</v>
      </c>
      <c r="C1" s="471"/>
      <c r="D1" s="471"/>
      <c r="E1" s="471"/>
      <c r="F1" s="471"/>
      <c r="G1" s="471"/>
      <c r="H1" s="471"/>
      <c r="I1" s="471"/>
      <c r="J1" s="471"/>
      <c r="K1" s="471"/>
      <c r="L1" s="471"/>
      <c r="M1" s="472"/>
      <c r="N1" s="472"/>
      <c r="O1" s="472"/>
      <c r="P1" s="472"/>
      <c r="Q1" s="472"/>
      <c r="R1" s="472"/>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row>
    <row r="2" spans="1:81" s="474" customFormat="1">
      <c r="B2" s="471"/>
      <c r="C2" s="471"/>
      <c r="D2" s="471"/>
      <c r="E2" s="471"/>
      <c r="F2" s="471"/>
      <c r="G2" s="471"/>
      <c r="H2" s="471"/>
      <c r="I2" s="471"/>
      <c r="J2" s="471"/>
      <c r="K2" s="471"/>
      <c r="L2" s="471"/>
      <c r="M2" s="472"/>
      <c r="N2" s="472"/>
      <c r="O2" s="472"/>
      <c r="P2" s="472"/>
      <c r="Q2" s="472"/>
      <c r="R2" s="472"/>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row>
    <row r="4" spans="1:81">
      <c r="B4" s="1314" t="s">
        <v>1412</v>
      </c>
      <c r="C4" s="1314" t="s">
        <v>89</v>
      </c>
      <c r="D4" s="1314" t="s">
        <v>90</v>
      </c>
      <c r="E4" s="1314"/>
      <c r="F4" s="1314"/>
      <c r="G4" s="1314"/>
      <c r="H4" s="1314" t="s">
        <v>2013</v>
      </c>
      <c r="I4" s="1314"/>
      <c r="J4" s="1314"/>
      <c r="K4" s="1314" t="s">
        <v>1413</v>
      </c>
      <c r="L4" s="1314" t="s">
        <v>1414</v>
      </c>
    </row>
    <row r="5" spans="1:81" ht="48">
      <c r="B5" s="1314"/>
      <c r="C5" s="1314"/>
      <c r="D5" s="739" t="s">
        <v>1506</v>
      </c>
      <c r="E5" s="739" t="s">
        <v>1415</v>
      </c>
      <c r="F5" s="739" t="s">
        <v>1416</v>
      </c>
      <c r="G5" s="739" t="s">
        <v>2012</v>
      </c>
      <c r="H5" s="739" t="s">
        <v>618</v>
      </c>
      <c r="I5" s="739" t="s">
        <v>619</v>
      </c>
      <c r="J5" s="739" t="s">
        <v>91</v>
      </c>
      <c r="K5" s="1314"/>
      <c r="L5" s="1314"/>
    </row>
    <row r="6" spans="1:81">
      <c r="B6" s="611"/>
      <c r="C6" s="611"/>
      <c r="D6" s="1317" t="s">
        <v>1507</v>
      </c>
      <c r="E6" s="1317"/>
      <c r="F6" s="1317"/>
      <c r="G6" s="1317"/>
      <c r="H6" s="1317"/>
      <c r="I6" s="1317"/>
      <c r="J6" s="1317"/>
      <c r="K6" s="740"/>
      <c r="L6" s="741"/>
    </row>
    <row r="7" spans="1:81">
      <c r="B7" s="611"/>
      <c r="C7" s="612"/>
      <c r="D7" s="612"/>
      <c r="E7" s="612"/>
      <c r="F7" s="612"/>
      <c r="G7" s="612"/>
      <c r="H7" s="613"/>
      <c r="I7" s="612"/>
      <c r="J7" s="612"/>
      <c r="K7" s="618">
        <f>BS!F30</f>
        <v>63580851</v>
      </c>
      <c r="L7" s="619">
        <f>BS!F10</f>
        <v>62763989</v>
      </c>
    </row>
    <row r="8" spans="1:81">
      <c r="B8" s="614" t="s">
        <v>1417</v>
      </c>
      <c r="C8" s="615"/>
      <c r="D8" s="616"/>
      <c r="E8" s="616"/>
      <c r="F8" s="616"/>
      <c r="G8" s="616"/>
      <c r="H8" s="613"/>
      <c r="I8" s="612"/>
      <c r="J8" s="612"/>
      <c r="K8" s="236"/>
      <c r="L8" s="617"/>
    </row>
    <row r="9" spans="1:81">
      <c r="B9" s="620">
        <v>41746</v>
      </c>
      <c r="C9" s="621" t="s">
        <v>1418</v>
      </c>
      <c r="D9" s="622">
        <v>675000</v>
      </c>
      <c r="E9" s="622">
        <v>0</v>
      </c>
      <c r="F9" s="622">
        <v>675000</v>
      </c>
      <c r="G9" s="622">
        <f t="shared" ref="G9:G15" si="0">+D9+E9-F9</f>
        <v>0</v>
      </c>
      <c r="H9" s="18">
        <v>0</v>
      </c>
      <c r="I9" s="18">
        <v>0</v>
      </c>
      <c r="J9" s="624">
        <f>+I9-H9</f>
        <v>0</v>
      </c>
      <c r="K9" s="18">
        <v>0</v>
      </c>
      <c r="L9" s="18">
        <v>0</v>
      </c>
    </row>
    <row r="10" spans="1:81">
      <c r="B10" s="620">
        <v>41844</v>
      </c>
      <c r="C10" s="621" t="s">
        <v>1418</v>
      </c>
      <c r="D10" s="622">
        <v>0</v>
      </c>
      <c r="E10" s="622">
        <v>600000</v>
      </c>
      <c r="F10" s="622">
        <v>600000</v>
      </c>
      <c r="G10" s="622">
        <f t="shared" si="0"/>
        <v>0</v>
      </c>
      <c r="H10" s="18">
        <v>0</v>
      </c>
      <c r="I10" s="18">
        <v>0</v>
      </c>
      <c r="J10" s="624">
        <f>+I10-H10</f>
        <v>0</v>
      </c>
      <c r="K10" s="18">
        <v>0</v>
      </c>
      <c r="L10" s="18">
        <v>0</v>
      </c>
    </row>
    <row r="11" spans="1:81">
      <c r="B11" s="620">
        <v>41858</v>
      </c>
      <c r="C11" s="621" t="s">
        <v>1418</v>
      </c>
      <c r="D11" s="622">
        <v>0</v>
      </c>
      <c r="E11" s="622">
        <v>1850000</v>
      </c>
      <c r="F11" s="622">
        <v>1850000</v>
      </c>
      <c r="G11" s="622">
        <f t="shared" si="0"/>
        <v>0</v>
      </c>
      <c r="H11" s="18">
        <v>0</v>
      </c>
      <c r="I11" s="18">
        <v>0</v>
      </c>
      <c r="J11" s="624">
        <f>+I11-H11</f>
        <v>0</v>
      </c>
      <c r="K11" s="18">
        <v>0</v>
      </c>
      <c r="L11" s="18">
        <v>0</v>
      </c>
    </row>
    <row r="12" spans="1:81">
      <c r="B12" s="620">
        <v>41872</v>
      </c>
      <c r="C12" s="621" t="s">
        <v>1418</v>
      </c>
      <c r="D12" s="622">
        <v>0</v>
      </c>
      <c r="E12" s="622">
        <v>250000</v>
      </c>
      <c r="F12" s="622">
        <v>250000</v>
      </c>
      <c r="G12" s="622">
        <f t="shared" si="0"/>
        <v>0</v>
      </c>
      <c r="H12" s="18">
        <v>0</v>
      </c>
      <c r="I12" s="18">
        <v>0</v>
      </c>
      <c r="J12" s="624">
        <f>+I12-H12</f>
        <v>0</v>
      </c>
      <c r="K12" s="18">
        <v>0</v>
      </c>
      <c r="L12" s="18">
        <v>0</v>
      </c>
    </row>
    <row r="13" spans="1:81">
      <c r="B13" s="620">
        <v>41942</v>
      </c>
      <c r="C13" s="621" t="s">
        <v>1418</v>
      </c>
      <c r="D13" s="622">
        <v>0</v>
      </c>
      <c r="E13" s="622">
        <v>1750000</v>
      </c>
      <c r="F13" s="622">
        <v>1750000</v>
      </c>
      <c r="G13" s="622">
        <f t="shared" si="0"/>
        <v>0</v>
      </c>
      <c r="H13" s="18">
        <v>0</v>
      </c>
      <c r="I13" s="18">
        <v>0</v>
      </c>
      <c r="J13" s="624">
        <f>+I13-H13</f>
        <v>0</v>
      </c>
      <c r="K13" s="18">
        <v>0</v>
      </c>
      <c r="L13" s="18">
        <v>0</v>
      </c>
    </row>
    <row r="14" spans="1:81">
      <c r="B14" s="620">
        <v>41942</v>
      </c>
      <c r="C14" s="621" t="s">
        <v>2010</v>
      </c>
      <c r="D14" s="622">
        <v>0</v>
      </c>
      <c r="E14" s="622">
        <v>150000</v>
      </c>
      <c r="F14" s="622">
        <v>0</v>
      </c>
      <c r="G14" s="622">
        <f t="shared" si="0"/>
        <v>150000</v>
      </c>
      <c r="H14" s="18">
        <v>149034.21106999999</v>
      </c>
      <c r="I14" s="18">
        <v>149004.29999999999</v>
      </c>
      <c r="J14" s="624"/>
      <c r="K14" s="625">
        <f>+I14/$K$7</f>
        <v>2.3435405103338423E-3</v>
      </c>
      <c r="L14" s="625">
        <f>+I14/$L$7</f>
        <v>2.37404126751727E-3</v>
      </c>
    </row>
    <row r="15" spans="1:81">
      <c r="B15" s="620">
        <v>41774</v>
      </c>
      <c r="C15" s="621" t="s">
        <v>2011</v>
      </c>
      <c r="D15" s="622">
        <v>0</v>
      </c>
      <c r="E15" s="622">
        <v>600000</v>
      </c>
      <c r="F15" s="622">
        <v>0</v>
      </c>
      <c r="G15" s="622">
        <f t="shared" si="0"/>
        <v>600000</v>
      </c>
      <c r="H15" s="18">
        <v>594337.91342999996</v>
      </c>
      <c r="I15" s="18">
        <v>594186.6</v>
      </c>
      <c r="J15" s="624"/>
      <c r="K15" s="625">
        <f>+I15/$K$7</f>
        <v>9.345370353724897E-3</v>
      </c>
      <c r="L15" s="625">
        <f>+I15/$L$7</f>
        <v>9.4669986638357215E-3</v>
      </c>
    </row>
    <row r="16" spans="1:81">
      <c r="B16" s="626"/>
      <c r="C16" s="621"/>
      <c r="D16" s="622"/>
      <c r="E16" s="622"/>
      <c r="F16" s="622"/>
      <c r="G16" s="622"/>
      <c r="H16" s="623"/>
      <c r="I16" s="623"/>
      <c r="J16" s="624"/>
      <c r="K16" s="627"/>
      <c r="L16" s="628"/>
    </row>
    <row r="17" spans="1:17" ht="12.75" thickBot="1">
      <c r="B17" s="626"/>
      <c r="C17" s="629"/>
      <c r="D17" s="630">
        <f t="shared" ref="D17:I17" si="1">SUM(D9:D16)</f>
        <v>675000</v>
      </c>
      <c r="E17" s="630">
        <f t="shared" si="1"/>
        <v>5200000</v>
      </c>
      <c r="F17" s="630">
        <f t="shared" si="1"/>
        <v>5125000</v>
      </c>
      <c r="G17" s="630">
        <f t="shared" si="1"/>
        <v>750000</v>
      </c>
      <c r="H17" s="630">
        <f t="shared" si="1"/>
        <v>743372.12449999992</v>
      </c>
      <c r="I17" s="630">
        <f t="shared" si="1"/>
        <v>743190.89999999991</v>
      </c>
      <c r="J17" s="631">
        <f>SUM(J9:J12)</f>
        <v>0</v>
      </c>
      <c r="K17" s="730">
        <f>SUM(K9:K16)</f>
        <v>1.168891086405874E-2</v>
      </c>
      <c r="L17" s="730">
        <f>SUM(L9:L16)</f>
        <v>1.1841039931352992E-2</v>
      </c>
      <c r="N17" s="475">
        <f>I17-'1'!F88</f>
        <v>743190.89999999991</v>
      </c>
    </row>
    <row r="18" spans="1:17" ht="12.75" thickTop="1"/>
    <row r="19" spans="1:17">
      <c r="A19" s="737">
        <v>7.4</v>
      </c>
      <c r="B19" s="737" t="s">
        <v>2076</v>
      </c>
      <c r="H19" s="695"/>
      <c r="I19" s="696"/>
    </row>
    <row r="20" spans="1:17" ht="12" customHeight="1">
      <c r="A20" s="732"/>
      <c r="B20" s="1318" t="s">
        <v>30</v>
      </c>
      <c r="D20" s="732"/>
      <c r="E20" s="732"/>
      <c r="F20" s="732"/>
      <c r="G20" s="1316" t="s">
        <v>393</v>
      </c>
      <c r="H20" s="1316"/>
      <c r="I20" s="1316"/>
      <c r="J20" s="731" t="s">
        <v>392</v>
      </c>
      <c r="K20" s="170"/>
      <c r="L20" s="1315" t="s">
        <v>2074</v>
      </c>
      <c r="M20" s="170"/>
      <c r="N20" s="170"/>
      <c r="O20" s="170"/>
      <c r="P20" s="170"/>
      <c r="Q20" s="170"/>
    </row>
    <row r="21" spans="1:17" ht="12" customHeight="1">
      <c r="A21" s="732"/>
      <c r="B21" s="1318"/>
      <c r="D21" s="732"/>
      <c r="E21" s="732"/>
      <c r="F21" s="732"/>
      <c r="G21" s="1315" t="s">
        <v>391</v>
      </c>
      <c r="H21" s="1315" t="s">
        <v>2014</v>
      </c>
      <c r="I21" s="1315" t="s">
        <v>390</v>
      </c>
      <c r="J21" s="731"/>
      <c r="K21" s="170"/>
      <c r="L21" s="1315"/>
      <c r="M21" s="170"/>
      <c r="N21" s="170"/>
      <c r="O21" s="170"/>
      <c r="P21" s="170"/>
      <c r="Q21" s="170"/>
    </row>
    <row r="22" spans="1:17">
      <c r="A22" s="732"/>
      <c r="B22" s="1318"/>
      <c r="D22" s="732"/>
      <c r="E22" s="732"/>
      <c r="F22" s="732"/>
      <c r="G22" s="1315"/>
      <c r="H22" s="1315"/>
      <c r="I22" s="1315"/>
      <c r="J22" s="731"/>
      <c r="K22" s="170"/>
      <c r="L22" s="1315"/>
      <c r="M22" s="170"/>
      <c r="N22" s="170"/>
      <c r="O22" s="170"/>
      <c r="P22" s="170"/>
      <c r="Q22" s="170"/>
    </row>
    <row r="23" spans="1:17">
      <c r="A23" s="732"/>
      <c r="B23" s="1318"/>
      <c r="D23" s="732"/>
      <c r="E23" s="732"/>
      <c r="F23" s="732"/>
      <c r="G23" s="1315"/>
      <c r="H23" s="1315"/>
      <c r="I23" s="1315"/>
      <c r="J23" s="731"/>
      <c r="K23" s="170"/>
      <c r="L23" s="1315"/>
      <c r="M23" s="170"/>
      <c r="N23" s="170"/>
      <c r="O23" s="170"/>
      <c r="P23" s="170"/>
      <c r="Q23" s="170"/>
    </row>
    <row r="24" spans="1:17">
      <c r="A24" s="732"/>
      <c r="B24" s="171"/>
      <c r="C24" s="171"/>
      <c r="D24" s="732"/>
      <c r="E24" s="732"/>
      <c r="F24" s="732"/>
      <c r="G24" s="1316" t="s">
        <v>389</v>
      </c>
      <c r="H24" s="1316"/>
      <c r="I24" s="1316"/>
      <c r="J24" s="171"/>
      <c r="K24" s="170"/>
      <c r="L24" s="736" t="s">
        <v>2075</v>
      </c>
      <c r="M24" s="170"/>
      <c r="N24" s="170"/>
      <c r="O24" s="170"/>
      <c r="P24" s="170"/>
      <c r="Q24" s="170"/>
    </row>
    <row r="25" spans="1:17">
      <c r="B25" s="174" t="s">
        <v>2073</v>
      </c>
      <c r="C25" s="171"/>
      <c r="G25" s="729"/>
      <c r="H25" s="171"/>
      <c r="I25" s="171"/>
      <c r="J25" s="171"/>
      <c r="K25" s="170"/>
      <c r="L25" s="170"/>
      <c r="M25" s="170"/>
      <c r="N25" s="170"/>
      <c r="O25" s="170"/>
      <c r="P25" s="170"/>
      <c r="Q25" s="170"/>
    </row>
    <row r="26" spans="1:17">
      <c r="B26" s="743" t="s">
        <v>387</v>
      </c>
      <c r="C26" s="153"/>
      <c r="G26" s="153"/>
      <c r="H26" s="153"/>
      <c r="I26" s="153"/>
      <c r="J26" s="153"/>
      <c r="K26" s="153"/>
      <c r="L26" s="153"/>
      <c r="M26" s="153"/>
      <c r="N26" s="153"/>
      <c r="O26" s="153"/>
      <c r="P26" s="153"/>
      <c r="Q26" s="153"/>
    </row>
    <row r="27" spans="1:17">
      <c r="B27" s="155"/>
      <c r="C27" s="153"/>
      <c r="G27" s="153"/>
      <c r="H27" s="153"/>
      <c r="I27" s="153"/>
      <c r="J27" s="153"/>
      <c r="K27" s="153"/>
      <c r="L27" s="153"/>
      <c r="M27" s="153"/>
      <c r="N27" s="153"/>
      <c r="O27" s="153"/>
      <c r="P27" s="153"/>
      <c r="Q27" s="153"/>
    </row>
    <row r="28" spans="1:17">
      <c r="B28" s="153" t="s">
        <v>386</v>
      </c>
      <c r="G28" s="159">
        <v>4125</v>
      </c>
      <c r="H28" s="159">
        <v>0</v>
      </c>
      <c r="I28" s="159">
        <f>G28+H28</f>
        <v>4125</v>
      </c>
      <c r="J28" s="160" t="e">
        <f>I28/$I$3</f>
        <v>#DIV/0!</v>
      </c>
      <c r="K28" s="153"/>
      <c r="L28" s="157">
        <f>I28/BS!$F$30*100</f>
        <v>6.487802435988157E-3</v>
      </c>
      <c r="M28" s="153"/>
      <c r="N28" s="153"/>
      <c r="O28" s="153"/>
      <c r="P28" s="153"/>
      <c r="Q28" s="153"/>
    </row>
    <row r="29" spans="1:17">
      <c r="B29" s="153"/>
      <c r="G29" s="159"/>
      <c r="H29" s="167"/>
      <c r="I29" s="158"/>
      <c r="J29" s="153"/>
      <c r="K29" s="153"/>
      <c r="L29" s="153"/>
      <c r="M29" s="153"/>
      <c r="N29" s="153"/>
      <c r="O29" s="153"/>
      <c r="P29" s="153"/>
      <c r="Q29" s="153"/>
    </row>
    <row r="30" spans="1:17">
      <c r="B30" s="153" t="s">
        <v>385</v>
      </c>
      <c r="G30" s="159">
        <v>27000</v>
      </c>
      <c r="H30" s="159">
        <v>0</v>
      </c>
      <c r="I30" s="159">
        <f>G30+H30</f>
        <v>27000</v>
      </c>
      <c r="J30" s="160" t="e">
        <f>I30/$I$3</f>
        <v>#DIV/0!</v>
      </c>
      <c r="K30" s="153"/>
      <c r="L30" s="157">
        <f>I30/BS!$F$30*100</f>
        <v>4.2465615944649746E-2</v>
      </c>
      <c r="M30" s="153"/>
      <c r="N30" s="153"/>
      <c r="O30" s="153"/>
      <c r="P30" s="153"/>
      <c r="Q30" s="153"/>
    </row>
    <row r="31" spans="1:17">
      <c r="B31" s="153"/>
      <c r="G31" s="159"/>
      <c r="H31" s="167"/>
      <c r="I31" s="158"/>
      <c r="J31" s="153"/>
      <c r="K31" s="153"/>
      <c r="L31" s="153"/>
      <c r="M31" s="153"/>
      <c r="N31" s="153"/>
      <c r="O31" s="153"/>
      <c r="P31" s="153"/>
      <c r="Q31" s="153"/>
    </row>
    <row r="32" spans="1:17">
      <c r="B32" s="153" t="s">
        <v>370</v>
      </c>
      <c r="G32" s="159">
        <v>23000</v>
      </c>
      <c r="H32" s="159">
        <v>0</v>
      </c>
      <c r="I32" s="159">
        <f>G32+H32</f>
        <v>23000</v>
      </c>
      <c r="J32" s="160" t="e">
        <f>I32/$I$3</f>
        <v>#DIV/0!</v>
      </c>
      <c r="K32" s="153"/>
      <c r="L32" s="157">
        <f>I32/BS!$F$30*100</f>
        <v>3.6174413582479414E-2</v>
      </c>
      <c r="M32" s="153"/>
      <c r="N32" s="153"/>
      <c r="O32" s="153"/>
      <c r="P32" s="153"/>
      <c r="Q32" s="153"/>
    </row>
    <row r="33" spans="2:17">
      <c r="B33" s="153"/>
      <c r="G33" s="163"/>
      <c r="H33" s="169"/>
      <c r="I33" s="162"/>
      <c r="J33" s="168"/>
      <c r="K33" s="153"/>
      <c r="L33" s="168"/>
      <c r="M33" s="153"/>
      <c r="N33" s="153"/>
      <c r="O33" s="153"/>
      <c r="P33" s="153"/>
      <c r="Q33" s="153"/>
    </row>
    <row r="34" spans="2:17">
      <c r="B34" s="153" t="s">
        <v>363</v>
      </c>
      <c r="G34" s="156">
        <v>54125</v>
      </c>
      <c r="H34" s="156">
        <v>0</v>
      </c>
      <c r="I34" s="156">
        <f>I28+I30+I32</f>
        <v>54125</v>
      </c>
      <c r="J34" s="160" t="e">
        <f>I34/$I$3</f>
        <v>#DIV/0!</v>
      </c>
      <c r="K34" s="744"/>
      <c r="L34" s="157">
        <f>I34/BS!$F$30*100</f>
        <v>8.5127831963117323E-2</v>
      </c>
      <c r="M34" s="153"/>
      <c r="N34" s="153"/>
      <c r="O34" s="153"/>
      <c r="P34" s="153"/>
      <c r="Q34" s="153"/>
    </row>
    <row r="35" spans="2:17">
      <c r="B35" s="153" t="s">
        <v>355</v>
      </c>
      <c r="G35" s="156">
        <f>-G34</f>
        <v>-54125</v>
      </c>
      <c r="H35" s="156">
        <v>0</v>
      </c>
      <c r="I35" s="159">
        <f>-I34</f>
        <v>-54125</v>
      </c>
      <c r="J35" s="160" t="e">
        <f>I35/$I$3</f>
        <v>#DIV/0!</v>
      </c>
      <c r="K35" s="153"/>
      <c r="L35" s="157">
        <f>I35/BS!$F$30*100</f>
        <v>-8.5127831963117323E-2</v>
      </c>
      <c r="M35" s="153"/>
      <c r="N35" s="153"/>
      <c r="O35" s="153"/>
      <c r="P35" s="153"/>
      <c r="Q35" s="153"/>
    </row>
    <row r="36" spans="2:17" ht="12.75" thickBot="1">
      <c r="B36" s="155"/>
      <c r="C36" s="153"/>
      <c r="G36" s="154">
        <v>0</v>
      </c>
      <c r="H36" s="154">
        <v>0</v>
      </c>
      <c r="I36" s="154">
        <f>I34+I35</f>
        <v>0</v>
      </c>
      <c r="J36" s="154">
        <v>0</v>
      </c>
      <c r="K36" s="154"/>
      <c r="L36" s="733">
        <f>I36/BS!$F$30*100</f>
        <v>0</v>
      </c>
      <c r="M36" s="153"/>
      <c r="N36" s="153"/>
      <c r="O36" s="153"/>
      <c r="P36" s="153"/>
      <c r="Q36" s="153"/>
    </row>
    <row r="37" spans="2:17" ht="12.75" thickTop="1">
      <c r="B37" s="155"/>
      <c r="C37" s="153"/>
      <c r="G37" s="153"/>
      <c r="H37" s="153"/>
      <c r="I37" s="153"/>
      <c r="J37" s="153"/>
      <c r="K37" s="153"/>
      <c r="L37" s="153"/>
      <c r="M37" s="153"/>
      <c r="N37" s="153"/>
      <c r="O37" s="153"/>
      <c r="P37" s="153"/>
      <c r="Q37" s="153"/>
    </row>
    <row r="38" spans="2:17">
      <c r="B38" s="743" t="s">
        <v>369</v>
      </c>
      <c r="C38" s="153"/>
      <c r="G38" s="153"/>
      <c r="H38" s="153"/>
      <c r="I38" s="153"/>
      <c r="J38" s="153"/>
      <c r="K38" s="153"/>
      <c r="L38" s="153"/>
      <c r="M38" s="153"/>
      <c r="N38" s="153"/>
      <c r="O38" s="153"/>
      <c r="P38" s="153"/>
      <c r="Q38" s="153"/>
    </row>
    <row r="39" spans="2:17">
      <c r="B39" s="155"/>
      <c r="C39" s="153"/>
      <c r="G39" s="153"/>
      <c r="H39" s="153"/>
      <c r="I39" s="153"/>
      <c r="J39" s="153"/>
      <c r="K39" s="153"/>
      <c r="L39" s="153"/>
      <c r="M39" s="153"/>
      <c r="N39" s="153"/>
      <c r="O39" s="153"/>
      <c r="P39" s="153"/>
      <c r="Q39" s="153"/>
    </row>
    <row r="40" spans="2:17">
      <c r="B40" s="153" t="s">
        <v>367</v>
      </c>
      <c r="G40" s="159">
        <v>10500</v>
      </c>
      <c r="H40" s="167">
        <v>0</v>
      </c>
      <c r="I40" s="159">
        <f>G40+H40</f>
        <v>10500</v>
      </c>
      <c r="J40" s="160" t="e">
        <f>I40/$I$3</f>
        <v>#DIV/0!</v>
      </c>
      <c r="K40" s="153"/>
      <c r="L40" s="157">
        <f>I40/BS!$F$30*100</f>
        <v>1.6514406200697124E-2</v>
      </c>
      <c r="M40" s="153"/>
      <c r="N40" s="153"/>
      <c r="O40" s="153"/>
      <c r="P40" s="153"/>
      <c r="Q40" s="153"/>
    </row>
    <row r="41" spans="2:17">
      <c r="B41" s="153" t="s">
        <v>355</v>
      </c>
      <c r="G41" s="156">
        <f>-G40</f>
        <v>-10500</v>
      </c>
      <c r="H41" s="156">
        <v>0</v>
      </c>
      <c r="I41" s="156">
        <v>-10500</v>
      </c>
      <c r="J41" s="160" t="e">
        <f>I41/$I$3</f>
        <v>#DIV/0!</v>
      </c>
      <c r="K41" s="153"/>
      <c r="L41" s="157">
        <f>I41/BS!$F$30*100</f>
        <v>-1.6514406200697124E-2</v>
      </c>
      <c r="M41" s="153"/>
      <c r="N41" s="153"/>
      <c r="O41" s="153"/>
      <c r="P41" s="153"/>
      <c r="Q41" s="153"/>
    </row>
    <row r="42" spans="2:17" ht="12.75" thickBot="1">
      <c r="B42" s="155"/>
      <c r="C42" s="153"/>
      <c r="G42" s="154">
        <v>0</v>
      </c>
      <c r="H42" s="154">
        <v>0</v>
      </c>
      <c r="I42" s="154">
        <f>I40+I41</f>
        <v>0</v>
      </c>
      <c r="J42" s="154">
        <v>0</v>
      </c>
      <c r="K42" s="154"/>
      <c r="L42" s="734"/>
      <c r="M42" s="153"/>
      <c r="N42" s="153"/>
      <c r="O42" s="153"/>
      <c r="P42" s="153"/>
      <c r="Q42" s="153"/>
    </row>
    <row r="43" spans="2:17" ht="12.75" thickTop="1">
      <c r="B43" s="155"/>
      <c r="C43" s="153"/>
      <c r="G43" s="153"/>
      <c r="H43" s="153"/>
      <c r="I43" s="153"/>
      <c r="J43" s="153"/>
      <c r="K43" s="153"/>
      <c r="L43" s="153"/>
      <c r="M43" s="153"/>
      <c r="N43" s="153"/>
      <c r="O43" s="153"/>
      <c r="P43" s="153"/>
      <c r="Q43" s="153"/>
    </row>
    <row r="44" spans="2:17">
      <c r="B44" s="743" t="s">
        <v>368</v>
      </c>
      <c r="C44" s="153"/>
      <c r="G44" s="153"/>
      <c r="H44" s="153"/>
      <c r="I44" s="153"/>
      <c r="J44" s="153"/>
      <c r="K44" s="153"/>
      <c r="L44" s="153"/>
      <c r="M44" s="153"/>
      <c r="N44" s="153"/>
      <c r="O44" s="153"/>
      <c r="P44" s="153"/>
      <c r="Q44" s="153"/>
    </row>
    <row r="45" spans="2:17">
      <c r="B45" s="155"/>
      <c r="C45" s="153"/>
      <c r="G45" s="153"/>
      <c r="H45" s="153"/>
      <c r="I45" s="153"/>
      <c r="J45" s="153"/>
      <c r="K45" s="153"/>
      <c r="L45" s="153"/>
      <c r="M45" s="153"/>
      <c r="N45" s="153"/>
      <c r="O45" s="153"/>
      <c r="P45" s="153"/>
      <c r="Q45" s="153"/>
    </row>
    <row r="46" spans="2:17">
      <c r="B46" s="153" t="s">
        <v>367</v>
      </c>
      <c r="G46" s="159">
        <v>8125</v>
      </c>
      <c r="H46" s="159">
        <v>0</v>
      </c>
      <c r="I46" s="159">
        <f>G46+H46</f>
        <v>8125</v>
      </c>
      <c r="J46" s="160" t="e">
        <f>I46/$I$3</f>
        <v>#DIV/0!</v>
      </c>
      <c r="K46" s="153"/>
      <c r="L46" s="157">
        <f>I46/BS!$F$30*100</f>
        <v>1.2779004798158491E-2</v>
      </c>
      <c r="M46" s="153"/>
      <c r="N46" s="153"/>
      <c r="O46" s="153"/>
      <c r="P46" s="153"/>
      <c r="Q46" s="153"/>
    </row>
    <row r="47" spans="2:17">
      <c r="B47" s="153"/>
      <c r="G47" s="159"/>
      <c r="H47" s="159"/>
      <c r="I47" s="153"/>
      <c r="J47" s="153"/>
      <c r="K47" s="153"/>
      <c r="L47" s="153"/>
      <c r="M47" s="153"/>
      <c r="N47" s="153"/>
      <c r="O47" s="153"/>
      <c r="P47" s="153"/>
      <c r="Q47" s="153"/>
    </row>
    <row r="48" spans="2:17">
      <c r="B48" s="153" t="s">
        <v>366</v>
      </c>
      <c r="G48" s="159">
        <f>1959</f>
        <v>1959</v>
      </c>
      <c r="H48" s="159">
        <v>-1959</v>
      </c>
      <c r="I48" s="159">
        <f>G48+H48</f>
        <v>0</v>
      </c>
      <c r="J48" s="160" t="e">
        <f>I48/$I$3</f>
        <v>#DIV/0!</v>
      </c>
      <c r="K48" s="153"/>
      <c r="L48" s="157">
        <f>I48/BS!$F$30*100</f>
        <v>0</v>
      </c>
      <c r="M48" s="153"/>
      <c r="N48" s="153"/>
      <c r="O48" s="153"/>
      <c r="P48" s="153"/>
      <c r="Q48" s="153"/>
    </row>
    <row r="49" spans="2:17">
      <c r="B49" s="153"/>
      <c r="G49" s="159"/>
      <c r="H49" s="159"/>
      <c r="I49" s="153"/>
      <c r="J49" s="153"/>
      <c r="K49" s="153"/>
      <c r="L49" s="153"/>
      <c r="M49" s="153"/>
      <c r="N49" s="153"/>
      <c r="O49" s="153"/>
      <c r="P49" s="153"/>
      <c r="Q49" s="153"/>
    </row>
    <row r="50" spans="2:17">
      <c r="B50" s="153" t="s">
        <v>365</v>
      </c>
      <c r="G50" s="159">
        <v>2</v>
      </c>
      <c r="H50" s="159">
        <v>0</v>
      </c>
      <c r="I50" s="159">
        <f>G50+H50</f>
        <v>2</v>
      </c>
      <c r="J50" s="160" t="e">
        <f>I50/$I$3</f>
        <v>#DIV/0!</v>
      </c>
      <c r="K50" s="153"/>
      <c r="L50" s="157">
        <f>I50/BS!$F$30*100</f>
        <v>3.1456011810851666E-6</v>
      </c>
      <c r="M50" s="153"/>
      <c r="N50" s="153"/>
      <c r="O50" s="153"/>
      <c r="P50" s="153"/>
      <c r="Q50" s="153"/>
    </row>
    <row r="51" spans="2:17">
      <c r="B51" s="153"/>
      <c r="G51" s="159"/>
      <c r="H51" s="159"/>
      <c r="I51" s="153"/>
      <c r="J51" s="153"/>
      <c r="K51" s="153"/>
      <c r="L51" s="153"/>
      <c r="M51" s="153"/>
      <c r="N51" s="153"/>
      <c r="O51" s="153"/>
      <c r="P51" s="153"/>
      <c r="Q51" s="153"/>
    </row>
    <row r="52" spans="2:17">
      <c r="B52" s="153" t="s">
        <v>364</v>
      </c>
      <c r="G52" s="163">
        <f>2819-2066</f>
        <v>753</v>
      </c>
      <c r="H52" s="163">
        <v>0</v>
      </c>
      <c r="I52" s="159">
        <f>G52+H52</f>
        <v>753</v>
      </c>
      <c r="J52" s="161" t="e">
        <f>I52/$I$3</f>
        <v>#DIV/0!</v>
      </c>
      <c r="K52" s="153"/>
      <c r="L52" s="735">
        <f>I52/BS!$F$30*100</f>
        <v>1.1843188446785651E-3</v>
      </c>
      <c r="M52" s="153"/>
      <c r="N52" s="153"/>
      <c r="O52" s="153"/>
      <c r="P52" s="153"/>
      <c r="Q52" s="153"/>
    </row>
    <row r="53" spans="2:17">
      <c r="B53" s="153" t="s">
        <v>363</v>
      </c>
      <c r="G53" s="165">
        <f>G46+G48+G50+G52</f>
        <v>10839</v>
      </c>
      <c r="H53" s="165">
        <f>H46+H48+H50+H52</f>
        <v>-1959</v>
      </c>
      <c r="I53" s="165">
        <f>I46+I48+I50+I52</f>
        <v>8880</v>
      </c>
      <c r="J53" s="160" t="e">
        <f>I53/$I$3</f>
        <v>#DIV/0!</v>
      </c>
      <c r="K53" s="744"/>
      <c r="L53" s="157">
        <f>I53/BS!$F$30*100</f>
        <v>1.3966469244018139E-2</v>
      </c>
      <c r="M53" s="153"/>
      <c r="N53" s="153"/>
      <c r="O53" s="153"/>
      <c r="P53" s="153"/>
      <c r="Q53" s="153"/>
    </row>
    <row r="54" spans="2:17">
      <c r="B54" s="153" t="s">
        <v>355</v>
      </c>
      <c r="G54" s="156">
        <f>-G53</f>
        <v>-10839</v>
      </c>
      <c r="H54" s="156">
        <f>-H53</f>
        <v>1959</v>
      </c>
      <c r="I54" s="156">
        <f>-I53</f>
        <v>-8880</v>
      </c>
      <c r="J54" s="160" t="e">
        <f>I54/$I$3</f>
        <v>#DIV/0!</v>
      </c>
      <c r="K54" s="153"/>
      <c r="L54" s="157">
        <f>I54/BS!$F$30*100</f>
        <v>-1.3966469244018139E-2</v>
      </c>
      <c r="M54" s="153"/>
      <c r="N54" s="153"/>
      <c r="O54" s="153"/>
      <c r="P54" s="153"/>
      <c r="Q54" s="153"/>
    </row>
    <row r="55" spans="2:17" ht="12.75" thickBot="1">
      <c r="B55" s="153"/>
      <c r="G55" s="154">
        <f>G53+G54</f>
        <v>0</v>
      </c>
      <c r="H55" s="154">
        <f>H53+H54</f>
        <v>0</v>
      </c>
      <c r="I55" s="154">
        <f>I53+I54</f>
        <v>0</v>
      </c>
      <c r="J55" s="154">
        <v>0</v>
      </c>
      <c r="K55" s="154"/>
      <c r="L55" s="733">
        <f>I55/BS!$F$30*100</f>
        <v>0</v>
      </c>
      <c r="M55" s="153"/>
      <c r="N55" s="153"/>
      <c r="O55" s="153"/>
      <c r="P55" s="153"/>
      <c r="Q55" s="153"/>
    </row>
    <row r="56" spans="2:17" ht="12.75" thickTop="1">
      <c r="B56" s="153"/>
      <c r="G56" s="164"/>
      <c r="H56" s="164"/>
      <c r="I56" s="164"/>
      <c r="J56" s="164"/>
      <c r="K56" s="153"/>
      <c r="L56" s="153"/>
      <c r="M56" s="153"/>
      <c r="N56" s="153"/>
      <c r="O56" s="153"/>
      <c r="P56" s="153"/>
      <c r="Q56" s="153"/>
    </row>
    <row r="57" spans="2:17">
      <c r="B57" s="153" t="s">
        <v>121</v>
      </c>
      <c r="G57" s="164">
        <f>77530-2066</f>
        <v>75464</v>
      </c>
      <c r="H57" s="164">
        <v>-1959</v>
      </c>
      <c r="I57" s="164">
        <f>77530-2066-1959</f>
        <v>73505</v>
      </c>
      <c r="J57" s="160" t="e">
        <f>I57/$I$3</f>
        <v>#DIV/0!</v>
      </c>
      <c r="K57" s="153"/>
      <c r="L57" s="157">
        <f>I57/BS!$F$30*100</f>
        <v>0.11560870740783258</v>
      </c>
      <c r="M57" s="153"/>
      <c r="N57" s="153"/>
      <c r="O57" s="153"/>
      <c r="P57" s="153"/>
      <c r="Q57" s="153"/>
    </row>
    <row r="58" spans="2:17">
      <c r="B58" s="155"/>
      <c r="C58" s="153"/>
      <c r="G58" s="164"/>
      <c r="H58" s="164"/>
      <c r="I58" s="164"/>
      <c r="J58" s="160"/>
      <c r="K58" s="153"/>
      <c r="L58" s="153"/>
      <c r="M58" s="153"/>
      <c r="N58" s="153"/>
      <c r="O58" s="153"/>
      <c r="P58" s="153"/>
      <c r="Q58" s="153"/>
    </row>
    <row r="59" spans="2:17">
      <c r="B59" s="153" t="s">
        <v>362</v>
      </c>
      <c r="G59" s="164">
        <f>-G57</f>
        <v>-75464</v>
      </c>
      <c r="H59" s="164">
        <v>1959</v>
      </c>
      <c r="I59" s="164">
        <f>-I57</f>
        <v>-73505</v>
      </c>
      <c r="J59" s="160" t="e">
        <f>I59/$I$3</f>
        <v>#DIV/0!</v>
      </c>
      <c r="K59" s="153"/>
      <c r="L59" s="157">
        <f>I59/BS!$F$30*100</f>
        <v>-0.11560870740783258</v>
      </c>
      <c r="M59" s="153"/>
      <c r="N59" s="153"/>
      <c r="O59" s="153"/>
      <c r="P59" s="153"/>
      <c r="Q59" s="153"/>
    </row>
    <row r="60" spans="2:17" ht="12.75" thickBot="1">
      <c r="B60" s="155"/>
      <c r="C60" s="153"/>
      <c r="G60" s="154">
        <v>0</v>
      </c>
      <c r="H60" s="154">
        <v>0</v>
      </c>
      <c r="I60" s="154">
        <v>0</v>
      </c>
      <c r="J60" s="154">
        <v>0</v>
      </c>
      <c r="K60" s="154"/>
      <c r="L60" s="733">
        <f>I60/BS!$F$30*100</f>
        <v>0</v>
      </c>
      <c r="M60" s="153"/>
      <c r="N60" s="153"/>
      <c r="O60" s="153"/>
      <c r="P60" s="153"/>
      <c r="Q60" s="153"/>
    </row>
    <row r="61" spans="2:17" ht="12.75" thickTop="1">
      <c r="B61" s="155"/>
      <c r="C61" s="153"/>
      <c r="D61" s="164"/>
      <c r="E61" s="164"/>
      <c r="F61" s="164"/>
      <c r="G61" s="164"/>
      <c r="H61" s="153"/>
      <c r="I61" s="153"/>
      <c r="J61" s="153"/>
      <c r="K61" s="153"/>
      <c r="L61" s="153"/>
      <c r="M61" s="153"/>
      <c r="N61" s="153"/>
      <c r="O61" s="153"/>
    </row>
    <row r="62" spans="2:17">
      <c r="B62" s="155"/>
      <c r="C62" s="153"/>
      <c r="D62" s="153"/>
      <c r="E62" s="153"/>
      <c r="F62" s="153"/>
      <c r="G62" s="153"/>
      <c r="H62" s="153"/>
      <c r="I62" s="153"/>
      <c r="J62" s="153"/>
      <c r="K62" s="153"/>
      <c r="L62" s="153"/>
      <c r="M62" s="153"/>
      <c r="N62" s="153"/>
      <c r="O62" s="153"/>
    </row>
    <row r="63" spans="2:17">
      <c r="B63" s="155"/>
      <c r="C63" s="164"/>
      <c r="D63" s="153"/>
      <c r="E63" s="153"/>
      <c r="F63" s="153"/>
      <c r="G63" s="153"/>
      <c r="H63" s="153"/>
      <c r="I63" s="153"/>
      <c r="J63" s="153"/>
      <c r="K63" s="153"/>
      <c r="L63" s="153"/>
      <c r="M63" s="153"/>
      <c r="N63" s="153"/>
      <c r="O63" s="153"/>
    </row>
    <row r="64" spans="2:17">
      <c r="B64" s="155"/>
      <c r="C64" s="164"/>
      <c r="D64" s="153"/>
      <c r="E64" s="153"/>
      <c r="F64" s="153"/>
      <c r="G64" s="153"/>
      <c r="H64" s="153"/>
      <c r="I64" s="153"/>
      <c r="J64" s="153"/>
      <c r="K64" s="153"/>
      <c r="L64" s="153"/>
      <c r="M64" s="153"/>
      <c r="N64" s="153"/>
      <c r="O64" s="153"/>
    </row>
    <row r="65" spans="2:15">
      <c r="B65" s="155"/>
      <c r="C65" s="164"/>
      <c r="D65" s="153"/>
      <c r="E65" s="153"/>
      <c r="F65" s="153"/>
      <c r="G65" s="153"/>
      <c r="H65" s="153"/>
      <c r="I65" s="153"/>
      <c r="J65" s="153"/>
      <c r="K65" s="153"/>
      <c r="L65" s="153"/>
      <c r="M65" s="153"/>
      <c r="N65" s="153"/>
      <c r="O65" s="153"/>
    </row>
    <row r="66" spans="2:15">
      <c r="B66" s="155"/>
      <c r="C66" s="153"/>
      <c r="D66" s="153"/>
      <c r="E66" s="153"/>
      <c r="F66" s="153"/>
      <c r="G66" s="153"/>
      <c r="H66" s="153"/>
      <c r="I66" s="153"/>
      <c r="J66" s="153"/>
      <c r="K66" s="153"/>
      <c r="L66" s="153"/>
      <c r="M66" s="153"/>
      <c r="N66" s="153"/>
      <c r="O66" s="153"/>
    </row>
    <row r="67" spans="2:15">
      <c r="B67" s="155"/>
      <c r="C67" s="153"/>
      <c r="D67" s="153"/>
      <c r="E67" s="153"/>
      <c r="F67" s="153"/>
      <c r="G67" s="153"/>
      <c r="H67" s="153"/>
      <c r="I67" s="153"/>
      <c r="J67" s="153"/>
      <c r="K67" s="153"/>
      <c r="L67" s="153"/>
      <c r="M67" s="153"/>
      <c r="N67" s="153"/>
      <c r="O67" s="153"/>
    </row>
    <row r="68" spans="2:15">
      <c r="B68" s="155"/>
      <c r="C68" s="153"/>
      <c r="D68" s="153"/>
      <c r="E68" s="153"/>
      <c r="F68" s="153"/>
      <c r="G68" s="153"/>
      <c r="H68" s="153"/>
      <c r="I68" s="153"/>
      <c r="J68" s="153"/>
      <c r="K68" s="153"/>
      <c r="L68" s="153"/>
      <c r="M68" s="153"/>
      <c r="N68" s="153"/>
      <c r="O68" s="153"/>
    </row>
    <row r="69" spans="2:15">
      <c r="B69" s="155"/>
      <c r="C69" s="153"/>
      <c r="D69" s="153"/>
      <c r="E69" s="153"/>
      <c r="F69" s="153"/>
      <c r="G69" s="153"/>
      <c r="H69" s="153"/>
      <c r="I69" s="153"/>
      <c r="J69" s="153"/>
      <c r="K69" s="153"/>
      <c r="L69" s="153"/>
      <c r="M69" s="153"/>
      <c r="N69" s="153"/>
      <c r="O69" s="153"/>
    </row>
    <row r="70" spans="2:15">
      <c r="B70" s="155"/>
      <c r="C70" s="153"/>
      <c r="D70" s="153"/>
      <c r="E70" s="153"/>
      <c r="F70" s="153"/>
      <c r="G70" s="153"/>
      <c r="H70" s="153"/>
      <c r="I70" s="153"/>
      <c r="J70" s="153"/>
      <c r="K70" s="153"/>
      <c r="L70" s="153"/>
      <c r="M70" s="153"/>
      <c r="N70" s="153"/>
      <c r="O70" s="153"/>
    </row>
    <row r="71" spans="2:15">
      <c r="B71" s="155"/>
      <c r="C71" s="153"/>
      <c r="D71" s="153"/>
      <c r="E71" s="153"/>
      <c r="F71" s="153"/>
      <c r="G71" s="153"/>
      <c r="H71" s="153"/>
      <c r="I71" s="153"/>
      <c r="J71" s="153"/>
      <c r="K71" s="153"/>
      <c r="L71" s="153"/>
      <c r="M71" s="153"/>
      <c r="N71" s="153"/>
      <c r="O71" s="153"/>
    </row>
    <row r="72" spans="2:15">
      <c r="B72" s="155"/>
      <c r="C72" s="153"/>
      <c r="D72" s="153"/>
      <c r="E72" s="153"/>
      <c r="F72" s="153"/>
      <c r="G72" s="153"/>
      <c r="H72" s="153"/>
      <c r="I72" s="153"/>
      <c r="J72" s="153"/>
      <c r="K72" s="153"/>
      <c r="L72" s="153"/>
      <c r="M72" s="153"/>
      <c r="N72" s="153"/>
      <c r="O72" s="153"/>
    </row>
    <row r="73" spans="2:15">
      <c r="B73" s="155"/>
      <c r="C73" s="153"/>
      <c r="D73" s="153"/>
      <c r="E73" s="153"/>
      <c r="F73" s="153"/>
      <c r="G73" s="153"/>
      <c r="H73" s="153"/>
      <c r="I73" s="153"/>
      <c r="J73" s="153"/>
      <c r="K73" s="153"/>
      <c r="L73" s="153"/>
      <c r="M73" s="153"/>
      <c r="N73" s="153"/>
      <c r="O73" s="153"/>
    </row>
    <row r="74" spans="2:15">
      <c r="B74" s="155"/>
      <c r="C74" s="153"/>
      <c r="D74" s="153"/>
      <c r="E74" s="153"/>
      <c r="F74" s="153"/>
      <c r="G74" s="153"/>
      <c r="H74" s="153"/>
      <c r="I74" s="153"/>
      <c r="J74" s="153"/>
      <c r="K74" s="153"/>
      <c r="L74" s="153"/>
      <c r="M74" s="153"/>
      <c r="N74" s="153"/>
      <c r="O74" s="153"/>
    </row>
    <row r="75" spans="2:15">
      <c r="B75" s="155"/>
      <c r="C75" s="153"/>
      <c r="D75" s="153"/>
      <c r="E75" s="153"/>
      <c r="F75" s="153"/>
      <c r="G75" s="153"/>
      <c r="H75" s="153"/>
      <c r="I75" s="153"/>
      <c r="J75" s="153"/>
      <c r="K75" s="153"/>
      <c r="L75" s="153"/>
      <c r="M75" s="153"/>
      <c r="N75" s="153"/>
      <c r="O75" s="153"/>
    </row>
    <row r="76" spans="2:15">
      <c r="B76" s="155"/>
      <c r="C76" s="153"/>
      <c r="D76" s="153"/>
      <c r="E76" s="153"/>
      <c r="F76" s="153"/>
      <c r="G76" s="153"/>
      <c r="H76" s="153"/>
      <c r="I76" s="153"/>
      <c r="J76" s="153"/>
      <c r="K76" s="153"/>
      <c r="L76" s="153"/>
      <c r="M76" s="153"/>
      <c r="N76" s="153"/>
      <c r="O76" s="153"/>
    </row>
    <row r="77" spans="2:15">
      <c r="B77" s="155"/>
      <c r="C77" s="153"/>
      <c r="D77" s="153"/>
      <c r="E77" s="153"/>
      <c r="F77" s="153"/>
      <c r="G77" s="153"/>
      <c r="H77" s="153"/>
      <c r="I77" s="153"/>
      <c r="J77" s="153"/>
      <c r="K77" s="153"/>
      <c r="L77" s="153"/>
      <c r="M77" s="153"/>
      <c r="N77" s="153"/>
      <c r="O77" s="153"/>
    </row>
    <row r="78" spans="2:15">
      <c r="B78" s="155"/>
      <c r="C78" s="153"/>
      <c r="D78" s="153"/>
      <c r="E78" s="153"/>
      <c r="F78" s="153"/>
      <c r="G78" s="153"/>
      <c r="H78" s="153"/>
      <c r="I78" s="153"/>
      <c r="J78" s="153"/>
      <c r="K78" s="153"/>
      <c r="L78" s="153"/>
      <c r="M78" s="153"/>
      <c r="N78" s="153"/>
      <c r="O78" s="153"/>
    </row>
    <row r="79" spans="2:15">
      <c r="B79" s="155"/>
      <c r="C79" s="153"/>
      <c r="D79" s="153"/>
      <c r="E79" s="153"/>
      <c r="F79" s="153"/>
      <c r="G79" s="153"/>
      <c r="H79" s="153"/>
      <c r="I79" s="153"/>
      <c r="J79" s="153"/>
      <c r="K79" s="153"/>
      <c r="L79" s="153"/>
      <c r="M79" s="153"/>
      <c r="N79" s="153"/>
      <c r="O79" s="153"/>
    </row>
    <row r="80" spans="2:15">
      <c r="B80" s="155"/>
      <c r="C80" s="153"/>
      <c r="D80" s="153"/>
      <c r="E80" s="153"/>
      <c r="F80" s="153"/>
      <c r="G80" s="153"/>
      <c r="H80" s="153"/>
      <c r="I80" s="153"/>
      <c r="J80" s="153"/>
      <c r="K80" s="153"/>
      <c r="L80" s="153"/>
      <c r="M80" s="153"/>
      <c r="N80" s="153"/>
      <c r="O80" s="153"/>
    </row>
    <row r="81" spans="2:15">
      <c r="B81" s="155"/>
      <c r="C81" s="153"/>
      <c r="D81" s="153"/>
      <c r="E81" s="153"/>
      <c r="F81" s="153"/>
      <c r="G81" s="153"/>
      <c r="H81" s="153"/>
      <c r="I81" s="153"/>
      <c r="J81" s="153"/>
      <c r="K81" s="153"/>
      <c r="L81" s="153"/>
      <c r="M81" s="153"/>
      <c r="N81" s="153"/>
      <c r="O81" s="153"/>
    </row>
    <row r="82" spans="2:15">
      <c r="B82" s="155"/>
      <c r="C82" s="153"/>
      <c r="D82" s="153"/>
      <c r="E82" s="153"/>
      <c r="F82" s="153"/>
      <c r="G82" s="153"/>
      <c r="H82" s="153"/>
      <c r="I82" s="153"/>
      <c r="J82" s="153"/>
      <c r="K82" s="153"/>
      <c r="L82" s="153"/>
      <c r="M82" s="153"/>
      <c r="N82" s="153"/>
      <c r="O82" s="153"/>
    </row>
    <row r="83" spans="2:15">
      <c r="B83" s="155"/>
      <c r="C83" s="153"/>
      <c r="D83" s="153"/>
      <c r="E83" s="153"/>
      <c r="F83" s="153"/>
      <c r="G83" s="153"/>
      <c r="H83" s="153"/>
      <c r="I83" s="153"/>
      <c r="J83" s="153"/>
      <c r="K83" s="153"/>
      <c r="L83" s="153"/>
      <c r="M83" s="153"/>
      <c r="N83" s="153"/>
      <c r="O83" s="153"/>
    </row>
    <row r="84" spans="2:15">
      <c r="B84" s="155"/>
      <c r="C84" s="153"/>
      <c r="D84" s="153"/>
      <c r="E84" s="153"/>
      <c r="F84" s="153"/>
      <c r="G84" s="153"/>
      <c r="H84" s="153"/>
      <c r="I84" s="153"/>
      <c r="J84" s="153"/>
      <c r="K84" s="153"/>
      <c r="L84" s="153"/>
      <c r="M84" s="153"/>
      <c r="N84" s="153"/>
      <c r="O84" s="153"/>
    </row>
    <row r="386" spans="13:13">
      <c r="M386" s="475"/>
    </row>
  </sheetData>
  <mergeCells count="14">
    <mergeCell ref="G24:I24"/>
    <mergeCell ref="G20:I20"/>
    <mergeCell ref="D6:J6"/>
    <mergeCell ref="B20:B23"/>
    <mergeCell ref="B4:B5"/>
    <mergeCell ref="C4:C5"/>
    <mergeCell ref="D4:G4"/>
    <mergeCell ref="H4:J4"/>
    <mergeCell ref="K4:K5"/>
    <mergeCell ref="L4:L5"/>
    <mergeCell ref="G21:G23"/>
    <mergeCell ref="H21:H23"/>
    <mergeCell ref="I21:I23"/>
    <mergeCell ref="L20:L23"/>
  </mergeCells>
  <pageMargins left="0.7" right="0.7" top="0.75" bottom="0.75" header="0.3" footer="0.3"/>
  <pageSetup scale="92" orientation="portrait" r:id="rId1"/>
  <headerFooter>
    <oddFooter>&amp;C15 of 19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topLeftCell="A22" zoomScaleSheetLayoutView="100" workbookViewId="0">
      <selection activeCell="B54" sqref="B54:K55"/>
    </sheetView>
  </sheetViews>
  <sheetFormatPr defaultRowHeight="12"/>
  <cols>
    <col min="1" max="1" width="4.5" style="212" customWidth="1"/>
    <col min="2" max="2" width="3.625" style="548" customWidth="1"/>
    <col min="3" max="3" width="25.375" style="548" customWidth="1"/>
    <col min="4" max="4" width="4" style="548" customWidth="1"/>
    <col min="5" max="5" width="11.875" style="552" customWidth="1"/>
    <col min="6" max="6" width="0.375" style="548" customWidth="1"/>
    <col min="7" max="7" width="8.5" style="552" customWidth="1"/>
    <col min="8" max="8" width="0.375" style="548" customWidth="1"/>
    <col min="9" max="9" width="13.875" style="552" customWidth="1"/>
    <col min="10" max="10" width="0.375" style="548" customWidth="1"/>
    <col min="11" max="11" width="12" style="552" customWidth="1"/>
    <col min="12" max="16384" width="9" style="548"/>
  </cols>
  <sheetData>
    <row r="1" spans="1:11" ht="14.25" customHeight="1">
      <c r="A1" s="698">
        <v>7</v>
      </c>
      <c r="B1" s="590" t="s">
        <v>52</v>
      </c>
      <c r="C1" s="591"/>
      <c r="D1" s="591"/>
      <c r="E1" s="592"/>
      <c r="F1" s="599"/>
      <c r="G1" s="692"/>
      <c r="H1" s="599"/>
      <c r="I1" s="1044" t="s">
        <v>2572</v>
      </c>
      <c r="J1" s="989"/>
      <c r="K1" s="991" t="s">
        <v>2333</v>
      </c>
    </row>
    <row r="2" spans="1:11" ht="14.25" customHeight="1">
      <c r="A2" s="698"/>
      <c r="B2" s="590"/>
      <c r="C2" s="591"/>
      <c r="D2" s="591"/>
      <c r="E2" s="592"/>
      <c r="F2" s="599"/>
      <c r="G2" s="692"/>
      <c r="H2" s="599"/>
      <c r="I2" s="20" t="s">
        <v>457</v>
      </c>
      <c r="J2" s="989"/>
      <c r="K2" s="20" t="s">
        <v>458</v>
      </c>
    </row>
    <row r="3" spans="1:11" ht="14.25" customHeight="1">
      <c r="A3" s="251"/>
      <c r="B3" s="593"/>
      <c r="C3" s="18"/>
      <c r="D3" s="18"/>
      <c r="E3" s="592"/>
      <c r="F3" s="599"/>
      <c r="G3" s="692"/>
      <c r="H3" s="599"/>
      <c r="I3" s="1268" t="s">
        <v>118</v>
      </c>
      <c r="J3" s="1268"/>
      <c r="K3" s="1268"/>
    </row>
    <row r="4" spans="1:11" ht="5.25" customHeight="1">
      <c r="A4" s="251"/>
      <c r="B4" s="593"/>
      <c r="C4" s="18"/>
      <c r="D4" s="18"/>
      <c r="E4" s="592"/>
      <c r="F4" s="599"/>
      <c r="G4" s="692"/>
      <c r="H4" s="599"/>
      <c r="I4" s="1043"/>
      <c r="J4" s="1043"/>
      <c r="K4" s="1043"/>
    </row>
    <row r="5" spans="1:11" ht="14.25" customHeight="1">
      <c r="A5" s="251"/>
      <c r="B5" s="594" t="s">
        <v>1499</v>
      </c>
      <c r="C5" s="18"/>
      <c r="D5" s="18"/>
      <c r="E5" s="592"/>
      <c r="F5" s="599"/>
      <c r="G5" s="692"/>
      <c r="H5" s="599"/>
      <c r="I5" s="1002">
        <v>874686</v>
      </c>
      <c r="K5" s="147">
        <v>50367</v>
      </c>
    </row>
    <row r="6" spans="1:11" ht="14.25" customHeight="1">
      <c r="A6" s="251"/>
      <c r="B6" s="594" t="s">
        <v>2573</v>
      </c>
      <c r="C6" s="18"/>
      <c r="D6" s="18"/>
      <c r="E6" s="592"/>
      <c r="F6" s="599"/>
      <c r="G6" s="692"/>
      <c r="H6" s="599"/>
      <c r="I6" s="1052">
        <v>24152</v>
      </c>
      <c r="K6" s="1053">
        <v>24152</v>
      </c>
    </row>
    <row r="7" spans="1:11" ht="14.25" customHeight="1">
      <c r="A7" s="251"/>
      <c r="B7" s="594" t="s">
        <v>2574</v>
      </c>
      <c r="C7" s="18"/>
      <c r="D7" s="18"/>
      <c r="E7" s="592"/>
      <c r="F7" s="599"/>
      <c r="G7" s="692"/>
      <c r="H7" s="599"/>
      <c r="I7" s="1054">
        <v>-24152</v>
      </c>
      <c r="K7" s="1055">
        <v>-24152</v>
      </c>
    </row>
    <row r="8" spans="1:11" ht="14.25" customHeight="1">
      <c r="A8" s="251"/>
      <c r="B8" s="594"/>
      <c r="C8" s="18"/>
      <c r="D8" s="18"/>
      <c r="E8" s="592"/>
      <c r="F8" s="599"/>
      <c r="G8" s="692"/>
      <c r="H8" s="599"/>
      <c r="I8" s="1002">
        <v>0</v>
      </c>
      <c r="K8" s="147">
        <v>0</v>
      </c>
    </row>
    <row r="9" spans="1:11" ht="14.25" customHeight="1">
      <c r="A9" s="251"/>
      <c r="B9" s="594" t="s">
        <v>2575</v>
      </c>
      <c r="C9" s="18"/>
      <c r="D9" s="18"/>
      <c r="E9" s="592"/>
      <c r="F9" s="599"/>
      <c r="G9" s="692"/>
      <c r="H9" s="599"/>
      <c r="I9" s="1052">
        <v>51672</v>
      </c>
      <c r="K9" s="1053">
        <v>51672</v>
      </c>
    </row>
    <row r="10" spans="1:11" ht="14.25" customHeight="1">
      <c r="A10" s="251"/>
      <c r="B10" s="594" t="s">
        <v>2576</v>
      </c>
      <c r="C10" s="18"/>
      <c r="D10" s="18"/>
      <c r="E10" s="592"/>
      <c r="F10" s="599"/>
      <c r="G10" s="692"/>
      <c r="H10" s="599"/>
      <c r="I10" s="1054">
        <v>-51672</v>
      </c>
      <c r="K10" s="1055">
        <v>-51672</v>
      </c>
    </row>
    <row r="11" spans="1:11" ht="14.25" customHeight="1">
      <c r="A11" s="251"/>
      <c r="B11" s="594"/>
      <c r="C11" s="18"/>
      <c r="D11" s="18"/>
      <c r="E11" s="592"/>
      <c r="F11" s="599"/>
      <c r="G11" s="692"/>
      <c r="H11" s="599"/>
      <c r="I11" s="1002">
        <v>0</v>
      </c>
      <c r="K11" s="1002">
        <v>0</v>
      </c>
    </row>
    <row r="12" spans="1:11" ht="14.25" customHeight="1">
      <c r="A12" s="251"/>
      <c r="B12" s="594" t="s">
        <v>2577</v>
      </c>
      <c r="C12" s="18"/>
      <c r="D12" s="18"/>
      <c r="E12" s="592"/>
      <c r="F12" s="599"/>
      <c r="G12" s="692"/>
      <c r="H12" s="599"/>
      <c r="I12" s="1002">
        <v>7325</v>
      </c>
      <c r="K12" s="147">
        <v>21385</v>
      </c>
    </row>
    <row r="13" spans="1:11" ht="6" customHeight="1">
      <c r="A13" s="251"/>
      <c r="B13" s="594"/>
      <c r="C13" s="18"/>
      <c r="D13" s="18"/>
      <c r="E13" s="592"/>
      <c r="F13" s="599"/>
      <c r="G13" s="692"/>
      <c r="H13" s="599"/>
      <c r="I13" s="1002"/>
      <c r="K13" s="147"/>
    </row>
    <row r="14" spans="1:11" ht="14.25" customHeight="1">
      <c r="A14" s="251"/>
      <c r="B14" s="594" t="s">
        <v>2578</v>
      </c>
      <c r="C14" s="18"/>
      <c r="D14" s="18"/>
      <c r="E14" s="592"/>
      <c r="F14" s="599"/>
      <c r="G14" s="692"/>
      <c r="H14" s="599"/>
      <c r="I14" s="1052">
        <v>150000</v>
      </c>
      <c r="K14" s="1053">
        <v>150000</v>
      </c>
    </row>
    <row r="15" spans="1:11" ht="14.25" customHeight="1">
      <c r="A15" s="251"/>
      <c r="B15" s="594" t="s">
        <v>2574</v>
      </c>
      <c r="C15" s="18"/>
      <c r="D15" s="18"/>
      <c r="E15" s="592"/>
      <c r="F15" s="599"/>
      <c r="G15" s="692"/>
      <c r="H15" s="599"/>
      <c r="I15" s="1054">
        <v>-150000</v>
      </c>
      <c r="K15" s="1055">
        <v>-150000</v>
      </c>
    </row>
    <row r="16" spans="1:11" ht="14.25" customHeight="1">
      <c r="A16" s="251"/>
      <c r="B16" s="594"/>
      <c r="C16" s="18"/>
      <c r="D16" s="18"/>
      <c r="E16" s="595"/>
      <c r="F16" s="599"/>
      <c r="G16" s="692"/>
      <c r="H16" s="599"/>
      <c r="I16" s="1002">
        <v>0</v>
      </c>
      <c r="K16" s="147">
        <v>0</v>
      </c>
    </row>
    <row r="17" spans="1:11" ht="14.25" customHeight="1">
      <c r="A17" s="251"/>
      <c r="B17" s="594" t="s">
        <v>1518</v>
      </c>
      <c r="C17" s="18"/>
      <c r="D17" s="18"/>
      <c r="E17" s="595"/>
      <c r="F17" s="599"/>
      <c r="G17" s="692"/>
      <c r="H17" s="599"/>
      <c r="I17" s="1052">
        <v>14694</v>
      </c>
      <c r="K17" s="1053">
        <v>2991</v>
      </c>
    </row>
    <row r="18" spans="1:11" ht="14.25" customHeight="1">
      <c r="A18" s="251"/>
      <c r="B18" s="594" t="s">
        <v>2574</v>
      </c>
      <c r="C18" s="18"/>
      <c r="D18" s="18"/>
      <c r="E18" s="595"/>
      <c r="F18" s="599"/>
      <c r="G18" s="692"/>
      <c r="H18" s="599"/>
      <c r="I18" s="1054">
        <v>-9499</v>
      </c>
      <c r="K18" s="1055">
        <v>-2991</v>
      </c>
    </row>
    <row r="19" spans="1:11" ht="14.25" customHeight="1">
      <c r="A19" s="251"/>
      <c r="B19" s="594"/>
      <c r="C19" s="18"/>
      <c r="D19" s="18"/>
      <c r="E19" s="595"/>
      <c r="F19" s="599"/>
      <c r="G19" s="692"/>
      <c r="H19" s="599"/>
      <c r="I19" s="1002">
        <v>5195</v>
      </c>
      <c r="K19" s="1002">
        <v>0</v>
      </c>
    </row>
    <row r="20" spans="1:11" ht="15.75" thickBot="1">
      <c r="A20" s="545"/>
      <c r="B20" s="762"/>
      <c r="C20" s="760"/>
      <c r="D20" s="761"/>
      <c r="E20" s="760"/>
      <c r="F20" s="760"/>
      <c r="G20" s="760"/>
      <c r="H20" s="760"/>
      <c r="I20" s="1001">
        <v>887206</v>
      </c>
      <c r="K20" s="596">
        <v>71752</v>
      </c>
    </row>
    <row r="21" spans="1:11" ht="9" customHeight="1" thickTop="1">
      <c r="A21" s="545"/>
      <c r="B21" s="762"/>
      <c r="C21" s="760"/>
      <c r="D21" s="761"/>
      <c r="E21" s="760"/>
      <c r="F21" s="760"/>
      <c r="G21" s="760"/>
      <c r="H21" s="760"/>
      <c r="I21" s="875"/>
      <c r="K21" s="85"/>
    </row>
    <row r="22" spans="1:11" s="92" customFormat="1">
      <c r="A22" s="1059">
        <v>7.1</v>
      </c>
      <c r="B22" s="1319" t="s">
        <v>2665</v>
      </c>
      <c r="C22" s="1320"/>
      <c r="D22" s="1320"/>
      <c r="E22" s="1320"/>
      <c r="F22" s="1320"/>
      <c r="G22" s="1320"/>
      <c r="H22" s="1320"/>
      <c r="I22" s="1320"/>
      <c r="J22" s="1320"/>
      <c r="K22" s="1320"/>
    </row>
    <row r="23" spans="1:11" s="92" customFormat="1">
      <c r="A23" s="682"/>
      <c r="B23" s="1320"/>
      <c r="C23" s="1320"/>
      <c r="D23" s="1320"/>
      <c r="E23" s="1320"/>
      <c r="F23" s="1320"/>
      <c r="G23" s="1320"/>
      <c r="H23" s="1320"/>
      <c r="I23" s="1320"/>
      <c r="J23" s="1320"/>
      <c r="K23" s="1320"/>
    </row>
    <row r="24" spans="1:11" s="92" customFormat="1">
      <c r="A24" s="682"/>
      <c r="B24" s="1320"/>
      <c r="C24" s="1320"/>
      <c r="D24" s="1320"/>
      <c r="E24" s="1320"/>
      <c r="F24" s="1320"/>
      <c r="G24" s="1320"/>
      <c r="H24" s="1320"/>
      <c r="I24" s="1320"/>
      <c r="J24" s="1320"/>
      <c r="K24" s="1320"/>
    </row>
    <row r="25" spans="1:11" s="92" customFormat="1" ht="14.25" customHeight="1">
      <c r="A25" s="1056"/>
      <c r="B25" s="1320"/>
      <c r="C25" s="1320"/>
      <c r="D25" s="1320"/>
      <c r="E25" s="1320"/>
      <c r="F25" s="1320"/>
      <c r="G25" s="1320"/>
      <c r="H25" s="1320"/>
      <c r="I25" s="1320"/>
      <c r="J25" s="1320"/>
      <c r="K25" s="1320"/>
    </row>
    <row r="26" spans="1:11" s="92" customFormat="1" ht="14.25" customHeight="1">
      <c r="A26" s="682"/>
      <c r="B26" s="1320"/>
      <c r="C26" s="1320"/>
      <c r="D26" s="1320"/>
      <c r="E26" s="1320"/>
      <c r="F26" s="1320"/>
      <c r="G26" s="1320"/>
      <c r="H26" s="1320"/>
      <c r="I26" s="1320"/>
      <c r="J26" s="1320"/>
      <c r="K26" s="1320"/>
    </row>
    <row r="27" spans="1:11" s="92" customFormat="1" ht="8.25" customHeight="1">
      <c r="A27" s="682"/>
      <c r="B27" s="1320"/>
      <c r="C27" s="1320"/>
      <c r="D27" s="1320"/>
      <c r="E27" s="1320"/>
      <c r="F27" s="1320"/>
      <c r="G27" s="1320"/>
      <c r="H27" s="1320"/>
      <c r="I27" s="1320"/>
      <c r="J27" s="1320"/>
      <c r="K27" s="1320"/>
    </row>
    <row r="28" spans="1:11" ht="14.25" customHeight="1">
      <c r="A28" s="545"/>
      <c r="B28" s="75"/>
      <c r="C28" s="546"/>
      <c r="D28" s="544"/>
      <c r="E28" s="546"/>
      <c r="F28" s="599"/>
      <c r="G28" s="692"/>
      <c r="H28" s="599"/>
      <c r="I28" s="1044" t="s">
        <v>2560</v>
      </c>
      <c r="J28" s="989"/>
      <c r="K28" s="991" t="s">
        <v>2333</v>
      </c>
    </row>
    <row r="29" spans="1:11" ht="14.25" customHeight="1">
      <c r="A29" s="560">
        <v>8</v>
      </c>
      <c r="B29" s="539" t="s">
        <v>1515</v>
      </c>
      <c r="C29" s="589"/>
      <c r="D29" s="550"/>
      <c r="E29" s="589"/>
      <c r="F29" s="599"/>
      <c r="G29" s="692"/>
      <c r="H29" s="599"/>
      <c r="I29" s="20" t="s">
        <v>457</v>
      </c>
      <c r="J29" s="989"/>
      <c r="K29" s="20" t="s">
        <v>458</v>
      </c>
    </row>
    <row r="30" spans="1:11" ht="14.25" customHeight="1">
      <c r="A30" s="549"/>
      <c r="B30" s="639" t="s">
        <v>1516</v>
      </c>
      <c r="C30" s="589"/>
      <c r="D30" s="550"/>
      <c r="E30" s="589"/>
      <c r="F30" s="599"/>
      <c r="G30" s="692"/>
      <c r="H30" s="599"/>
      <c r="I30" s="1268" t="s">
        <v>118</v>
      </c>
      <c r="J30" s="1268"/>
      <c r="K30" s="1268"/>
    </row>
    <row r="31" spans="1:11" ht="14.25" customHeight="1">
      <c r="A31" s="549"/>
      <c r="B31" s="551" t="s">
        <v>1478</v>
      </c>
      <c r="C31" s="578"/>
      <c r="D31" s="550"/>
      <c r="E31" s="589"/>
      <c r="F31" s="599"/>
      <c r="G31" s="692"/>
      <c r="H31" s="599"/>
      <c r="I31" s="747"/>
      <c r="J31" s="747"/>
      <c r="K31" s="747"/>
    </row>
    <row r="32" spans="1:11" ht="14.25" customHeight="1">
      <c r="A32" s="549"/>
      <c r="B32" s="599" t="s">
        <v>1487</v>
      </c>
      <c r="C32" s="600" t="s">
        <v>1500</v>
      </c>
      <c r="D32" s="550"/>
      <c r="E32" s="589"/>
      <c r="F32" s="599"/>
      <c r="G32" s="776">
        <v>8.1</v>
      </c>
      <c r="H32" s="599"/>
      <c r="I32" s="1003">
        <v>52823</v>
      </c>
      <c r="J32" s="557"/>
      <c r="K32" s="556">
        <v>58920</v>
      </c>
    </row>
    <row r="33" spans="1:11" ht="14.25" customHeight="1">
      <c r="A33" s="549"/>
      <c r="B33" s="599" t="s">
        <v>1487</v>
      </c>
      <c r="C33" s="600" t="s">
        <v>1501</v>
      </c>
      <c r="D33" s="550"/>
      <c r="E33" s="589"/>
      <c r="F33" s="599"/>
      <c r="G33" s="776">
        <v>8.1999999999999993</v>
      </c>
      <c r="H33" s="599"/>
      <c r="I33" s="1003">
        <v>8580</v>
      </c>
      <c r="J33" s="557"/>
      <c r="K33" s="556">
        <v>10253</v>
      </c>
    </row>
    <row r="34" spans="1:11" ht="14.25" customHeight="1">
      <c r="A34" s="549"/>
      <c r="B34" s="599" t="s">
        <v>1487</v>
      </c>
      <c r="C34" s="601" t="s">
        <v>1512</v>
      </c>
      <c r="D34" s="550"/>
      <c r="E34" s="589"/>
      <c r="F34" s="599"/>
      <c r="G34" s="692"/>
      <c r="H34" s="599"/>
      <c r="I34" s="67">
        <v>584</v>
      </c>
      <c r="J34" s="557"/>
      <c r="K34" s="556">
        <v>561</v>
      </c>
    </row>
    <row r="35" spans="1:11" ht="12" customHeight="1">
      <c r="A35" s="549"/>
      <c r="B35" s="599" t="s">
        <v>1487</v>
      </c>
      <c r="C35" s="601" t="s">
        <v>2582</v>
      </c>
      <c r="D35" s="550"/>
      <c r="E35" s="608"/>
      <c r="F35" s="599"/>
      <c r="G35" s="692"/>
      <c r="H35" s="599"/>
      <c r="I35" s="1003"/>
      <c r="J35" s="557"/>
      <c r="K35" s="556"/>
    </row>
    <row r="36" spans="1:11" ht="14.25" customHeight="1">
      <c r="A36" s="549"/>
      <c r="B36" s="599"/>
      <c r="C36" s="601" t="s">
        <v>2583</v>
      </c>
      <c r="D36" s="550"/>
      <c r="E36" s="1046"/>
      <c r="F36" s="599"/>
      <c r="G36" s="1063" t="s">
        <v>2584</v>
      </c>
      <c r="H36" s="599"/>
      <c r="I36" s="1003">
        <v>5290</v>
      </c>
      <c r="J36" s="557"/>
      <c r="K36" s="556">
        <v>0</v>
      </c>
    </row>
    <row r="37" spans="1:11" ht="14.25" customHeight="1" thickBot="1">
      <c r="A37" s="549"/>
      <c r="B37" s="543"/>
      <c r="D37" s="550"/>
      <c r="E37" s="589"/>
      <c r="F37" s="599"/>
      <c r="G37" s="692"/>
      <c r="H37" s="599"/>
      <c r="I37" s="1004">
        <v>67277</v>
      </c>
      <c r="J37" s="559"/>
      <c r="K37" s="558">
        <v>69734</v>
      </c>
    </row>
    <row r="38" spans="1:11" ht="6.75" customHeight="1" thickTop="1">
      <c r="A38" s="549"/>
      <c r="B38" s="543"/>
      <c r="C38" s="1034"/>
      <c r="D38" s="550"/>
      <c r="E38" s="1034"/>
      <c r="F38" s="599"/>
      <c r="G38" s="692"/>
      <c r="H38" s="599"/>
      <c r="I38" s="1035"/>
      <c r="J38" s="559"/>
      <c r="K38" s="597"/>
    </row>
    <row r="39" spans="1:11" ht="14.25" customHeight="1">
      <c r="A39" s="1058">
        <v>8.1</v>
      </c>
      <c r="B39" s="1321" t="s">
        <v>2636</v>
      </c>
      <c r="C39" s="1273"/>
      <c r="D39" s="1273"/>
      <c r="E39" s="1273"/>
      <c r="F39" s="1273"/>
      <c r="G39" s="1273"/>
      <c r="H39" s="1273"/>
      <c r="I39" s="1273"/>
      <c r="J39" s="1273"/>
      <c r="K39" s="1273"/>
    </row>
    <row r="40" spans="1:11" ht="14.25" customHeight="1">
      <c r="A40" s="560"/>
      <c r="B40" s="1273"/>
      <c r="C40" s="1273"/>
      <c r="D40" s="1273"/>
      <c r="E40" s="1273"/>
      <c r="F40" s="1273"/>
      <c r="G40" s="1273"/>
      <c r="H40" s="1273"/>
      <c r="I40" s="1273"/>
      <c r="J40" s="1273"/>
      <c r="K40" s="1273"/>
    </row>
    <row r="41" spans="1:11" ht="14.25" customHeight="1">
      <c r="A41" s="560"/>
      <c r="B41" s="1273"/>
      <c r="C41" s="1273"/>
      <c r="D41" s="1273"/>
      <c r="E41" s="1273"/>
      <c r="F41" s="1273"/>
      <c r="G41" s="1273"/>
      <c r="H41" s="1273"/>
      <c r="I41" s="1273"/>
      <c r="J41" s="1273"/>
      <c r="K41" s="1273"/>
    </row>
    <row r="42" spans="1:11" ht="14.25" customHeight="1">
      <c r="A42" s="560"/>
      <c r="B42" s="1273"/>
      <c r="C42" s="1273"/>
      <c r="D42" s="1273"/>
      <c r="E42" s="1273"/>
      <c r="F42" s="1273"/>
      <c r="G42" s="1273"/>
      <c r="H42" s="1273"/>
      <c r="I42" s="1273"/>
      <c r="J42" s="1273"/>
      <c r="K42" s="1273"/>
    </row>
    <row r="43" spans="1:11" ht="4.5" customHeight="1">
      <c r="A43" s="560"/>
      <c r="B43" s="1057"/>
      <c r="C43" s="1046"/>
      <c r="D43" s="550"/>
      <c r="E43" s="1046"/>
      <c r="F43" s="599"/>
      <c r="G43" s="692"/>
      <c r="H43" s="599"/>
      <c r="I43" s="1035"/>
      <c r="J43" s="854"/>
      <c r="K43" s="597"/>
    </row>
    <row r="44" spans="1:11" ht="14.25" customHeight="1">
      <c r="A44" s="1058">
        <v>8.1999999999999993</v>
      </c>
      <c r="B44" s="1322" t="s">
        <v>2637</v>
      </c>
      <c r="C44" s="1273"/>
      <c r="D44" s="1273"/>
      <c r="E44" s="1273"/>
      <c r="F44" s="1273"/>
      <c r="G44" s="1273"/>
      <c r="H44" s="1273"/>
      <c r="I44" s="1273"/>
      <c r="J44" s="1273"/>
      <c r="K44" s="1273"/>
    </row>
    <row r="45" spans="1:11" ht="14.25" customHeight="1">
      <c r="A45" s="549"/>
      <c r="B45" s="1273"/>
      <c r="C45" s="1273"/>
      <c r="D45" s="1273"/>
      <c r="E45" s="1273"/>
      <c r="F45" s="1273"/>
      <c r="G45" s="1273"/>
      <c r="H45" s="1273"/>
      <c r="I45" s="1273"/>
      <c r="J45" s="1273"/>
      <c r="K45" s="1273"/>
    </row>
    <row r="46" spans="1:11" ht="14.25" customHeight="1">
      <c r="A46" s="549"/>
      <c r="B46" s="1273"/>
      <c r="C46" s="1273"/>
      <c r="D46" s="1273"/>
      <c r="E46" s="1273"/>
      <c r="F46" s="1273"/>
      <c r="G46" s="1273"/>
      <c r="H46" s="1273"/>
      <c r="I46" s="1273"/>
      <c r="J46" s="1273"/>
      <c r="K46" s="1273"/>
    </row>
    <row r="47" spans="1:11" ht="6" customHeight="1">
      <c r="A47" s="549"/>
      <c r="B47" s="543"/>
      <c r="C47" s="589"/>
      <c r="D47" s="550"/>
      <c r="E47" s="589"/>
      <c r="F47" s="599"/>
      <c r="G47" s="692"/>
      <c r="H47" s="599"/>
      <c r="I47" s="546"/>
      <c r="J47" s="222"/>
      <c r="K47" s="546"/>
    </row>
    <row r="48" spans="1:11">
      <c r="A48" s="560" t="s">
        <v>2584</v>
      </c>
      <c r="B48" s="1275" t="s">
        <v>2688</v>
      </c>
      <c r="C48" s="1273"/>
      <c r="D48" s="1273"/>
      <c r="E48" s="1273"/>
      <c r="F48" s="1273"/>
      <c r="G48" s="1273"/>
      <c r="H48" s="1273"/>
      <c r="I48" s="1273"/>
      <c r="J48" s="1273"/>
      <c r="K48" s="1273"/>
    </row>
    <row r="49" spans="1:11">
      <c r="A49" s="549"/>
      <c r="B49" s="1273"/>
      <c r="C49" s="1273"/>
      <c r="D49" s="1273"/>
      <c r="E49" s="1273"/>
      <c r="F49" s="1273"/>
      <c r="G49" s="1273"/>
      <c r="H49" s="1273"/>
      <c r="I49" s="1273"/>
      <c r="J49" s="1273"/>
      <c r="K49" s="1273"/>
    </row>
    <row r="50" spans="1:11">
      <c r="A50" s="549"/>
      <c r="B50" s="1273"/>
      <c r="C50" s="1273"/>
      <c r="D50" s="1273"/>
      <c r="E50" s="1273"/>
      <c r="F50" s="1273"/>
      <c r="G50" s="1273"/>
      <c r="H50" s="1273"/>
      <c r="I50" s="1273"/>
      <c r="J50" s="1273"/>
      <c r="K50" s="1273"/>
    </row>
    <row r="51" spans="1:11">
      <c r="A51" s="549"/>
      <c r="B51" s="1273"/>
      <c r="C51" s="1273"/>
      <c r="D51" s="1273"/>
      <c r="E51" s="1273"/>
      <c r="F51" s="1273"/>
      <c r="G51" s="1273"/>
      <c r="H51" s="1273"/>
      <c r="I51" s="1273"/>
      <c r="J51" s="1273"/>
      <c r="K51" s="1273"/>
    </row>
    <row r="52" spans="1:11">
      <c r="A52" s="549"/>
      <c r="B52" s="1273"/>
      <c r="C52" s="1273"/>
      <c r="D52" s="1273"/>
      <c r="E52" s="1273"/>
      <c r="F52" s="1273"/>
      <c r="G52" s="1273"/>
      <c r="H52" s="1273"/>
      <c r="I52" s="1273"/>
      <c r="J52" s="1273"/>
      <c r="K52" s="1273"/>
    </row>
    <row r="53" spans="1:11" ht="1.5" customHeight="1">
      <c r="A53" s="549"/>
      <c r="B53" s="1050"/>
      <c r="C53" s="1046"/>
      <c r="D53" s="550"/>
      <c r="E53" s="1046"/>
      <c r="F53" s="599"/>
      <c r="G53" s="692"/>
      <c r="H53" s="599"/>
      <c r="I53" s="546"/>
      <c r="J53" s="222"/>
      <c r="K53" s="546"/>
    </row>
    <row r="54" spans="1:11">
      <c r="A54" s="549"/>
      <c r="B54" s="1275" t="s">
        <v>2638</v>
      </c>
      <c r="C54" s="1273"/>
      <c r="D54" s="1273"/>
      <c r="E54" s="1273"/>
      <c r="F54" s="1273"/>
      <c r="G54" s="1273"/>
      <c r="H54" s="1273"/>
      <c r="I54" s="1273"/>
      <c r="J54" s="1273"/>
      <c r="K54" s="1273"/>
    </row>
    <row r="55" spans="1:11">
      <c r="A55" s="549"/>
      <c r="B55" s="1273"/>
      <c r="C55" s="1273"/>
      <c r="D55" s="1273"/>
      <c r="E55" s="1273"/>
      <c r="F55" s="1273"/>
      <c r="G55" s="1273"/>
      <c r="H55" s="1273"/>
      <c r="I55" s="1273"/>
      <c r="J55" s="1273"/>
      <c r="K55" s="1273"/>
    </row>
    <row r="56" spans="1:11" ht="3.75" customHeight="1">
      <c r="A56" s="549"/>
      <c r="B56" s="543"/>
      <c r="C56" s="1046"/>
      <c r="D56" s="550"/>
      <c r="E56" s="1046"/>
      <c r="F56" s="599"/>
      <c r="G56" s="692"/>
      <c r="H56" s="599"/>
      <c r="I56" s="546"/>
      <c r="J56" s="222"/>
      <c r="K56" s="546"/>
    </row>
    <row r="57" spans="1:11" ht="14.25" customHeight="1">
      <c r="A57" s="549"/>
      <c r="B57" s="543"/>
      <c r="C57" s="1034"/>
      <c r="D57" s="550"/>
      <c r="E57" s="1034"/>
      <c r="F57" s="599"/>
      <c r="G57" s="692"/>
      <c r="H57" s="599"/>
      <c r="I57" s="1044" t="s">
        <v>2560</v>
      </c>
      <c r="J57" s="1033"/>
      <c r="K57" s="1032" t="s">
        <v>2333</v>
      </c>
    </row>
    <row r="58" spans="1:11" ht="14.25" customHeight="1">
      <c r="A58" s="560">
        <v>9</v>
      </c>
      <c r="B58" s="539" t="s">
        <v>2554</v>
      </c>
      <c r="C58" s="1036"/>
      <c r="D58" s="550"/>
      <c r="E58" s="1034"/>
      <c r="F58" s="599"/>
      <c r="G58" s="692"/>
      <c r="H58" s="599"/>
      <c r="I58" s="20" t="s">
        <v>457</v>
      </c>
      <c r="J58" s="1033"/>
      <c r="K58" s="20" t="s">
        <v>458</v>
      </c>
    </row>
    <row r="59" spans="1:11" ht="14.25" customHeight="1">
      <c r="A59" s="1037"/>
      <c r="B59" s="539" t="s">
        <v>2556</v>
      </c>
      <c r="C59" s="1036"/>
      <c r="D59" s="550"/>
      <c r="E59" s="1034"/>
      <c r="F59" s="599"/>
      <c r="G59" s="692"/>
      <c r="H59" s="599"/>
      <c r="I59" s="1268" t="s">
        <v>118</v>
      </c>
      <c r="J59" s="1268"/>
      <c r="K59" s="1268"/>
    </row>
    <row r="60" spans="1:11" ht="14.25" customHeight="1">
      <c r="A60" s="1038"/>
      <c r="B60" s="1039"/>
      <c r="C60" s="1040"/>
      <c r="D60" s="550"/>
      <c r="E60" s="1034"/>
      <c r="F60" s="599"/>
      <c r="G60" s="692"/>
      <c r="H60" s="599"/>
      <c r="I60" s="546"/>
      <c r="J60" s="222"/>
      <c r="K60" s="546"/>
    </row>
    <row r="61" spans="1:11" ht="14.25" customHeight="1">
      <c r="A61" s="1038"/>
      <c r="B61" s="600" t="s">
        <v>2555</v>
      </c>
      <c r="C61" s="1040"/>
      <c r="D61" s="550"/>
      <c r="E61" s="1034"/>
      <c r="F61" s="599"/>
      <c r="G61" s="692"/>
      <c r="H61" s="599"/>
      <c r="I61" s="556">
        <v>2285</v>
      </c>
      <c r="J61" s="557"/>
      <c r="K61" s="556">
        <v>2365</v>
      </c>
    </row>
    <row r="62" spans="1:11" ht="14.25" customHeight="1">
      <c r="A62" s="1038"/>
      <c r="B62" s="600" t="s">
        <v>1501</v>
      </c>
      <c r="C62" s="1040"/>
      <c r="D62" s="550"/>
      <c r="E62" s="1034"/>
      <c r="F62" s="599"/>
      <c r="G62" s="776">
        <v>9.1</v>
      </c>
      <c r="H62" s="599"/>
      <c r="I62" s="556">
        <v>320</v>
      </c>
      <c r="J62" s="557"/>
      <c r="K62" s="556">
        <v>0</v>
      </c>
    </row>
    <row r="63" spans="1:11" ht="14.25" customHeight="1" thickBot="1">
      <c r="A63" s="549"/>
      <c r="B63" s="543"/>
      <c r="C63" s="1034"/>
      <c r="D63" s="550"/>
      <c r="E63" s="1034"/>
      <c r="F63" s="599"/>
      <c r="G63" s="692"/>
      <c r="H63" s="599"/>
      <c r="I63" s="1004">
        <v>2605</v>
      </c>
      <c r="J63" s="559"/>
      <c r="K63" s="558">
        <v>2365</v>
      </c>
    </row>
    <row r="64" spans="1:11" ht="5.25" customHeight="1" thickTop="1">
      <c r="A64" s="549"/>
      <c r="B64" s="543"/>
      <c r="C64" s="1034"/>
      <c r="D64" s="550"/>
      <c r="E64" s="1034"/>
      <c r="F64" s="599"/>
      <c r="G64" s="692"/>
      <c r="H64" s="599"/>
      <c r="I64" s="546"/>
      <c r="J64" s="222"/>
      <c r="K64" s="546"/>
    </row>
    <row r="65" spans="1:11" ht="14.25" customHeight="1">
      <c r="A65" s="1058">
        <v>9.1</v>
      </c>
      <c r="B65" s="1060" t="s">
        <v>2579</v>
      </c>
      <c r="C65" s="1046"/>
      <c r="D65" s="550"/>
      <c r="E65" s="1046"/>
      <c r="F65" s="599"/>
      <c r="G65" s="692"/>
      <c r="H65" s="599"/>
      <c r="I65" s="546"/>
      <c r="J65" s="222"/>
      <c r="K65" s="546"/>
    </row>
    <row r="66" spans="1:11" ht="14.25" customHeight="1">
      <c r="A66" s="549"/>
      <c r="B66" s="1050" t="s">
        <v>2580</v>
      </c>
      <c r="C66" s="1046"/>
      <c r="D66" s="550"/>
      <c r="E66" s="1046"/>
      <c r="F66" s="599"/>
      <c r="G66" s="692"/>
      <c r="H66" s="599"/>
      <c r="I66" s="546"/>
      <c r="J66" s="222"/>
      <c r="K66" s="546"/>
    </row>
  </sheetData>
  <mergeCells count="8">
    <mergeCell ref="I3:K3"/>
    <mergeCell ref="I30:K30"/>
    <mergeCell ref="B22:K27"/>
    <mergeCell ref="I59:K59"/>
    <mergeCell ref="B39:K42"/>
    <mergeCell ref="B44:K46"/>
    <mergeCell ref="B48:K52"/>
    <mergeCell ref="B54:K55"/>
  </mergeCells>
  <printOptions horizontalCentered="1"/>
  <pageMargins left="0.75" right="0.5" top="0.5" bottom="0.25" header="0.5" footer="0.5"/>
  <pageSetup paperSize="9" scale="95" fitToWidth="12" fitToHeight="12" orientation="portrait" r:id="rId1"/>
  <headerFooter alignWithMargins="0">
    <oddFooter>&amp;C18 of 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view="pageBreakPreview" topLeftCell="D61" zoomScaleSheetLayoutView="100" workbookViewId="0">
      <selection activeCell="D86" sqref="A86:XFD154"/>
    </sheetView>
  </sheetViews>
  <sheetFormatPr defaultRowHeight="12"/>
  <cols>
    <col min="1" max="1" width="4.625" style="212" customWidth="1"/>
    <col min="2" max="2" width="3.625" style="548" customWidth="1"/>
    <col min="3" max="3" width="25.375" style="548" customWidth="1"/>
    <col min="4" max="4" width="10.25" style="548" customWidth="1"/>
    <col min="5" max="5" width="11.125" style="552" customWidth="1"/>
    <col min="6" max="6" width="0.25" style="548" customWidth="1"/>
    <col min="7" max="7" width="9.625" style="552" customWidth="1"/>
    <col min="8" max="8" width="0.25" style="92" customWidth="1"/>
    <col min="9" max="9" width="11.375" style="552" bestFit="1" customWidth="1"/>
    <col min="10" max="10" width="0.375" style="548" customWidth="1"/>
    <col min="11" max="11" width="11.25" style="552" bestFit="1" customWidth="1"/>
    <col min="12" max="16384" width="9" style="548"/>
  </cols>
  <sheetData>
    <row r="1" spans="1:11" ht="15">
      <c r="A1" s="549"/>
      <c r="B1" s="777"/>
      <c r="C1" s="763"/>
      <c r="D1" s="775"/>
      <c r="E1" s="763"/>
      <c r="F1" s="775"/>
      <c r="G1" s="763"/>
      <c r="H1" s="775"/>
      <c r="I1" s="1044" t="s">
        <v>2572</v>
      </c>
      <c r="J1" s="989"/>
      <c r="K1" s="991" t="s">
        <v>2333</v>
      </c>
    </row>
    <row r="2" spans="1:11">
      <c r="A2" s="549"/>
      <c r="B2" s="543"/>
      <c r="C2" s="589"/>
      <c r="D2" s="550"/>
      <c r="E2" s="589"/>
      <c r="F2" s="599"/>
      <c r="G2" s="692"/>
      <c r="H2" s="599"/>
      <c r="I2" s="20" t="s">
        <v>457</v>
      </c>
      <c r="J2" s="989"/>
      <c r="K2" s="20" t="s">
        <v>458</v>
      </c>
    </row>
    <row r="3" spans="1:11">
      <c r="A3" s="560">
        <v>10</v>
      </c>
      <c r="B3" s="539" t="s">
        <v>2090</v>
      </c>
      <c r="C3" s="589"/>
      <c r="D3" s="550"/>
      <c r="E3" s="589"/>
      <c r="F3" s="599"/>
      <c r="G3" s="692"/>
      <c r="H3" s="599"/>
      <c r="I3" s="1268" t="s">
        <v>118</v>
      </c>
      <c r="J3" s="1268"/>
      <c r="K3" s="1268"/>
    </row>
    <row r="4" spans="1:11">
      <c r="A4" s="549"/>
      <c r="B4" s="541" t="s">
        <v>1477</v>
      </c>
      <c r="C4" s="538"/>
      <c r="D4" s="550"/>
      <c r="E4" s="578"/>
      <c r="F4" s="599"/>
      <c r="G4" s="778">
        <v>10.1</v>
      </c>
      <c r="H4" s="599"/>
      <c r="I4" s="556">
        <v>507371</v>
      </c>
      <c r="J4" s="557"/>
      <c r="K4" s="556">
        <v>507371</v>
      </c>
    </row>
    <row r="5" spans="1:11">
      <c r="A5" s="549"/>
      <c r="B5" s="541" t="s">
        <v>1491</v>
      </c>
      <c r="C5" s="538"/>
      <c r="D5" s="550"/>
      <c r="E5" s="578"/>
      <c r="F5" s="599"/>
      <c r="G5" s="778">
        <v>10.199999999999999</v>
      </c>
      <c r="H5" s="599"/>
      <c r="I5" s="556">
        <v>263428</v>
      </c>
      <c r="J5" s="557">
        <v>184860</v>
      </c>
      <c r="K5" s="556">
        <v>184860</v>
      </c>
    </row>
    <row r="6" spans="1:11">
      <c r="A6" s="549"/>
      <c r="B6" s="541" t="s">
        <v>190</v>
      </c>
      <c r="C6" s="538"/>
      <c r="D6" s="550"/>
      <c r="E6" s="578"/>
      <c r="F6" s="599"/>
      <c r="G6" s="589"/>
      <c r="H6" s="599"/>
      <c r="I6" s="556">
        <v>18678</v>
      </c>
      <c r="J6" s="557"/>
      <c r="K6" s="556">
        <v>18678</v>
      </c>
    </row>
    <row r="7" spans="1:11">
      <c r="A7" s="549"/>
      <c r="B7" s="541" t="s">
        <v>1479</v>
      </c>
      <c r="C7" s="538"/>
      <c r="D7" s="550"/>
      <c r="E7" s="578"/>
      <c r="F7" s="599"/>
      <c r="G7" s="589"/>
      <c r="H7" s="599"/>
      <c r="I7" s="556">
        <v>5166</v>
      </c>
      <c r="J7" s="557"/>
      <c r="K7" s="556">
        <v>4548</v>
      </c>
    </row>
    <row r="8" spans="1:11">
      <c r="A8" s="549"/>
      <c r="B8" s="541" t="s">
        <v>1480</v>
      </c>
      <c r="C8" s="538"/>
      <c r="D8" s="550"/>
      <c r="E8" s="578"/>
      <c r="F8" s="599"/>
      <c r="G8" s="589"/>
      <c r="H8" s="599"/>
      <c r="I8" s="556">
        <v>2005</v>
      </c>
      <c r="J8" s="557"/>
      <c r="K8" s="556">
        <v>2050</v>
      </c>
    </row>
    <row r="9" spans="1:11" hidden="1">
      <c r="A9" s="549"/>
      <c r="B9" s="541" t="s">
        <v>1505</v>
      </c>
      <c r="C9" s="538"/>
      <c r="D9" s="550"/>
      <c r="E9" s="546"/>
      <c r="F9" s="599"/>
      <c r="G9" s="692"/>
      <c r="H9" s="599"/>
      <c r="I9" s="556">
        <v>0</v>
      </c>
      <c r="J9" s="557"/>
      <c r="K9" s="556">
        <v>0</v>
      </c>
    </row>
    <row r="10" spans="1:11">
      <c r="A10" s="549"/>
      <c r="B10" s="541" t="s">
        <v>2581</v>
      </c>
      <c r="C10" s="538"/>
      <c r="D10" s="550"/>
      <c r="E10" s="602"/>
      <c r="F10" s="599"/>
      <c r="G10" s="776"/>
      <c r="H10" s="599"/>
      <c r="I10" s="556">
        <v>413</v>
      </c>
      <c r="J10" s="557"/>
      <c r="K10" s="556">
        <v>630</v>
      </c>
    </row>
    <row r="11" spans="1:11">
      <c r="A11" s="549"/>
      <c r="B11" s="541" t="s">
        <v>2353</v>
      </c>
      <c r="C11" s="538"/>
      <c r="D11" s="550"/>
      <c r="E11" s="992"/>
      <c r="F11" s="599"/>
      <c r="G11" s="776"/>
      <c r="H11" s="599"/>
      <c r="I11" s="556">
        <v>9593</v>
      </c>
      <c r="J11" s="557"/>
      <c r="K11" s="556">
        <v>35895</v>
      </c>
    </row>
    <row r="12" spans="1:11">
      <c r="A12" s="549"/>
      <c r="B12" s="541" t="s">
        <v>2354</v>
      </c>
      <c r="C12" s="538"/>
      <c r="D12" s="550"/>
      <c r="E12" s="992"/>
      <c r="F12" s="599"/>
      <c r="G12" s="776"/>
      <c r="H12" s="599"/>
      <c r="I12" s="556">
        <v>2380</v>
      </c>
      <c r="J12" s="557"/>
      <c r="K12" s="556">
        <v>1759</v>
      </c>
    </row>
    <row r="13" spans="1:11">
      <c r="A13" s="549"/>
      <c r="B13" s="541" t="s">
        <v>2355</v>
      </c>
      <c r="C13" s="538"/>
      <c r="D13" s="550"/>
      <c r="E13" s="992"/>
      <c r="F13" s="599"/>
      <c r="G13" s="776"/>
      <c r="H13" s="599"/>
      <c r="I13" s="556">
        <v>42</v>
      </c>
      <c r="J13" s="557"/>
      <c r="K13" s="556">
        <v>336347</v>
      </c>
    </row>
    <row r="14" spans="1:11">
      <c r="A14" s="549"/>
      <c r="B14" s="541" t="s">
        <v>263</v>
      </c>
      <c r="C14" s="538"/>
      <c r="D14" s="550"/>
      <c r="E14" s="992"/>
      <c r="F14" s="599"/>
      <c r="G14" s="776"/>
      <c r="H14" s="599"/>
      <c r="I14" s="854">
        <v>912</v>
      </c>
      <c r="J14" s="557"/>
      <c r="K14" s="556">
        <v>1157</v>
      </c>
    </row>
    <row r="15" spans="1:11">
      <c r="A15" s="549"/>
      <c r="B15" s="541" t="s">
        <v>2356</v>
      </c>
      <c r="C15" s="538"/>
      <c r="D15" s="550"/>
      <c r="E15" s="694"/>
      <c r="F15" s="599"/>
      <c r="G15" s="692"/>
      <c r="H15" s="599"/>
      <c r="I15" s="556">
        <v>20</v>
      </c>
      <c r="J15" s="557"/>
      <c r="K15" s="556">
        <v>26</v>
      </c>
    </row>
    <row r="16" spans="1:11">
      <c r="A16" s="549"/>
      <c r="B16" s="541" t="s">
        <v>2357</v>
      </c>
      <c r="C16" s="538"/>
      <c r="D16" s="550"/>
      <c r="E16" s="992"/>
      <c r="F16" s="599"/>
      <c r="G16" s="692"/>
      <c r="H16" s="599"/>
      <c r="I16" s="556">
        <v>26081</v>
      </c>
      <c r="J16" s="557"/>
      <c r="K16" s="556">
        <v>20171</v>
      </c>
    </row>
    <row r="17" spans="1:11" hidden="1">
      <c r="A17" s="549"/>
      <c r="B17" s="541" t="s">
        <v>2377</v>
      </c>
      <c r="C17" s="538"/>
      <c r="D17" s="550"/>
      <c r="E17" s="1014"/>
      <c r="F17" s="599"/>
      <c r="G17" s="692"/>
      <c r="H17" s="599"/>
      <c r="I17" s="556">
        <v>0</v>
      </c>
      <c r="J17" s="557"/>
      <c r="K17" s="556">
        <v>0</v>
      </c>
    </row>
    <row r="18" spans="1:11">
      <c r="A18" s="549"/>
      <c r="B18" s="541" t="s">
        <v>59</v>
      </c>
      <c r="C18" s="538"/>
      <c r="D18" s="550"/>
      <c r="E18" s="589"/>
      <c r="F18" s="599"/>
      <c r="G18" s="692"/>
      <c r="H18" s="599"/>
      <c r="I18" s="556">
        <v>270</v>
      </c>
      <c r="J18" s="557"/>
      <c r="K18" s="556">
        <v>170</v>
      </c>
    </row>
    <row r="19" spans="1:11" ht="12.75" thickBot="1">
      <c r="A19" s="549"/>
      <c r="B19" s="543"/>
      <c r="C19" s="589"/>
      <c r="D19" s="550"/>
      <c r="E19" s="589"/>
      <c r="F19" s="599"/>
      <c r="G19" s="692"/>
      <c r="H19" s="599"/>
      <c r="I19" s="540">
        <v>836359</v>
      </c>
      <c r="J19" s="537"/>
      <c r="K19" s="540">
        <v>1113662</v>
      </c>
    </row>
    <row r="20" spans="1:11" ht="6" customHeight="1" thickTop="1"/>
    <row r="21" spans="1:11">
      <c r="A21" s="1061">
        <v>10.1</v>
      </c>
      <c r="B21" s="1309" t="s">
        <v>2606</v>
      </c>
      <c r="C21" s="1273"/>
      <c r="D21" s="1273"/>
      <c r="E21" s="1273"/>
      <c r="F21" s="1273"/>
      <c r="G21" s="1273"/>
      <c r="H21" s="1273"/>
      <c r="I21" s="1273"/>
      <c r="J21" s="1273"/>
      <c r="K21" s="1273"/>
    </row>
    <row r="22" spans="1:11">
      <c r="B22" s="1273"/>
      <c r="C22" s="1273"/>
      <c r="D22" s="1273"/>
      <c r="E22" s="1273"/>
      <c r="F22" s="1273"/>
      <c r="G22" s="1273"/>
      <c r="H22" s="1273"/>
      <c r="I22" s="1273"/>
      <c r="J22" s="1273"/>
      <c r="K22" s="1273"/>
    </row>
    <row r="23" spans="1:11" ht="3.75" customHeight="1"/>
    <row r="24" spans="1:11">
      <c r="B24" s="1309" t="s">
        <v>2639</v>
      </c>
      <c r="C24" s="1273"/>
      <c r="D24" s="1273"/>
      <c r="E24" s="1273"/>
      <c r="F24" s="1273"/>
      <c r="G24" s="1273"/>
      <c r="H24" s="1273"/>
      <c r="I24" s="1273"/>
      <c r="J24" s="1273"/>
      <c r="K24" s="1273"/>
    </row>
    <row r="25" spans="1:11">
      <c r="B25" s="1273"/>
      <c r="C25" s="1273"/>
      <c r="D25" s="1273"/>
      <c r="E25" s="1273"/>
      <c r="F25" s="1273"/>
      <c r="G25" s="1273"/>
      <c r="H25" s="1273"/>
      <c r="I25" s="1273"/>
      <c r="J25" s="1273"/>
      <c r="K25" s="1273"/>
    </row>
    <row r="26" spans="1:11">
      <c r="B26" s="1273"/>
      <c r="C26" s="1273"/>
      <c r="D26" s="1273"/>
      <c r="E26" s="1273"/>
      <c r="F26" s="1273"/>
      <c r="G26" s="1273"/>
      <c r="H26" s="1273"/>
      <c r="I26" s="1273"/>
      <c r="J26" s="1273"/>
      <c r="K26" s="1273"/>
    </row>
    <row r="27" spans="1:11">
      <c r="B27" s="1273"/>
      <c r="C27" s="1273"/>
      <c r="D27" s="1273"/>
      <c r="E27" s="1273"/>
      <c r="F27" s="1273"/>
      <c r="G27" s="1273"/>
      <c r="H27" s="1273"/>
      <c r="I27" s="1273"/>
      <c r="J27" s="1273"/>
      <c r="K27" s="1273"/>
    </row>
    <row r="28" spans="1:11" ht="5.25" customHeight="1"/>
    <row r="29" spans="1:11">
      <c r="A29" s="1062">
        <v>10.199999999999999</v>
      </c>
      <c r="B29" s="1327" t="s">
        <v>2640</v>
      </c>
      <c r="C29" s="1273"/>
      <c r="D29" s="1273"/>
      <c r="E29" s="1273"/>
      <c r="F29" s="1273"/>
      <c r="G29" s="1273"/>
      <c r="H29" s="1273"/>
      <c r="I29" s="1273"/>
      <c r="J29" s="1273"/>
      <c r="K29" s="1273"/>
    </row>
    <row r="30" spans="1:11">
      <c r="B30" s="1273"/>
      <c r="C30" s="1273"/>
      <c r="D30" s="1273"/>
      <c r="E30" s="1273"/>
      <c r="F30" s="1273"/>
      <c r="G30" s="1273"/>
      <c r="H30" s="1273"/>
      <c r="I30" s="1273"/>
      <c r="J30" s="1273"/>
      <c r="K30" s="1273"/>
    </row>
    <row r="31" spans="1:11">
      <c r="B31" s="1273"/>
      <c r="C31" s="1273"/>
      <c r="D31" s="1273"/>
      <c r="E31" s="1273"/>
      <c r="F31" s="1273"/>
      <c r="G31" s="1273"/>
      <c r="H31" s="1273"/>
      <c r="I31" s="1273"/>
      <c r="J31" s="1273"/>
      <c r="K31" s="1273"/>
    </row>
    <row r="32" spans="1:11">
      <c r="B32" s="1273"/>
      <c r="C32" s="1273"/>
      <c r="D32" s="1273"/>
      <c r="E32" s="1273"/>
      <c r="F32" s="1273"/>
      <c r="G32" s="1273"/>
      <c r="H32" s="1273"/>
      <c r="I32" s="1273"/>
      <c r="J32" s="1273"/>
      <c r="K32" s="1273"/>
    </row>
    <row r="33" spans="1:11">
      <c r="B33" s="1273"/>
      <c r="C33" s="1273"/>
      <c r="D33" s="1273"/>
      <c r="E33" s="1273"/>
      <c r="F33" s="1273"/>
      <c r="G33" s="1273"/>
      <c r="H33" s="1273"/>
      <c r="I33" s="1273"/>
      <c r="J33" s="1273"/>
      <c r="K33" s="1273"/>
    </row>
    <row r="34" spans="1:11">
      <c r="B34" s="1273"/>
      <c r="C34" s="1273"/>
      <c r="D34" s="1273"/>
      <c r="E34" s="1273"/>
      <c r="F34" s="1273"/>
      <c r="G34" s="1273"/>
      <c r="H34" s="1273"/>
      <c r="I34" s="1273"/>
      <c r="J34" s="1273"/>
      <c r="K34" s="1273"/>
    </row>
    <row r="35" spans="1:11">
      <c r="B35" s="1273"/>
      <c r="C35" s="1273"/>
      <c r="D35" s="1273"/>
      <c r="E35" s="1273"/>
      <c r="F35" s="1273"/>
      <c r="G35" s="1273"/>
      <c r="H35" s="1273"/>
      <c r="I35" s="1273"/>
      <c r="J35" s="1273"/>
      <c r="K35" s="1273"/>
    </row>
    <row r="36" spans="1:11">
      <c r="B36" s="1273"/>
      <c r="C36" s="1273"/>
      <c r="D36" s="1273"/>
      <c r="E36" s="1273"/>
      <c r="F36" s="1273"/>
      <c r="G36" s="1273"/>
      <c r="H36" s="1273"/>
      <c r="I36" s="1273"/>
      <c r="J36" s="1273"/>
      <c r="K36" s="1273"/>
    </row>
    <row r="37" spans="1:11">
      <c r="B37" s="1273"/>
      <c r="C37" s="1273"/>
      <c r="D37" s="1273"/>
      <c r="E37" s="1273"/>
      <c r="F37" s="1273"/>
      <c r="G37" s="1273"/>
      <c r="H37" s="1273"/>
      <c r="I37" s="1273"/>
      <c r="J37" s="1273"/>
      <c r="K37" s="1273"/>
    </row>
    <row r="38" spans="1:11">
      <c r="A38" s="598"/>
      <c r="B38" s="1048"/>
    </row>
    <row r="39" spans="1:11">
      <c r="A39" s="560">
        <v>11</v>
      </c>
      <c r="B39" s="543" t="s">
        <v>2091</v>
      </c>
      <c r="C39" s="369"/>
      <c r="D39" s="569"/>
      <c r="E39" s="563"/>
      <c r="F39" s="569"/>
      <c r="G39" s="563"/>
      <c r="H39" s="570"/>
      <c r="I39" s="546"/>
      <c r="J39" s="222"/>
      <c r="K39" s="546"/>
    </row>
    <row r="40" spans="1:11" ht="3.75" customHeight="1">
      <c r="A40" s="549"/>
      <c r="B40" s="369"/>
      <c r="C40" s="369"/>
      <c r="D40" s="569"/>
      <c r="E40" s="563"/>
      <c r="F40" s="569"/>
      <c r="G40" s="563"/>
      <c r="H40" s="570"/>
      <c r="I40" s="546"/>
      <c r="J40" s="222"/>
      <c r="K40" s="546"/>
    </row>
    <row r="41" spans="1:11">
      <c r="A41" s="16"/>
      <c r="B41" s="1328" t="s">
        <v>2648</v>
      </c>
      <c r="C41" s="1329"/>
      <c r="D41" s="1329"/>
      <c r="E41" s="1329"/>
      <c r="F41" s="1329"/>
      <c r="G41" s="1329"/>
      <c r="H41" s="1329"/>
      <c r="I41" s="1330"/>
      <c r="J41" s="1330"/>
      <c r="K41" s="1330"/>
    </row>
    <row r="42" spans="1:11">
      <c r="A42" s="90"/>
      <c r="B42" s="1329"/>
      <c r="C42" s="1329"/>
      <c r="D42" s="1329"/>
      <c r="E42" s="1329"/>
      <c r="F42" s="1329"/>
      <c r="G42" s="1329"/>
      <c r="H42" s="1329"/>
      <c r="I42" s="1330"/>
      <c r="J42" s="1330"/>
      <c r="K42" s="1330"/>
    </row>
    <row r="43" spans="1:11">
      <c r="A43" s="90"/>
      <c r="B43" s="1329"/>
      <c r="C43" s="1329"/>
      <c r="D43" s="1329"/>
      <c r="E43" s="1329"/>
      <c r="F43" s="1329"/>
      <c r="G43" s="1329"/>
      <c r="H43" s="1329"/>
      <c r="I43" s="1330"/>
      <c r="J43" s="1330"/>
      <c r="K43" s="1330"/>
    </row>
    <row r="44" spans="1:11">
      <c r="A44" s="90"/>
      <c r="B44" s="1329"/>
      <c r="C44" s="1329"/>
      <c r="D44" s="1329"/>
      <c r="E44" s="1329"/>
      <c r="F44" s="1329"/>
      <c r="G44" s="1329"/>
      <c r="H44" s="1329"/>
      <c r="I44" s="1330"/>
      <c r="J44" s="1330"/>
      <c r="K44" s="1330"/>
    </row>
    <row r="45" spans="1:11">
      <c r="A45" s="90"/>
      <c r="B45" s="1329"/>
      <c r="C45" s="1329"/>
      <c r="D45" s="1329"/>
      <c r="E45" s="1329"/>
      <c r="F45" s="1329"/>
      <c r="G45" s="1329"/>
      <c r="H45" s="1329"/>
      <c r="I45" s="1330"/>
      <c r="J45" s="1330"/>
      <c r="K45" s="1330"/>
    </row>
    <row r="46" spans="1:11">
      <c r="A46" s="90"/>
      <c r="B46" s="1329"/>
      <c r="C46" s="1329"/>
      <c r="D46" s="1329"/>
      <c r="E46" s="1329"/>
      <c r="F46" s="1329"/>
      <c r="G46" s="1329"/>
      <c r="H46" s="1329"/>
      <c r="I46" s="1330"/>
      <c r="J46" s="1330"/>
      <c r="K46" s="1330"/>
    </row>
    <row r="47" spans="1:11" ht="8.25" customHeight="1">
      <c r="A47" s="549"/>
      <c r="B47" s="543"/>
      <c r="C47" s="688"/>
      <c r="D47" s="550"/>
      <c r="E47" s="688"/>
      <c r="F47" s="550"/>
      <c r="G47" s="688"/>
      <c r="H47" s="550"/>
      <c r="I47" s="546"/>
      <c r="J47" s="222"/>
      <c r="K47" s="546"/>
    </row>
    <row r="48" spans="1:11">
      <c r="A48" s="560">
        <v>12</v>
      </c>
      <c r="B48" s="543" t="s">
        <v>191</v>
      </c>
      <c r="C48" s="688"/>
      <c r="D48" s="550"/>
      <c r="E48" s="688"/>
      <c r="F48" s="550"/>
      <c r="G48" s="688"/>
      <c r="H48" s="550"/>
      <c r="I48" s="546"/>
      <c r="J48" s="222"/>
      <c r="K48" s="546"/>
    </row>
    <row r="49" spans="1:11" ht="3" customHeight="1">
      <c r="A49" s="549"/>
      <c r="B49" s="543"/>
      <c r="C49" s="688"/>
      <c r="D49" s="550"/>
      <c r="E49" s="688"/>
      <c r="F49" s="550"/>
      <c r="G49" s="688"/>
      <c r="H49" s="550"/>
      <c r="I49" s="546"/>
      <c r="J49" s="222"/>
      <c r="K49" s="546"/>
    </row>
    <row r="50" spans="1:11">
      <c r="A50" s="545"/>
      <c r="B50" s="82" t="s">
        <v>2585</v>
      </c>
      <c r="C50" s="82"/>
      <c r="D50" s="82"/>
      <c r="E50" s="82"/>
      <c r="F50" s="82"/>
      <c r="G50" s="82"/>
      <c r="H50" s="82"/>
      <c r="I50" s="360"/>
      <c r="J50" s="360"/>
      <c r="K50" s="546"/>
    </row>
    <row r="51" spans="1:11" ht="7.5" customHeight="1"/>
    <row r="52" spans="1:11">
      <c r="A52" s="560">
        <v>13</v>
      </c>
      <c r="B52" s="543" t="s">
        <v>179</v>
      </c>
      <c r="C52" s="82"/>
      <c r="D52" s="82"/>
      <c r="E52" s="82"/>
      <c r="F52" s="82"/>
      <c r="G52" s="82"/>
      <c r="H52" s="82"/>
      <c r="I52" s="360"/>
      <c r="J52" s="360"/>
      <c r="K52" s="546"/>
    </row>
    <row r="53" spans="1:11">
      <c r="A53" s="215"/>
      <c r="B53" s="215"/>
      <c r="C53" s="296"/>
      <c r="D53" s="296"/>
      <c r="E53" s="1323" t="s">
        <v>2586</v>
      </c>
      <c r="F53" s="1323"/>
      <c r="G53" s="1323"/>
      <c r="H53" s="1323"/>
      <c r="I53" s="1323"/>
      <c r="J53" s="431"/>
      <c r="K53" s="430" t="s">
        <v>2333</v>
      </c>
    </row>
    <row r="54" spans="1:11">
      <c r="A54" s="215"/>
      <c r="B54" s="215"/>
      <c r="C54" s="296"/>
      <c r="D54" s="296"/>
      <c r="E54" s="1323" t="s">
        <v>2358</v>
      </c>
      <c r="F54" s="1323"/>
      <c r="G54" s="1323"/>
      <c r="H54" s="1323"/>
      <c r="I54" s="1323"/>
      <c r="J54" s="431"/>
      <c r="K54" s="1005" t="s">
        <v>2359</v>
      </c>
    </row>
    <row r="55" spans="1:11">
      <c r="A55" s="215"/>
      <c r="B55" s="215"/>
      <c r="C55" s="296"/>
      <c r="D55" s="296"/>
      <c r="E55" s="1324" t="s">
        <v>181</v>
      </c>
      <c r="F55" s="689"/>
      <c r="G55" s="1324" t="s">
        <v>180</v>
      </c>
      <c r="H55" s="689"/>
      <c r="I55" s="1324" t="s">
        <v>121</v>
      </c>
      <c r="J55" s="432"/>
      <c r="K55" s="1324" t="s">
        <v>121</v>
      </c>
    </row>
    <row r="56" spans="1:11" ht="7.5" customHeight="1">
      <c r="A56" s="215"/>
      <c r="B56" s="215"/>
      <c r="C56" s="296"/>
      <c r="D56" s="296"/>
      <c r="E56" s="1325"/>
      <c r="F56" s="689"/>
      <c r="G56" s="1325"/>
      <c r="H56" s="689"/>
      <c r="I56" s="1325"/>
      <c r="J56" s="432"/>
      <c r="K56" s="1325"/>
    </row>
    <row r="57" spans="1:11">
      <c r="A57" s="214"/>
      <c r="B57" s="296"/>
      <c r="C57" s="296"/>
      <c r="D57" s="296"/>
      <c r="E57" s="1331" t="s">
        <v>617</v>
      </c>
      <c r="F57" s="1331"/>
      <c r="G57" s="1332"/>
      <c r="H57" s="1332"/>
      <c r="I57" s="1332"/>
      <c r="J57" s="1332"/>
      <c r="K57" s="1332"/>
    </row>
    <row r="58" spans="1:11" ht="3" customHeight="1">
      <c r="A58" s="214"/>
      <c r="B58" s="296"/>
      <c r="C58" s="296"/>
      <c r="D58" s="296"/>
      <c r="E58" s="216"/>
      <c r="F58" s="296"/>
      <c r="G58" s="216"/>
      <c r="H58" s="296"/>
      <c r="I58" s="216"/>
      <c r="J58" s="296"/>
      <c r="K58" s="216"/>
    </row>
    <row r="59" spans="1:11">
      <c r="A59" s="214"/>
      <c r="B59" s="1064" t="s">
        <v>2370</v>
      </c>
      <c r="C59" s="1064"/>
      <c r="D59" s="1064"/>
      <c r="E59" s="1065">
        <v>1087781207</v>
      </c>
      <c r="F59" s="1066">
        <v>-250000</v>
      </c>
      <c r="G59" s="1065">
        <v>23708610</v>
      </c>
      <c r="H59" s="1046"/>
      <c r="I59" s="1065">
        <v>1111489817</v>
      </c>
      <c r="J59" s="1046"/>
      <c r="K59" s="1065">
        <v>1058469261</v>
      </c>
    </row>
    <row r="60" spans="1:11" ht="7.5" customHeight="1">
      <c r="A60" s="214"/>
      <c r="B60" s="1064"/>
      <c r="C60" s="1064"/>
      <c r="D60" s="1064"/>
      <c r="E60" s="1065"/>
      <c r="F60" s="1066"/>
      <c r="G60" s="1065"/>
      <c r="H60" s="1046"/>
      <c r="I60" s="1065"/>
      <c r="J60" s="1046"/>
      <c r="K60" s="1065"/>
    </row>
    <row r="61" spans="1:11">
      <c r="A61" s="214"/>
      <c r="B61" s="1064" t="s">
        <v>0</v>
      </c>
      <c r="C61" s="1064"/>
      <c r="D61" s="1064"/>
      <c r="E61" s="1065">
        <v>22167688</v>
      </c>
      <c r="F61" s="1066"/>
      <c r="G61" s="1065"/>
      <c r="H61" s="1046"/>
      <c r="I61" s="1065">
        <v>22167688</v>
      </c>
      <c r="J61" s="1046"/>
      <c r="K61" s="1065">
        <v>161489471</v>
      </c>
    </row>
    <row r="62" spans="1:11" ht="3.75" customHeight="1">
      <c r="A62" s="214"/>
      <c r="B62" s="1064"/>
      <c r="C62" s="1064"/>
      <c r="D62" s="1064"/>
      <c r="E62" s="1065"/>
      <c r="F62" s="1066"/>
      <c r="G62" s="1065"/>
      <c r="H62" s="1046"/>
      <c r="I62" s="1065"/>
      <c r="J62" s="1046"/>
      <c r="K62" s="1065"/>
    </row>
    <row r="63" spans="1:11">
      <c r="A63" s="214"/>
      <c r="B63" s="1067" t="s">
        <v>182</v>
      </c>
      <c r="C63" s="1067"/>
      <c r="D63" s="1067"/>
      <c r="E63" s="1065"/>
      <c r="F63" s="1066"/>
      <c r="G63" s="1065"/>
      <c r="H63" s="1046"/>
      <c r="I63" s="550"/>
      <c r="J63" s="1046"/>
      <c r="K63" s="1065"/>
    </row>
    <row r="64" spans="1:11">
      <c r="A64" s="214"/>
      <c r="B64" s="1068" t="s">
        <v>1</v>
      </c>
      <c r="C64" s="1068"/>
      <c r="D64" s="1068"/>
      <c r="E64" s="1065">
        <v>0</v>
      </c>
      <c r="F64" s="1066"/>
      <c r="G64" s="1069">
        <v>0</v>
      </c>
      <c r="H64" s="1046"/>
      <c r="I64" s="1065">
        <v>0</v>
      </c>
      <c r="J64" s="1046"/>
      <c r="K64" s="1065">
        <v>59304106</v>
      </c>
    </row>
    <row r="65" spans="1:11" ht="5.25" customHeight="1">
      <c r="A65" s="214"/>
      <c r="B65" s="1068"/>
      <c r="C65" s="1068"/>
      <c r="D65" s="1068"/>
      <c r="E65" s="1065"/>
      <c r="F65" s="1066"/>
      <c r="G65" s="1069"/>
      <c r="H65" s="1046"/>
      <c r="I65" s="1065"/>
      <c r="J65" s="1046"/>
      <c r="K65" s="1065"/>
    </row>
    <row r="66" spans="1:11">
      <c r="A66" s="214"/>
      <c r="B66" s="1067" t="s">
        <v>2077</v>
      </c>
      <c r="C66" s="1068"/>
      <c r="D66" s="1068"/>
      <c r="E66" s="1065">
        <v>12250</v>
      </c>
      <c r="F66" s="1066"/>
      <c r="G66" s="1069">
        <v>-12250</v>
      </c>
      <c r="H66" s="1046"/>
      <c r="I66" s="1065">
        <v>0</v>
      </c>
      <c r="J66" s="1046"/>
      <c r="K66" s="1065">
        <v>0</v>
      </c>
    </row>
    <row r="67" spans="1:11" ht="4.5" customHeight="1">
      <c r="A67" s="214"/>
      <c r="B67" s="1068"/>
      <c r="C67" s="1068"/>
      <c r="D67" s="1068"/>
      <c r="E67" s="1065"/>
      <c r="F67" s="1066"/>
      <c r="G67" s="1069"/>
      <c r="H67" s="1046"/>
      <c r="I67" s="1065"/>
      <c r="J67" s="1046"/>
      <c r="K67" s="1065"/>
    </row>
    <row r="68" spans="1:11">
      <c r="A68" s="214"/>
      <c r="B68" s="1067"/>
      <c r="C68" s="1067"/>
      <c r="D68" s="1067"/>
      <c r="E68" s="1070">
        <v>1109961145</v>
      </c>
      <c r="F68" s="1071"/>
      <c r="G68" s="1070">
        <v>23696360</v>
      </c>
      <c r="H68" s="1046"/>
      <c r="I68" s="1070">
        <v>1133657505</v>
      </c>
      <c r="J68" s="1046"/>
      <c r="K68" s="1070">
        <v>1279262838</v>
      </c>
    </row>
    <row r="69" spans="1:11">
      <c r="A69" s="214"/>
      <c r="B69" s="1067"/>
      <c r="C69" s="1067"/>
      <c r="D69" s="1067"/>
      <c r="E69" s="1072"/>
      <c r="F69" s="1071"/>
      <c r="G69" s="1072"/>
      <c r="H69" s="1046"/>
      <c r="I69" s="1072"/>
      <c r="J69" s="1046"/>
      <c r="K69" s="1072"/>
    </row>
    <row r="70" spans="1:11">
      <c r="A70" s="214"/>
      <c r="B70" s="1067" t="s">
        <v>2</v>
      </c>
      <c r="C70" s="1067"/>
      <c r="D70" s="1067"/>
      <c r="E70" s="1065">
        <v>-128811636.9526</v>
      </c>
      <c r="F70" s="1073"/>
      <c r="G70" s="1069">
        <v>0</v>
      </c>
      <c r="H70" s="1046"/>
      <c r="I70" s="1065">
        <v>-128811636.9526</v>
      </c>
      <c r="J70" s="1046"/>
      <c r="K70" s="1065">
        <v>-167773021</v>
      </c>
    </row>
    <row r="71" spans="1:11" ht="6" customHeight="1">
      <c r="A71" s="214"/>
      <c r="B71" s="1067"/>
      <c r="C71" s="1067"/>
      <c r="D71" s="1067"/>
      <c r="E71" s="1065"/>
      <c r="F71" s="1073"/>
      <c r="G71" s="1069"/>
      <c r="H71" s="1046"/>
      <c r="I71" s="1065"/>
      <c r="J71" s="1046"/>
      <c r="K71" s="1065"/>
    </row>
    <row r="72" spans="1:11" ht="12.75" thickBot="1">
      <c r="A72" s="217"/>
      <c r="B72" s="1074" t="s">
        <v>2369</v>
      </c>
      <c r="C72" s="1074"/>
      <c r="D72" s="1074"/>
      <c r="E72" s="1075">
        <v>981149508.0474</v>
      </c>
      <c r="F72" s="1071"/>
      <c r="G72" s="1075">
        <v>23696360</v>
      </c>
      <c r="H72" s="1046"/>
      <c r="I72" s="1075">
        <v>1004845868.0474</v>
      </c>
      <c r="J72" s="1046"/>
      <c r="K72" s="1075">
        <v>1111489817</v>
      </c>
    </row>
    <row r="73" spans="1:11" ht="6" customHeight="1" thickTop="1">
      <c r="H73" s="548"/>
    </row>
    <row r="74" spans="1:11">
      <c r="A74" s="560">
        <v>14</v>
      </c>
      <c r="B74" s="79" t="s">
        <v>43</v>
      </c>
      <c r="C74" s="94"/>
      <c r="D74" s="94"/>
      <c r="E74" s="366"/>
      <c r="F74" s="94"/>
      <c r="G74" s="366"/>
      <c r="H74" s="94"/>
      <c r="I74" s="366"/>
      <c r="J74" s="94"/>
      <c r="K74" s="366"/>
    </row>
    <row r="75" spans="1:11" ht="3" customHeight="1">
      <c r="A75" s="560"/>
      <c r="B75" s="79"/>
      <c r="C75" s="94"/>
      <c r="D75" s="94"/>
      <c r="E75" s="366"/>
      <c r="F75" s="94"/>
      <c r="G75" s="366"/>
      <c r="H75" s="94"/>
      <c r="I75" s="366"/>
      <c r="J75" s="94"/>
      <c r="K75" s="366"/>
    </row>
    <row r="76" spans="1:11">
      <c r="A76" s="560"/>
      <c r="B76" s="1326" t="s">
        <v>2605</v>
      </c>
      <c r="C76" s="1273"/>
      <c r="D76" s="1273"/>
      <c r="E76" s="1273"/>
      <c r="F76" s="1273"/>
      <c r="G76" s="1273"/>
      <c r="H76" s="1273"/>
      <c r="I76" s="1273"/>
      <c r="J76" s="1273"/>
      <c r="K76" s="1273"/>
    </row>
    <row r="77" spans="1:11">
      <c r="A77" s="560"/>
      <c r="B77" s="1273"/>
      <c r="C77" s="1273"/>
      <c r="D77" s="1273"/>
      <c r="E77" s="1273"/>
      <c r="F77" s="1273"/>
      <c r="G77" s="1273"/>
      <c r="H77" s="1273"/>
      <c r="I77" s="1273"/>
      <c r="J77" s="1273"/>
      <c r="K77" s="1273"/>
    </row>
    <row r="78" spans="1:11">
      <c r="A78" s="560"/>
      <c r="B78" s="1273"/>
      <c r="C78" s="1273"/>
      <c r="D78" s="1273"/>
      <c r="E78" s="1273"/>
      <c r="F78" s="1273"/>
      <c r="G78" s="1273"/>
      <c r="H78" s="1273"/>
      <c r="I78" s="1273"/>
      <c r="J78" s="1273"/>
      <c r="K78" s="1273"/>
    </row>
    <row r="79" spans="1:11">
      <c r="A79" s="560"/>
      <c r="B79" s="1273"/>
      <c r="C79" s="1273"/>
      <c r="D79" s="1273"/>
      <c r="E79" s="1273"/>
      <c r="F79" s="1273"/>
      <c r="G79" s="1273"/>
      <c r="H79" s="1273"/>
      <c r="I79" s="1273"/>
      <c r="J79" s="1273"/>
      <c r="K79" s="1273"/>
    </row>
    <row r="80" spans="1:11">
      <c r="A80" s="560"/>
      <c r="B80" s="1273"/>
      <c r="C80" s="1273"/>
      <c r="D80" s="1273"/>
      <c r="E80" s="1273"/>
      <c r="F80" s="1273"/>
      <c r="G80" s="1273"/>
      <c r="H80" s="1273"/>
      <c r="I80" s="1273"/>
      <c r="J80" s="1273"/>
      <c r="K80" s="1273"/>
    </row>
    <row r="81" spans="1:11">
      <c r="A81" s="560"/>
      <c r="B81" s="1273"/>
      <c r="C81" s="1273"/>
      <c r="D81" s="1273"/>
      <c r="E81" s="1273"/>
      <c r="F81" s="1273"/>
      <c r="G81" s="1273"/>
      <c r="H81" s="1273"/>
      <c r="I81" s="1273"/>
      <c r="J81" s="1273"/>
      <c r="K81" s="1273"/>
    </row>
    <row r="82" spans="1:11">
      <c r="A82" s="560"/>
      <c r="B82" s="1273"/>
      <c r="C82" s="1273"/>
      <c r="D82" s="1273"/>
      <c r="E82" s="1273"/>
      <c r="F82" s="1273"/>
      <c r="G82" s="1273"/>
      <c r="H82" s="1273"/>
      <c r="I82" s="1273"/>
      <c r="J82" s="1273"/>
      <c r="K82" s="1273"/>
    </row>
    <row r="83" spans="1:11">
      <c r="A83" s="560"/>
      <c r="B83" s="1273"/>
      <c r="C83" s="1273"/>
      <c r="D83" s="1273"/>
      <c r="E83" s="1273"/>
      <c r="F83" s="1273"/>
      <c r="G83" s="1273"/>
      <c r="H83" s="1273"/>
      <c r="I83" s="1273"/>
      <c r="J83" s="1273"/>
      <c r="K83" s="1273"/>
    </row>
    <row r="84" spans="1:11">
      <c r="A84" s="560"/>
      <c r="B84" s="1273"/>
      <c r="C84" s="1273"/>
      <c r="D84" s="1273"/>
      <c r="E84" s="1273"/>
      <c r="F84" s="1273"/>
      <c r="G84" s="1273"/>
      <c r="H84" s="1273"/>
      <c r="I84" s="1273"/>
      <c r="J84" s="1273"/>
      <c r="K84" s="1273"/>
    </row>
    <row r="85" spans="1:11">
      <c r="A85" s="560"/>
      <c r="B85" s="1273"/>
      <c r="C85" s="1273"/>
      <c r="D85" s="1273"/>
      <c r="E85" s="1273"/>
      <c r="F85" s="1273"/>
      <c r="G85" s="1273"/>
      <c r="H85" s="1273"/>
      <c r="I85" s="1273"/>
      <c r="J85" s="1273"/>
      <c r="K85" s="1273"/>
    </row>
  </sheetData>
  <mergeCells count="13">
    <mergeCell ref="B76:K85"/>
    <mergeCell ref="B21:K22"/>
    <mergeCell ref="B24:K27"/>
    <mergeCell ref="B29:K37"/>
    <mergeCell ref="E54:I54"/>
    <mergeCell ref="B41:K46"/>
    <mergeCell ref="E57:K57"/>
    <mergeCell ref="I3:K3"/>
    <mergeCell ref="E53:I53"/>
    <mergeCell ref="E55:E56"/>
    <mergeCell ref="G55:G56"/>
    <mergeCell ref="I55:I56"/>
    <mergeCell ref="K55:K56"/>
  </mergeCells>
  <printOptions horizontalCentered="1"/>
  <pageMargins left="0.75" right="0.5" top="0.5" bottom="0.25" header="0.5" footer="0.5"/>
  <pageSetup paperSize="9" scale="90" fitToWidth="12" fitToHeight="12" orientation="portrait" r:id="rId1"/>
  <headerFooter alignWithMargins="0">
    <oddFooter>&amp;C19 of 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6"/>
  <sheetViews>
    <sheetView view="pageBreakPreview" topLeftCell="C1" zoomScale="80" zoomScaleNormal="73" zoomScaleSheetLayoutView="80" workbookViewId="0">
      <selection activeCell="H4" sqref="H4"/>
    </sheetView>
  </sheetViews>
  <sheetFormatPr defaultRowHeight="15.75" outlineLevelRow="2"/>
  <cols>
    <col min="1" max="1" width="8" style="542" hidden="1" customWidth="1"/>
    <col min="2" max="2" width="24.375" style="542" hidden="1" customWidth="1"/>
    <col min="3" max="3" width="5.25" style="542" customWidth="1"/>
    <col min="4" max="4" width="33.875" style="542" hidden="1" customWidth="1"/>
    <col min="5" max="5" width="9.5" style="542" hidden="1" customWidth="1"/>
    <col min="6" max="6" width="21.375" style="542" hidden="1" customWidth="1"/>
    <col min="7" max="7" width="31.25" style="542" customWidth="1"/>
    <col min="8" max="8" width="11" style="456" customWidth="1"/>
    <col min="9" max="9" width="10.75" style="456" bestFit="1" customWidth="1"/>
    <col min="10" max="10" width="10.25" style="456" customWidth="1"/>
    <col min="11" max="11" width="11" style="456" customWidth="1"/>
    <col min="12" max="12" width="10.125" style="456" customWidth="1"/>
    <col min="13" max="13" width="12.125" style="456" bestFit="1" customWidth="1"/>
    <col min="14" max="14" width="12.125" style="542" bestFit="1" customWidth="1"/>
    <col min="15" max="15" width="11.5" style="456" bestFit="1" customWidth="1"/>
    <col min="16" max="16" width="14.125" style="456" bestFit="1" customWidth="1"/>
    <col min="17" max="17" width="7.625" style="542" bestFit="1" customWidth="1"/>
    <col min="18" max="18" width="8.375" style="511" customWidth="1"/>
    <col min="19" max="19" width="9.125" style="542" customWidth="1"/>
    <col min="20" max="20" width="8.875" style="542" bestFit="1" customWidth="1"/>
    <col min="21" max="21" width="13" style="542" bestFit="1" customWidth="1"/>
    <col min="22" max="16384" width="9" style="542"/>
  </cols>
  <sheetData>
    <row r="1" spans="1:19">
      <c r="G1" s="642" t="s">
        <v>44</v>
      </c>
      <c r="H1" s="643"/>
      <c r="I1" s="643"/>
      <c r="J1" s="643"/>
      <c r="K1" s="643"/>
      <c r="L1" s="643"/>
      <c r="M1" s="643"/>
      <c r="N1" s="643"/>
      <c r="O1" s="643"/>
      <c r="P1" s="643"/>
      <c r="Q1" s="644"/>
      <c r="R1" s="645"/>
      <c r="S1" s="646" t="s">
        <v>1519</v>
      </c>
    </row>
    <row r="2" spans="1:19">
      <c r="G2" s="642" t="s">
        <v>1979</v>
      </c>
      <c r="H2" s="643"/>
      <c r="I2" s="643"/>
      <c r="J2" s="643"/>
      <c r="K2" s="643"/>
      <c r="L2" s="643"/>
      <c r="M2" s="643"/>
      <c r="N2" s="643"/>
      <c r="O2" s="643"/>
      <c r="P2" s="643"/>
      <c r="Q2" s="644"/>
      <c r="R2" s="645"/>
      <c r="S2" s="647"/>
    </row>
    <row r="3" spans="1:19">
      <c r="G3" s="642" t="s">
        <v>857</v>
      </c>
      <c r="H3" s="643"/>
      <c r="I3" s="643"/>
      <c r="J3" s="643"/>
      <c r="K3" s="643"/>
      <c r="L3" s="643"/>
      <c r="M3" s="643"/>
      <c r="N3" s="643"/>
      <c r="O3" s="643"/>
      <c r="P3" s="643"/>
      <c r="Q3" s="644"/>
    </row>
    <row r="4" spans="1:19">
      <c r="D4" s="514"/>
      <c r="E4" s="514"/>
      <c r="F4" s="514"/>
      <c r="G4" s="514"/>
      <c r="H4" s="513"/>
      <c r="I4" s="513"/>
      <c r="J4" s="513"/>
      <c r="K4" s="513"/>
      <c r="L4" s="513"/>
      <c r="M4" s="513"/>
      <c r="N4" s="513"/>
      <c r="O4" s="513"/>
      <c r="P4" s="513"/>
      <c r="Q4" s="514"/>
      <c r="R4" s="514"/>
      <c r="S4" s="515"/>
    </row>
    <row r="5" spans="1:19">
      <c r="D5" s="514"/>
      <c r="E5" s="514"/>
      <c r="F5" s="514"/>
      <c r="G5" s="514"/>
      <c r="H5" s="513"/>
      <c r="I5" s="513"/>
      <c r="J5" s="513"/>
      <c r="K5" s="513"/>
      <c r="L5" s="513"/>
      <c r="M5" s="513"/>
      <c r="N5" s="513"/>
      <c r="O5" s="513"/>
      <c r="P5" s="513"/>
      <c r="Q5" s="514"/>
      <c r="R5" s="514"/>
      <c r="S5" s="515"/>
    </row>
    <row r="6" spans="1:19" ht="39" customHeight="1">
      <c r="A6" s="1335" t="s">
        <v>29</v>
      </c>
      <c r="B6" s="1335" t="s">
        <v>874</v>
      </c>
      <c r="C6" s="1337" t="s">
        <v>29</v>
      </c>
      <c r="D6" s="1337" t="s">
        <v>875</v>
      </c>
      <c r="E6" s="1337" t="s">
        <v>1520</v>
      </c>
      <c r="F6" s="1337" t="s">
        <v>1521</v>
      </c>
      <c r="G6" s="1337" t="s">
        <v>875</v>
      </c>
      <c r="H6" s="531" t="s">
        <v>1522</v>
      </c>
      <c r="I6" s="532"/>
      <c r="J6" s="532"/>
      <c r="K6" s="532"/>
      <c r="L6" s="532"/>
      <c r="M6" s="532"/>
      <c r="N6" s="533"/>
      <c r="O6" s="1333" t="s">
        <v>587</v>
      </c>
      <c r="P6" s="1334"/>
      <c r="Q6" s="648" t="s">
        <v>1523</v>
      </c>
      <c r="R6" s="648"/>
      <c r="S6" s="648"/>
    </row>
    <row r="7" spans="1:19" ht="61.5" customHeight="1" outlineLevel="1">
      <c r="A7" s="1336"/>
      <c r="B7" s="1336"/>
      <c r="C7" s="1338"/>
      <c r="D7" s="1338"/>
      <c r="E7" s="1338"/>
      <c r="F7" s="1338"/>
      <c r="G7" s="1338"/>
      <c r="H7" s="534" t="s">
        <v>1524</v>
      </c>
      <c r="I7" s="534" t="s">
        <v>1525</v>
      </c>
      <c r="J7" s="534" t="s">
        <v>1526</v>
      </c>
      <c r="K7" s="534" t="s">
        <v>1527</v>
      </c>
      <c r="L7" s="534" t="s">
        <v>1528</v>
      </c>
      <c r="M7" s="534" t="s">
        <v>1529</v>
      </c>
      <c r="N7" s="534" t="s">
        <v>1530</v>
      </c>
      <c r="O7" s="534" t="s">
        <v>1980</v>
      </c>
      <c r="P7" s="534" t="s">
        <v>1981</v>
      </c>
      <c r="Q7" s="649" t="s">
        <v>53</v>
      </c>
      <c r="R7" s="649" t="s">
        <v>619</v>
      </c>
      <c r="S7" s="649" t="s">
        <v>858</v>
      </c>
    </row>
    <row r="8" spans="1:19" ht="14.25" customHeight="1" outlineLevel="1">
      <c r="C8" s="517"/>
      <c r="D8" s="517" t="s">
        <v>876</v>
      </c>
      <c r="E8" s="517"/>
      <c r="F8" s="517"/>
      <c r="G8" s="517" t="s">
        <v>876</v>
      </c>
      <c r="H8" s="519"/>
      <c r="I8" s="519"/>
      <c r="J8" s="519"/>
      <c r="K8" s="519"/>
      <c r="L8" s="519"/>
      <c r="M8" s="519"/>
      <c r="N8" s="519"/>
      <c r="O8" s="519"/>
      <c r="P8" s="519"/>
      <c r="Q8" s="520"/>
      <c r="R8" s="520"/>
      <c r="S8" s="520"/>
    </row>
    <row r="9" spans="1:19" outlineLevel="2">
      <c r="B9" s="542" t="s">
        <v>877</v>
      </c>
      <c r="C9" s="542">
        <v>1</v>
      </c>
      <c r="D9" s="523" t="s">
        <v>878</v>
      </c>
      <c r="E9" s="542" t="s">
        <v>1553</v>
      </c>
      <c r="F9" s="542" t="e">
        <v>#REF!</v>
      </c>
      <c r="G9" s="650" t="s">
        <v>1554</v>
      </c>
      <c r="H9" s="456">
        <v>0</v>
      </c>
      <c r="I9" s="456">
        <v>50000</v>
      </c>
      <c r="J9" s="456">
        <v>0</v>
      </c>
      <c r="K9" s="456">
        <v>0</v>
      </c>
      <c r="L9" s="456">
        <v>0</v>
      </c>
      <c r="M9" s="456">
        <v>50000</v>
      </c>
      <c r="N9" s="456">
        <v>0</v>
      </c>
      <c r="O9" s="456">
        <v>0</v>
      </c>
      <c r="P9" s="456">
        <v>0</v>
      </c>
      <c r="Q9" s="511">
        <v>0</v>
      </c>
      <c r="R9" s="511">
        <v>0</v>
      </c>
      <c r="S9" s="511">
        <v>0</v>
      </c>
    </row>
    <row r="10" spans="1:19" outlineLevel="2">
      <c r="B10" s="542" t="s">
        <v>877</v>
      </c>
      <c r="C10" s="542">
        <v>2</v>
      </c>
      <c r="D10" s="523" t="s">
        <v>880</v>
      </c>
      <c r="E10" s="542" t="s">
        <v>1555</v>
      </c>
      <c r="G10" s="650" t="s">
        <v>881</v>
      </c>
      <c r="H10" s="456">
        <v>0</v>
      </c>
      <c r="I10" s="456">
        <v>141800</v>
      </c>
      <c r="J10" s="456">
        <v>0</v>
      </c>
      <c r="K10" s="456">
        <v>0</v>
      </c>
      <c r="L10" s="456">
        <v>0</v>
      </c>
      <c r="M10" s="456">
        <v>0</v>
      </c>
      <c r="N10" s="456">
        <v>141800</v>
      </c>
      <c r="O10" s="456">
        <v>36103.088000000003</v>
      </c>
      <c r="P10" s="456">
        <v>35033.108</v>
      </c>
      <c r="Q10" s="511">
        <v>5.3691339999999997E-2</v>
      </c>
      <c r="R10" s="511">
        <v>5.3478237662812803E-2</v>
      </c>
      <c r="S10" s="511">
        <v>3.2969599999999998E-3</v>
      </c>
    </row>
    <row r="11" spans="1:19" outlineLevel="2">
      <c r="B11" s="542" t="s">
        <v>877</v>
      </c>
      <c r="C11" s="542">
        <v>3</v>
      </c>
      <c r="D11" s="523" t="s">
        <v>882</v>
      </c>
      <c r="E11" s="542" t="s">
        <v>1556</v>
      </c>
      <c r="G11" s="650" t="s">
        <v>1557</v>
      </c>
      <c r="H11" s="456">
        <v>0</v>
      </c>
      <c r="I11" s="456">
        <v>21250</v>
      </c>
      <c r="J11" s="456">
        <v>0</v>
      </c>
      <c r="K11" s="456">
        <v>0</v>
      </c>
      <c r="L11" s="456">
        <v>0</v>
      </c>
      <c r="M11" s="456">
        <v>19050</v>
      </c>
      <c r="N11" s="456">
        <v>2200</v>
      </c>
      <c r="O11" s="456">
        <v>1206.3247059</v>
      </c>
      <c r="P11" s="456">
        <v>1169.1679999999999</v>
      </c>
      <c r="Q11" s="511">
        <v>1.79185E-3</v>
      </c>
      <c r="R11" s="511">
        <v>1.7847415699387993E-3</v>
      </c>
      <c r="S11" s="511">
        <v>9.3004999999999997E-4</v>
      </c>
    </row>
    <row r="12" spans="1:19" outlineLevel="2">
      <c r="B12" s="542" t="s">
        <v>877</v>
      </c>
      <c r="C12" s="542">
        <v>4</v>
      </c>
      <c r="D12" s="523" t="s">
        <v>883</v>
      </c>
      <c r="E12" s="542" t="s">
        <v>1558</v>
      </c>
      <c r="G12" s="650" t="s">
        <v>1559</v>
      </c>
      <c r="H12" s="456">
        <v>0</v>
      </c>
      <c r="I12" s="456">
        <v>40000</v>
      </c>
      <c r="J12" s="456">
        <v>0</v>
      </c>
      <c r="K12" s="456">
        <v>0</v>
      </c>
      <c r="L12" s="456">
        <v>0</v>
      </c>
      <c r="M12" s="456">
        <v>25000</v>
      </c>
      <c r="N12" s="456">
        <v>15000</v>
      </c>
      <c r="O12" s="456">
        <v>3367.5</v>
      </c>
      <c r="P12" s="456">
        <v>3390.75</v>
      </c>
      <c r="Q12" s="511">
        <v>5.1966199999999999E-3</v>
      </c>
      <c r="R12" s="511">
        <v>5.1759990679440294E-3</v>
      </c>
      <c r="S12" s="511">
        <v>7.6075999999999997E-4</v>
      </c>
    </row>
    <row r="13" spans="1:19" outlineLevel="2">
      <c r="A13" s="542">
        <v>2</v>
      </c>
      <c r="B13" s="542" t="s">
        <v>877</v>
      </c>
      <c r="C13" s="542">
        <v>5</v>
      </c>
      <c r="D13" s="523" t="s">
        <v>884</v>
      </c>
      <c r="E13" s="542" t="s">
        <v>1560</v>
      </c>
      <c r="F13" s="542" t="e">
        <v>#REF!</v>
      </c>
      <c r="G13" s="650" t="s">
        <v>1561</v>
      </c>
      <c r="H13" s="456">
        <v>21616</v>
      </c>
      <c r="I13" s="456">
        <v>0</v>
      </c>
      <c r="J13" s="456">
        <v>0</v>
      </c>
      <c r="K13" s="456">
        <v>0</v>
      </c>
      <c r="L13" s="456">
        <v>0</v>
      </c>
      <c r="M13" s="456">
        <v>3600</v>
      </c>
      <c r="N13" s="456">
        <v>18016</v>
      </c>
      <c r="O13" s="456">
        <v>2914.0880000000002</v>
      </c>
      <c r="P13" s="456">
        <v>2990.6559999999999</v>
      </c>
      <c r="Q13" s="511">
        <v>4.5834400000000003E-3</v>
      </c>
      <c r="R13" s="511">
        <v>4.5652533122587094E-3</v>
      </c>
      <c r="S13" s="511">
        <v>5.1474289999999999E-2</v>
      </c>
    </row>
    <row r="14" spans="1:19" outlineLevel="2">
      <c r="B14" s="651" t="s">
        <v>887</v>
      </c>
      <c r="D14" s="528"/>
      <c r="E14" s="528"/>
      <c r="F14" s="528"/>
      <c r="G14" s="652"/>
      <c r="H14" s="524">
        <v>21616</v>
      </c>
      <c r="I14" s="524">
        <v>253050</v>
      </c>
      <c r="J14" s="524">
        <v>0</v>
      </c>
      <c r="K14" s="524">
        <v>0</v>
      </c>
      <c r="L14" s="524">
        <v>0</v>
      </c>
      <c r="M14" s="524">
        <v>97650</v>
      </c>
      <c r="N14" s="524">
        <v>177016</v>
      </c>
      <c r="O14" s="524">
        <v>43591.000705900005</v>
      </c>
      <c r="P14" s="524">
        <v>42583.682000000001</v>
      </c>
      <c r="Q14" s="525">
        <v>6.5263249999999995E-2</v>
      </c>
      <c r="R14" s="524">
        <v>6.5004231612954336E-2</v>
      </c>
      <c r="S14" s="524"/>
    </row>
    <row r="15" spans="1:19" outlineLevel="2">
      <c r="B15" s="651"/>
      <c r="D15" s="517" t="s">
        <v>888</v>
      </c>
      <c r="E15" s="517"/>
      <c r="F15" s="517"/>
      <c r="G15" s="653" t="s">
        <v>627</v>
      </c>
      <c r="H15" s="526"/>
      <c r="I15" s="526"/>
      <c r="J15" s="526"/>
      <c r="K15" s="526"/>
      <c r="L15" s="526"/>
      <c r="M15" s="526"/>
      <c r="N15" s="526"/>
      <c r="O15" s="526"/>
      <c r="P15" s="526"/>
      <c r="Q15" s="527"/>
      <c r="R15" s="527"/>
      <c r="S15" s="527"/>
    </row>
    <row r="16" spans="1:19" outlineLevel="2">
      <c r="A16" s="542">
        <v>3</v>
      </c>
      <c r="B16" s="542" t="s">
        <v>888</v>
      </c>
      <c r="C16" s="542">
        <v>6</v>
      </c>
      <c r="D16" s="523" t="s">
        <v>891</v>
      </c>
      <c r="E16" s="542" t="s">
        <v>1562</v>
      </c>
      <c r="F16" s="542" t="e">
        <v>#REF!</v>
      </c>
      <c r="G16" s="650" t="s">
        <v>890</v>
      </c>
      <c r="H16" s="456">
        <v>1127956</v>
      </c>
      <c r="I16" s="456">
        <v>0</v>
      </c>
      <c r="J16" s="456">
        <v>0</v>
      </c>
      <c r="K16" s="456">
        <v>0</v>
      </c>
      <c r="L16" s="456">
        <v>0</v>
      </c>
      <c r="M16" s="456">
        <v>100000</v>
      </c>
      <c r="N16" s="456">
        <v>1027956</v>
      </c>
      <c r="O16" s="456">
        <v>71741.049239999993</v>
      </c>
      <c r="P16" s="456">
        <v>73159.628519999998</v>
      </c>
      <c r="Q16" s="511">
        <v>0.1121236</v>
      </c>
      <c r="R16" s="511">
        <v>0.11167858704730559</v>
      </c>
      <c r="S16" s="511">
        <v>0.21358478</v>
      </c>
    </row>
    <row r="17" spans="1:19" outlineLevel="2">
      <c r="C17" s="542">
        <v>7</v>
      </c>
      <c r="D17" s="523" t="s">
        <v>1044</v>
      </c>
      <c r="E17" s="542" t="s">
        <v>1563</v>
      </c>
      <c r="G17" s="650" t="s">
        <v>890</v>
      </c>
      <c r="H17" s="456">
        <v>0</v>
      </c>
      <c r="I17" s="456">
        <v>50000</v>
      </c>
      <c r="J17" s="456">
        <v>0</v>
      </c>
      <c r="K17" s="456">
        <v>0</v>
      </c>
      <c r="L17" s="456">
        <v>0</v>
      </c>
      <c r="M17" s="456">
        <v>0</v>
      </c>
      <c r="N17" s="456">
        <v>50000</v>
      </c>
      <c r="O17" s="456">
        <v>8654.5</v>
      </c>
      <c r="P17" s="456">
        <v>8257</v>
      </c>
      <c r="Q17" s="511">
        <v>1.265458E-2</v>
      </c>
      <c r="R17" s="511">
        <v>1.2604357237783336E-2</v>
      </c>
      <c r="S17" s="511">
        <v>9.6717499999999998E-3</v>
      </c>
    </row>
    <row r="18" spans="1:19" outlineLevel="1">
      <c r="C18" s="542">
        <v>8</v>
      </c>
      <c r="D18" s="523" t="s">
        <v>892</v>
      </c>
      <c r="E18" s="542" t="s">
        <v>1564</v>
      </c>
      <c r="G18" s="650" t="s">
        <v>890</v>
      </c>
      <c r="H18" s="456">
        <v>0</v>
      </c>
      <c r="I18" s="456">
        <v>100000</v>
      </c>
      <c r="J18" s="456">
        <v>0</v>
      </c>
      <c r="K18" s="456">
        <v>0</v>
      </c>
      <c r="L18" s="456">
        <v>0</v>
      </c>
      <c r="M18" s="456">
        <v>100000</v>
      </c>
      <c r="N18" s="456">
        <v>0</v>
      </c>
      <c r="O18" s="456">
        <v>0</v>
      </c>
      <c r="P18" s="456">
        <v>0</v>
      </c>
      <c r="Q18" s="511">
        <v>0</v>
      </c>
      <c r="R18" s="511">
        <v>0</v>
      </c>
      <c r="S18" s="511">
        <v>0</v>
      </c>
    </row>
    <row r="19" spans="1:19" outlineLevel="1">
      <c r="A19" s="542">
        <v>3</v>
      </c>
      <c r="B19" s="542" t="s">
        <v>888</v>
      </c>
      <c r="C19" s="542">
        <v>9</v>
      </c>
      <c r="D19" s="523" t="s">
        <v>889</v>
      </c>
      <c r="E19" s="542" t="s">
        <v>1565</v>
      </c>
      <c r="F19" s="542" t="e">
        <v>#REF!</v>
      </c>
      <c r="G19" s="650" t="s">
        <v>890</v>
      </c>
      <c r="H19" s="456">
        <v>66660</v>
      </c>
      <c r="I19" s="456">
        <v>0</v>
      </c>
      <c r="J19" s="456">
        <v>0</v>
      </c>
      <c r="K19" s="456">
        <v>0</v>
      </c>
      <c r="L19" s="456">
        <v>0</v>
      </c>
      <c r="M19" s="456">
        <v>500</v>
      </c>
      <c r="N19" s="456">
        <v>66160</v>
      </c>
      <c r="O19" s="456">
        <v>11141.343999999999</v>
      </c>
      <c r="P19" s="456">
        <v>11262.416800000001</v>
      </c>
      <c r="Q19" s="511">
        <v>1.7260649999999999E-2</v>
      </c>
      <c r="R19" s="511">
        <v>1.7192142994793831E-2</v>
      </c>
      <c r="S19" s="511">
        <v>0.26423097000000001</v>
      </c>
    </row>
    <row r="20" spans="1:19" outlineLevel="2">
      <c r="A20" s="542">
        <v>3</v>
      </c>
      <c r="B20" s="542" t="s">
        <v>888</v>
      </c>
      <c r="C20" s="542">
        <v>10</v>
      </c>
      <c r="D20" s="542" t="s">
        <v>896</v>
      </c>
      <c r="E20" s="542" t="s">
        <v>1566</v>
      </c>
      <c r="F20" s="542" t="e">
        <v>#REF!</v>
      </c>
      <c r="G20" s="650" t="s">
        <v>890</v>
      </c>
      <c r="H20" s="456">
        <v>20564</v>
      </c>
      <c r="I20" s="456">
        <v>0</v>
      </c>
      <c r="J20" s="456">
        <v>0</v>
      </c>
      <c r="K20" s="456">
        <v>0</v>
      </c>
      <c r="L20" s="456">
        <v>0</v>
      </c>
      <c r="M20" s="456">
        <v>0</v>
      </c>
      <c r="N20" s="456">
        <v>20564</v>
      </c>
      <c r="O20" s="456">
        <v>6097.2259999999997</v>
      </c>
      <c r="P20" s="456">
        <v>6835.6792400000004</v>
      </c>
      <c r="Q20" s="511">
        <v>1.0476279999999999E-2</v>
      </c>
      <c r="R20" s="511">
        <v>1.0434703052423314E-2</v>
      </c>
      <c r="S20" s="511">
        <v>9.5961179999999993E-2</v>
      </c>
    </row>
    <row r="21" spans="1:19" outlineLevel="2">
      <c r="B21" s="528" t="s">
        <v>897</v>
      </c>
      <c r="D21" s="528"/>
      <c r="E21" s="528"/>
      <c r="F21" s="528"/>
      <c r="G21" s="652"/>
      <c r="H21" s="524">
        <v>1215180</v>
      </c>
      <c r="I21" s="524">
        <v>150000</v>
      </c>
      <c r="J21" s="524">
        <v>0</v>
      </c>
      <c r="K21" s="524">
        <v>0</v>
      </c>
      <c r="L21" s="524">
        <v>0</v>
      </c>
      <c r="M21" s="524">
        <v>200500</v>
      </c>
      <c r="N21" s="524">
        <v>1164680</v>
      </c>
      <c r="O21" s="524">
        <v>97634.119239999985</v>
      </c>
      <c r="P21" s="524">
        <v>99514.724560000002</v>
      </c>
      <c r="Q21" s="525">
        <v>0.15251511000000001</v>
      </c>
      <c r="R21" s="525">
        <v>0.15190979033230606</v>
      </c>
      <c r="S21" s="525"/>
    </row>
    <row r="22" spans="1:19" outlineLevel="2">
      <c r="B22" s="528"/>
      <c r="D22" s="517" t="s">
        <v>899</v>
      </c>
      <c r="E22" s="517"/>
      <c r="F22" s="517"/>
      <c r="G22" s="653" t="s">
        <v>898</v>
      </c>
      <c r="H22" s="526"/>
      <c r="I22" s="526"/>
      <c r="J22" s="526"/>
      <c r="K22" s="526"/>
      <c r="L22" s="526"/>
      <c r="M22" s="526"/>
      <c r="N22" s="526"/>
      <c r="O22" s="526"/>
      <c r="P22" s="526"/>
      <c r="Q22" s="527"/>
      <c r="R22" s="527"/>
      <c r="S22" s="527"/>
    </row>
    <row r="23" spans="1:19" outlineLevel="2">
      <c r="A23" s="542">
        <v>4</v>
      </c>
      <c r="B23" s="542" t="s">
        <v>899</v>
      </c>
      <c r="C23" s="542">
        <v>11</v>
      </c>
      <c r="D23" s="542" t="s">
        <v>901</v>
      </c>
      <c r="E23" s="542" t="s">
        <v>1567</v>
      </c>
      <c r="F23" s="542" t="e">
        <v>#REF!</v>
      </c>
      <c r="G23" s="650" t="s">
        <v>637</v>
      </c>
      <c r="H23" s="456">
        <v>41774</v>
      </c>
      <c r="I23" s="456">
        <v>0</v>
      </c>
      <c r="J23" s="456">
        <v>7154</v>
      </c>
      <c r="K23" s="456">
        <v>0</v>
      </c>
      <c r="L23" s="456">
        <v>0</v>
      </c>
      <c r="M23" s="456">
        <v>6000</v>
      </c>
      <c r="N23" s="456">
        <v>42928</v>
      </c>
      <c r="O23" s="456">
        <v>2504.1799999999998</v>
      </c>
      <c r="P23" s="456">
        <v>2790.32</v>
      </c>
      <c r="Q23" s="511">
        <v>4.2764099999999996E-3</v>
      </c>
      <c r="R23" s="511">
        <v>4.2594392742801987E-3</v>
      </c>
      <c r="S23" s="511">
        <v>8.6933979999999994E-2</v>
      </c>
    </row>
    <row r="24" spans="1:19" outlineLevel="2">
      <c r="B24" s="528" t="s">
        <v>902</v>
      </c>
      <c r="D24" s="528"/>
      <c r="E24" s="528"/>
      <c r="F24" s="528"/>
      <c r="G24" s="652"/>
      <c r="H24" s="524">
        <v>41774</v>
      </c>
      <c r="I24" s="524">
        <v>0</v>
      </c>
      <c r="J24" s="524">
        <v>7154</v>
      </c>
      <c r="K24" s="524">
        <v>0</v>
      </c>
      <c r="L24" s="524">
        <v>0</v>
      </c>
      <c r="M24" s="524">
        <v>6000</v>
      </c>
      <c r="N24" s="524">
        <v>42928</v>
      </c>
      <c r="O24" s="524">
        <v>2504.1799999999998</v>
      </c>
      <c r="P24" s="524">
        <v>2790.32</v>
      </c>
      <c r="Q24" s="525">
        <v>4.2764099999999996E-3</v>
      </c>
      <c r="R24" s="525">
        <v>4.2594392742801987E-3</v>
      </c>
      <c r="S24" s="525"/>
    </row>
    <row r="25" spans="1:19" outlineLevel="2">
      <c r="B25" s="528"/>
      <c r="D25" s="654" t="s">
        <v>909</v>
      </c>
      <c r="E25" s="528"/>
      <c r="F25" s="528"/>
      <c r="G25" s="652" t="s">
        <v>909</v>
      </c>
      <c r="H25" s="655"/>
      <c r="I25" s="655"/>
      <c r="J25" s="655"/>
      <c r="K25" s="655"/>
      <c r="L25" s="655"/>
      <c r="M25" s="655"/>
      <c r="N25" s="655"/>
      <c r="O25" s="655"/>
      <c r="P25" s="655"/>
      <c r="Q25" s="656"/>
      <c r="R25" s="656"/>
      <c r="S25" s="656"/>
    </row>
    <row r="26" spans="1:19" outlineLevel="2">
      <c r="B26" s="523" t="s">
        <v>909</v>
      </c>
      <c r="C26" s="542">
        <v>12</v>
      </c>
      <c r="D26" s="523" t="s">
        <v>911</v>
      </c>
      <c r="E26" s="542" t="s">
        <v>1568</v>
      </c>
      <c r="F26" s="528"/>
      <c r="G26" s="657" t="s">
        <v>912</v>
      </c>
      <c r="H26" s="456">
        <v>0</v>
      </c>
      <c r="I26" s="456">
        <v>215000</v>
      </c>
      <c r="J26" s="456">
        <v>0</v>
      </c>
      <c r="K26" s="456">
        <v>0</v>
      </c>
      <c r="L26" s="456">
        <v>0</v>
      </c>
      <c r="M26" s="456">
        <v>115000</v>
      </c>
      <c r="N26" s="456">
        <v>100000</v>
      </c>
      <c r="O26" s="456">
        <v>7931.25</v>
      </c>
      <c r="P26" s="456">
        <v>7970</v>
      </c>
      <c r="Q26" s="511">
        <v>1.221473E-2</v>
      </c>
      <c r="R26" s="511">
        <v>1.2166250113253384E-2</v>
      </c>
      <c r="S26" s="511">
        <v>2.2824839999999999E-2</v>
      </c>
    </row>
    <row r="27" spans="1:19" outlineLevel="1">
      <c r="B27" s="523" t="s">
        <v>909</v>
      </c>
      <c r="C27" s="542">
        <v>13</v>
      </c>
      <c r="D27" s="523" t="s">
        <v>1082</v>
      </c>
      <c r="E27" s="542" t="s">
        <v>1569</v>
      </c>
      <c r="F27" s="528"/>
      <c r="G27" s="657" t="s">
        <v>1570</v>
      </c>
      <c r="H27" s="456">
        <v>0</v>
      </c>
      <c r="I27" s="456">
        <v>1125000</v>
      </c>
      <c r="J27" s="456">
        <v>0</v>
      </c>
      <c r="K27" s="456">
        <v>0</v>
      </c>
      <c r="L27" s="456">
        <v>0</v>
      </c>
      <c r="M27" s="456">
        <v>0</v>
      </c>
      <c r="N27" s="456">
        <v>1125000</v>
      </c>
      <c r="O27" s="456">
        <v>21523.86</v>
      </c>
      <c r="P27" s="456">
        <v>21926.25</v>
      </c>
      <c r="Q27" s="511">
        <v>3.3603920000000002E-2</v>
      </c>
      <c r="R27" s="511">
        <v>3.3470544735975161E-2</v>
      </c>
      <c r="S27" s="511">
        <v>8.4515560000000003E-2</v>
      </c>
    </row>
    <row r="28" spans="1:19" outlineLevel="1">
      <c r="B28" s="523" t="s">
        <v>909</v>
      </c>
      <c r="C28" s="542">
        <v>14</v>
      </c>
      <c r="D28" s="523" t="s">
        <v>913</v>
      </c>
      <c r="E28" s="542" t="s">
        <v>1571</v>
      </c>
      <c r="F28" s="528"/>
      <c r="G28" s="657" t="s">
        <v>651</v>
      </c>
      <c r="H28" s="456">
        <v>0</v>
      </c>
      <c r="I28" s="456">
        <v>59800</v>
      </c>
      <c r="J28" s="456">
        <v>0</v>
      </c>
      <c r="K28" s="456">
        <v>0</v>
      </c>
      <c r="L28" s="456">
        <v>0</v>
      </c>
      <c r="M28" s="456">
        <v>59800</v>
      </c>
      <c r="N28" s="456">
        <v>0</v>
      </c>
      <c r="O28" s="456">
        <v>0</v>
      </c>
      <c r="P28" s="456">
        <v>0</v>
      </c>
      <c r="Q28" s="511">
        <v>0</v>
      </c>
      <c r="R28" s="511">
        <v>0</v>
      </c>
      <c r="S28" s="511">
        <v>0</v>
      </c>
    </row>
    <row r="29" spans="1:19" outlineLevel="2">
      <c r="B29" s="528"/>
      <c r="D29" s="528"/>
      <c r="E29" s="528"/>
      <c r="F29" s="528"/>
      <c r="G29" s="652"/>
      <c r="H29" s="524">
        <v>0</v>
      </c>
      <c r="I29" s="524">
        <v>1399800</v>
      </c>
      <c r="J29" s="524">
        <v>0</v>
      </c>
      <c r="K29" s="524">
        <v>0</v>
      </c>
      <c r="L29" s="524">
        <v>0</v>
      </c>
      <c r="M29" s="524">
        <v>174800</v>
      </c>
      <c r="N29" s="524">
        <v>1225000</v>
      </c>
      <c r="O29" s="524">
        <v>29455.11</v>
      </c>
      <c r="P29" s="524">
        <v>29896.25</v>
      </c>
      <c r="Q29" s="525">
        <v>4.5818650000000002E-2</v>
      </c>
      <c r="R29" s="525">
        <v>0</v>
      </c>
      <c r="S29" s="525"/>
    </row>
    <row r="30" spans="1:19" outlineLevel="2">
      <c r="B30" s="528"/>
      <c r="D30" s="528"/>
      <c r="E30" s="528"/>
      <c r="F30" s="528"/>
      <c r="G30" s="652"/>
      <c r="H30" s="655"/>
      <c r="I30" s="655"/>
      <c r="J30" s="655"/>
      <c r="K30" s="655"/>
      <c r="L30" s="655"/>
      <c r="M30" s="655"/>
      <c r="N30" s="655"/>
      <c r="O30" s="655"/>
      <c r="P30" s="655"/>
      <c r="Q30" s="656"/>
      <c r="R30" s="656"/>
      <c r="S30" s="656"/>
    </row>
    <row r="31" spans="1:19" outlineLevel="1">
      <c r="B31" s="528"/>
      <c r="D31" s="517" t="s">
        <v>916</v>
      </c>
      <c r="E31" s="517"/>
      <c r="F31" s="517"/>
      <c r="G31" s="653" t="s">
        <v>657</v>
      </c>
      <c r="H31" s="526"/>
      <c r="I31" s="526"/>
      <c r="J31" s="526"/>
      <c r="K31" s="526"/>
      <c r="L31" s="526"/>
      <c r="M31" s="526"/>
      <c r="N31" s="526"/>
      <c r="O31" s="526"/>
      <c r="P31" s="526"/>
      <c r="Q31" s="527"/>
      <c r="R31" s="527"/>
      <c r="S31" s="527"/>
    </row>
    <row r="32" spans="1:19" outlineLevel="1">
      <c r="A32" s="542">
        <v>7</v>
      </c>
      <c r="B32" s="542" t="s">
        <v>916</v>
      </c>
      <c r="C32" s="542">
        <v>15</v>
      </c>
      <c r="D32" s="542" t="s">
        <v>917</v>
      </c>
      <c r="E32" s="542" t="s">
        <v>1572</v>
      </c>
      <c r="F32" s="542" t="e">
        <v>#REF!</v>
      </c>
      <c r="G32" s="650" t="s">
        <v>659</v>
      </c>
      <c r="H32" s="456">
        <v>589801</v>
      </c>
      <c r="I32" s="456">
        <v>0</v>
      </c>
      <c r="J32" s="456">
        <v>0</v>
      </c>
      <c r="K32" s="456">
        <v>0</v>
      </c>
      <c r="L32" s="456">
        <v>0</v>
      </c>
      <c r="M32" s="456">
        <v>82000</v>
      </c>
      <c r="N32" s="456">
        <v>507801</v>
      </c>
      <c r="O32" s="456">
        <v>27421.254000000001</v>
      </c>
      <c r="P32" s="456">
        <v>27421.254000000001</v>
      </c>
      <c r="Q32" s="511">
        <v>4.20255E-2</v>
      </c>
      <c r="R32" s="511">
        <v>4.1858699445802991E-2</v>
      </c>
      <c r="S32" s="511">
        <v>0.41211258000000001</v>
      </c>
    </row>
    <row r="33" spans="1:19" outlineLevel="2">
      <c r="A33" s="542">
        <v>7</v>
      </c>
      <c r="B33" s="542" t="s">
        <v>916</v>
      </c>
      <c r="C33" s="542">
        <v>16</v>
      </c>
      <c r="D33" s="542" t="s">
        <v>919</v>
      </c>
      <c r="E33" s="542" t="s">
        <v>1573</v>
      </c>
      <c r="F33" s="542" t="e">
        <v>#REF!</v>
      </c>
      <c r="G33" s="650" t="s">
        <v>920</v>
      </c>
      <c r="H33" s="456">
        <v>34713</v>
      </c>
      <c r="I33" s="456">
        <v>0</v>
      </c>
      <c r="J33" s="456">
        <v>0</v>
      </c>
      <c r="K33" s="456">
        <v>0</v>
      </c>
      <c r="L33" s="456">
        <v>0</v>
      </c>
      <c r="M33" s="456">
        <v>0</v>
      </c>
      <c r="N33" s="456">
        <v>34713</v>
      </c>
      <c r="O33" s="456">
        <v>43634.241000000002</v>
      </c>
      <c r="P33" s="456">
        <v>36934.631999999998</v>
      </c>
      <c r="Q33" s="511">
        <v>5.6605589999999997E-2</v>
      </c>
      <c r="R33" s="511">
        <v>5.6380924812167131E-2</v>
      </c>
      <c r="S33" s="511">
        <v>0.42091669999999998</v>
      </c>
    </row>
    <row r="34" spans="1:19" outlineLevel="2">
      <c r="A34" s="542">
        <v>7</v>
      </c>
      <c r="B34" s="542" t="s">
        <v>916</v>
      </c>
      <c r="C34" s="542">
        <v>17</v>
      </c>
      <c r="D34" s="542" t="s">
        <v>1531</v>
      </c>
      <c r="E34" s="542" t="s">
        <v>1574</v>
      </c>
      <c r="F34" s="542" t="e">
        <v>#REF!</v>
      </c>
      <c r="G34" s="650" t="s">
        <v>663</v>
      </c>
      <c r="H34" s="456">
        <v>280758</v>
      </c>
      <c r="I34" s="456">
        <v>0</v>
      </c>
      <c r="J34" s="456">
        <v>0</v>
      </c>
      <c r="K34" s="456">
        <v>0</v>
      </c>
      <c r="L34" s="456">
        <v>0</v>
      </c>
      <c r="M34" s="456">
        <v>0</v>
      </c>
      <c r="N34" s="456">
        <v>280758</v>
      </c>
      <c r="O34" s="456">
        <v>47599.711320000002</v>
      </c>
      <c r="P34" s="456">
        <v>50328.679080000002</v>
      </c>
      <c r="Q34" s="511">
        <v>7.7133149999999998E-2</v>
      </c>
      <c r="R34" s="511">
        <v>7.6827013495224999E-2</v>
      </c>
      <c r="S34" s="511">
        <v>0.93586000000000003</v>
      </c>
    </row>
    <row r="35" spans="1:19" outlineLevel="1">
      <c r="B35" s="528" t="s">
        <v>923</v>
      </c>
      <c r="D35" s="528"/>
      <c r="E35" s="528"/>
      <c r="F35" s="528"/>
      <c r="G35" s="652"/>
      <c r="H35" s="524">
        <v>905272</v>
      </c>
      <c r="I35" s="524">
        <v>0</v>
      </c>
      <c r="J35" s="524">
        <v>0</v>
      </c>
      <c r="K35" s="524">
        <v>0</v>
      </c>
      <c r="L35" s="524">
        <v>0</v>
      </c>
      <c r="M35" s="524">
        <v>82000</v>
      </c>
      <c r="N35" s="524">
        <v>823272</v>
      </c>
      <c r="O35" s="524">
        <v>118655.20632</v>
      </c>
      <c r="P35" s="524">
        <v>114684.56508</v>
      </c>
      <c r="Q35" s="525">
        <v>0.17576424000000002</v>
      </c>
      <c r="R35" s="525">
        <v>0.17506663775319511</v>
      </c>
      <c r="S35" s="525"/>
    </row>
    <row r="36" spans="1:19" outlineLevel="1">
      <c r="B36" s="528"/>
      <c r="D36" s="517"/>
      <c r="E36" s="517"/>
      <c r="F36" s="517"/>
      <c r="G36" s="653" t="s">
        <v>37</v>
      </c>
      <c r="H36" s="526"/>
      <c r="I36" s="526"/>
      <c r="J36" s="526"/>
      <c r="K36" s="526"/>
      <c r="L36" s="526"/>
      <c r="M36" s="526"/>
      <c r="N36" s="526"/>
      <c r="O36" s="526"/>
      <c r="P36" s="526"/>
      <c r="Q36" s="527"/>
      <c r="R36" s="527"/>
      <c r="S36" s="527"/>
    </row>
    <row r="37" spans="1:19" outlineLevel="2">
      <c r="A37" s="542">
        <v>9</v>
      </c>
      <c r="B37" s="542" t="s">
        <v>924</v>
      </c>
      <c r="C37" s="542">
        <v>18</v>
      </c>
      <c r="D37" s="542" t="s">
        <v>926</v>
      </c>
      <c r="E37" s="542" t="s">
        <v>1575</v>
      </c>
      <c r="F37" s="542" t="e">
        <v>#REF!</v>
      </c>
      <c r="G37" s="650" t="s">
        <v>671</v>
      </c>
      <c r="H37" s="456">
        <v>99</v>
      </c>
      <c r="I37" s="456">
        <v>0</v>
      </c>
      <c r="J37" s="456">
        <v>0</v>
      </c>
      <c r="K37" s="456">
        <v>0</v>
      </c>
      <c r="L37" s="456">
        <v>0</v>
      </c>
      <c r="M37" s="456">
        <v>0</v>
      </c>
      <c r="N37" s="456">
        <v>99</v>
      </c>
      <c r="O37" s="456">
        <v>49.413870000000003</v>
      </c>
      <c r="P37" s="456">
        <v>54.762839999999997</v>
      </c>
      <c r="Q37" s="511">
        <v>8.3930000000000004E-5</v>
      </c>
      <c r="R37" s="511">
        <v>8.3595785238654564E-5</v>
      </c>
      <c r="S37" s="511">
        <v>2.2351000000000001E-4</v>
      </c>
    </row>
    <row r="38" spans="1:19" outlineLevel="2">
      <c r="B38" s="528" t="s">
        <v>927</v>
      </c>
      <c r="D38" s="528"/>
      <c r="E38" s="528"/>
      <c r="F38" s="528"/>
      <c r="G38" s="652"/>
      <c r="H38" s="524">
        <v>99</v>
      </c>
      <c r="I38" s="524">
        <v>0</v>
      </c>
      <c r="J38" s="524">
        <v>0</v>
      </c>
      <c r="K38" s="524">
        <v>0</v>
      </c>
      <c r="L38" s="524">
        <v>0</v>
      </c>
      <c r="M38" s="524">
        <v>0</v>
      </c>
      <c r="N38" s="524">
        <v>99</v>
      </c>
      <c r="O38" s="524">
        <v>49.413870000000003</v>
      </c>
      <c r="P38" s="524">
        <v>54.762839999999997</v>
      </c>
      <c r="Q38" s="525">
        <v>8.3930000000000004E-5</v>
      </c>
      <c r="R38" s="525">
        <v>8.3595785238654564E-5</v>
      </c>
      <c r="S38" s="525"/>
    </row>
    <row r="39" spans="1:19" outlineLevel="2">
      <c r="B39" s="528"/>
      <c r="D39" s="517" t="s">
        <v>934</v>
      </c>
      <c r="E39" s="517"/>
      <c r="F39" s="517"/>
      <c r="G39" s="653" t="s">
        <v>687</v>
      </c>
      <c r="H39" s="526"/>
      <c r="I39" s="526"/>
      <c r="J39" s="526"/>
      <c r="K39" s="526"/>
      <c r="L39" s="526"/>
      <c r="M39" s="526"/>
      <c r="N39" s="526"/>
      <c r="O39" s="526"/>
      <c r="P39" s="526"/>
      <c r="Q39" s="527"/>
      <c r="R39" s="527"/>
      <c r="S39" s="527"/>
    </row>
    <row r="40" spans="1:19" outlineLevel="2">
      <c r="A40" s="542">
        <v>14</v>
      </c>
      <c r="B40" s="542" t="s">
        <v>934</v>
      </c>
      <c r="G40" s="650"/>
      <c r="N40" s="456"/>
      <c r="Q40" s="511"/>
      <c r="S40" s="511"/>
    </row>
    <row r="41" spans="1:19" outlineLevel="2">
      <c r="A41" s="542">
        <v>14</v>
      </c>
      <c r="B41" s="542" t="s">
        <v>934</v>
      </c>
      <c r="C41" s="542">
        <v>19</v>
      </c>
      <c r="D41" s="542" t="s">
        <v>935</v>
      </c>
      <c r="E41" s="542" t="s">
        <v>1576</v>
      </c>
      <c r="F41" s="542" t="e">
        <v>#REF!</v>
      </c>
      <c r="G41" s="650" t="s">
        <v>695</v>
      </c>
      <c r="H41" s="456">
        <v>2796</v>
      </c>
      <c r="I41" s="456">
        <v>0</v>
      </c>
      <c r="J41" s="456">
        <v>0</v>
      </c>
      <c r="K41" s="456">
        <v>0</v>
      </c>
      <c r="L41" s="456">
        <v>0</v>
      </c>
      <c r="M41" s="456">
        <v>0</v>
      </c>
      <c r="N41" s="456">
        <v>2796</v>
      </c>
      <c r="O41" s="456">
        <v>22815.360000000001</v>
      </c>
      <c r="P41" s="456">
        <v>20690.400000000001</v>
      </c>
      <c r="Q41" s="511">
        <v>3.1709870000000001E-2</v>
      </c>
      <c r="R41" s="511">
        <v>3.1584012715590692E-2</v>
      </c>
      <c r="S41" s="511">
        <v>6.1654400000000003E-3</v>
      </c>
    </row>
    <row r="42" spans="1:19" outlineLevel="1">
      <c r="C42" s="542">
        <v>20</v>
      </c>
      <c r="D42" s="542" t="s">
        <v>1532</v>
      </c>
      <c r="E42" s="542" t="s">
        <v>1577</v>
      </c>
      <c r="F42" s="542" t="s">
        <v>687</v>
      </c>
      <c r="G42" s="650" t="s">
        <v>936</v>
      </c>
      <c r="H42" s="456">
        <v>123</v>
      </c>
      <c r="I42" s="456">
        <v>0</v>
      </c>
      <c r="J42" s="456">
        <v>0</v>
      </c>
      <c r="K42" s="456">
        <v>0</v>
      </c>
      <c r="L42" s="456">
        <v>0</v>
      </c>
      <c r="M42" s="456">
        <v>0</v>
      </c>
      <c r="N42" s="456">
        <v>123</v>
      </c>
      <c r="O42" s="456">
        <v>1845</v>
      </c>
      <c r="P42" s="456">
        <v>1845</v>
      </c>
      <c r="Q42" s="511">
        <v>2.8276299999999998E-3</v>
      </c>
      <c r="R42" s="511">
        <v>2.8164029434068374E-3</v>
      </c>
      <c r="S42" s="511">
        <v>0</v>
      </c>
    </row>
    <row r="43" spans="1:19" outlineLevel="1">
      <c r="B43" s="528" t="s">
        <v>937</v>
      </c>
      <c r="D43" s="528"/>
      <c r="E43" s="528"/>
      <c r="F43" s="528"/>
      <c r="G43" s="652"/>
      <c r="H43" s="524">
        <v>2919</v>
      </c>
      <c r="I43" s="524">
        <v>0</v>
      </c>
      <c r="J43" s="524">
        <v>0</v>
      </c>
      <c r="K43" s="524">
        <v>0</v>
      </c>
      <c r="L43" s="524">
        <v>0</v>
      </c>
      <c r="M43" s="524">
        <v>0</v>
      </c>
      <c r="N43" s="524">
        <v>2919</v>
      </c>
      <c r="O43" s="524">
        <v>24660.36</v>
      </c>
      <c r="P43" s="524">
        <v>22535.4</v>
      </c>
      <c r="Q43" s="525">
        <v>3.4537499999999999E-2</v>
      </c>
      <c r="R43" s="525">
        <v>3.4400415658997527E-2</v>
      </c>
      <c r="S43" s="525"/>
    </row>
    <row r="44" spans="1:19" outlineLevel="2">
      <c r="B44" s="528"/>
      <c r="D44" s="517" t="s">
        <v>1533</v>
      </c>
      <c r="E44" s="517"/>
      <c r="F44" s="517"/>
      <c r="G44" s="653" t="s">
        <v>1578</v>
      </c>
      <c r="H44" s="526"/>
      <c r="I44" s="526"/>
      <c r="J44" s="526"/>
      <c r="K44" s="526"/>
      <c r="L44" s="526"/>
      <c r="M44" s="526"/>
      <c r="N44" s="526"/>
      <c r="O44" s="526"/>
      <c r="P44" s="526"/>
      <c r="Q44" s="527"/>
      <c r="R44" s="527"/>
      <c r="S44" s="527"/>
    </row>
    <row r="45" spans="1:19" outlineLevel="2">
      <c r="B45" s="528"/>
      <c r="D45" s="517"/>
      <c r="E45" s="517"/>
      <c r="F45" s="517"/>
      <c r="G45" s="653" t="s">
        <v>37</v>
      </c>
      <c r="H45" s="526"/>
      <c r="I45" s="526"/>
      <c r="J45" s="526"/>
      <c r="K45" s="526"/>
      <c r="L45" s="526"/>
      <c r="M45" s="526"/>
      <c r="N45" s="526"/>
      <c r="O45" s="526"/>
      <c r="P45" s="526"/>
      <c r="Q45" s="527"/>
      <c r="R45" s="527"/>
      <c r="S45" s="527"/>
    </row>
    <row r="46" spans="1:19" outlineLevel="2">
      <c r="A46" s="542">
        <v>17</v>
      </c>
      <c r="B46" s="542" t="s">
        <v>941</v>
      </c>
      <c r="C46" s="542">
        <v>21</v>
      </c>
      <c r="D46" s="542" t="s">
        <v>1534</v>
      </c>
      <c r="E46" s="542" t="s">
        <v>1579</v>
      </c>
      <c r="F46" s="542" t="e">
        <v>#REF!</v>
      </c>
      <c r="G46" s="650" t="s">
        <v>859</v>
      </c>
      <c r="H46" s="456">
        <v>468137</v>
      </c>
      <c r="I46" s="456">
        <v>0</v>
      </c>
      <c r="J46" s="456">
        <v>0</v>
      </c>
      <c r="K46" s="456">
        <v>0</v>
      </c>
      <c r="L46" s="456">
        <v>0</v>
      </c>
      <c r="M46" s="456">
        <v>0</v>
      </c>
      <c r="N46" s="456">
        <v>468137</v>
      </c>
      <c r="O46" s="456">
        <v>35157.0887</v>
      </c>
      <c r="P46" s="456">
        <v>29497.31237</v>
      </c>
      <c r="Q46" s="511">
        <v>4.5207240000000003E-2</v>
      </c>
      <c r="R46" s="511">
        <v>4.5027814298893722E-2</v>
      </c>
      <c r="S46" s="511">
        <v>4.9245439800000002</v>
      </c>
    </row>
    <row r="47" spans="1:19" outlineLevel="2">
      <c r="A47" s="542">
        <v>17</v>
      </c>
      <c r="B47" s="542" t="s">
        <v>941</v>
      </c>
      <c r="C47" s="542">
        <v>22</v>
      </c>
      <c r="D47" s="542" t="s">
        <v>943</v>
      </c>
      <c r="E47" s="542" t="s">
        <v>1580</v>
      </c>
      <c r="F47" s="542" t="e">
        <v>#REF!</v>
      </c>
      <c r="G47" s="650" t="s">
        <v>731</v>
      </c>
      <c r="H47" s="456">
        <v>190058</v>
      </c>
      <c r="I47" s="456">
        <v>0</v>
      </c>
      <c r="J47" s="456">
        <v>0</v>
      </c>
      <c r="K47" s="456">
        <v>0</v>
      </c>
      <c r="L47" s="456">
        <v>0</v>
      </c>
      <c r="M47" s="456">
        <v>0</v>
      </c>
      <c r="N47" s="456">
        <v>190058</v>
      </c>
      <c r="O47" s="456">
        <v>3894.2884199999999</v>
      </c>
      <c r="P47" s="456">
        <v>3901.8907400000003</v>
      </c>
      <c r="Q47" s="511">
        <v>5.9799900000000001E-3</v>
      </c>
      <c r="R47" s="511">
        <v>5.9562583008064413E-3</v>
      </c>
      <c r="S47" s="511">
        <v>0.38621903000000002</v>
      </c>
    </row>
    <row r="48" spans="1:19" outlineLevel="2">
      <c r="A48" s="542">
        <v>17</v>
      </c>
      <c r="B48" s="542" t="s">
        <v>941</v>
      </c>
      <c r="C48" s="542">
        <v>23</v>
      </c>
      <c r="D48" s="542" t="s">
        <v>944</v>
      </c>
      <c r="E48" s="542" t="s">
        <v>1581</v>
      </c>
      <c r="F48" s="542" t="e">
        <v>#REF!</v>
      </c>
      <c r="G48" s="650" t="s">
        <v>945</v>
      </c>
      <c r="H48" s="456">
        <v>345102</v>
      </c>
      <c r="I48" s="456">
        <v>0</v>
      </c>
      <c r="J48" s="456">
        <v>0</v>
      </c>
      <c r="K48" s="456">
        <v>0</v>
      </c>
      <c r="L48" s="456">
        <v>0</v>
      </c>
      <c r="M48" s="456">
        <v>10000</v>
      </c>
      <c r="N48" s="456">
        <v>335102</v>
      </c>
      <c r="O48" s="456">
        <v>1373.9181999999998</v>
      </c>
      <c r="P48" s="456">
        <v>1440.9386000000002</v>
      </c>
      <c r="Q48" s="511">
        <v>2.2083699999999999E-3</v>
      </c>
      <c r="R48" s="511">
        <v>2.1996009291645139E-3</v>
      </c>
      <c r="S48" s="511">
        <v>0.55850332999999996</v>
      </c>
    </row>
    <row r="49" spans="1:21" ht="13.5" customHeight="1" outlineLevel="2">
      <c r="A49" s="542">
        <v>17</v>
      </c>
      <c r="B49" s="542" t="s">
        <v>941</v>
      </c>
      <c r="C49" s="542">
        <v>24</v>
      </c>
      <c r="D49" s="542" t="s">
        <v>946</v>
      </c>
      <c r="E49" s="542" t="s">
        <v>1582</v>
      </c>
      <c r="F49" s="542" t="e">
        <v>#REF!</v>
      </c>
      <c r="G49" s="650" t="s">
        <v>735</v>
      </c>
      <c r="H49" s="456">
        <v>22920</v>
      </c>
      <c r="I49" s="456">
        <v>0</v>
      </c>
      <c r="J49" s="456">
        <v>0</v>
      </c>
      <c r="K49" s="456">
        <v>0</v>
      </c>
      <c r="L49" s="456">
        <v>0</v>
      </c>
      <c r="M49" s="456">
        <v>0</v>
      </c>
      <c r="N49" s="456">
        <v>22920</v>
      </c>
      <c r="O49" s="456">
        <v>2737.1064000000001</v>
      </c>
      <c r="P49" s="456">
        <v>2319.0455999999999</v>
      </c>
      <c r="Q49" s="511">
        <v>3.5541399999999999E-3</v>
      </c>
      <c r="R49" s="511">
        <v>3.5400362350865447E-3</v>
      </c>
      <c r="S49" s="511">
        <v>0.10222272</v>
      </c>
    </row>
    <row r="50" spans="1:21" ht="13.5" customHeight="1" outlineLevel="2">
      <c r="A50" s="542">
        <v>17</v>
      </c>
      <c r="B50" s="542" t="s">
        <v>941</v>
      </c>
      <c r="C50" s="542">
        <v>25</v>
      </c>
      <c r="D50" s="542" t="s">
        <v>947</v>
      </c>
      <c r="E50" s="542" t="s">
        <v>1583</v>
      </c>
      <c r="F50" s="542" t="e">
        <v>#REF!</v>
      </c>
      <c r="G50" s="650" t="s">
        <v>948</v>
      </c>
      <c r="H50" s="456">
        <v>58125</v>
      </c>
      <c r="I50" s="456">
        <v>0</v>
      </c>
      <c r="J50" s="456">
        <v>0</v>
      </c>
      <c r="K50" s="456">
        <v>0</v>
      </c>
      <c r="L50" s="456">
        <v>0</v>
      </c>
      <c r="M50" s="456">
        <v>0</v>
      </c>
      <c r="N50" s="456">
        <v>58125</v>
      </c>
      <c r="O50" s="456">
        <v>0</v>
      </c>
      <c r="P50" s="456">
        <v>0</v>
      </c>
      <c r="Q50" s="511">
        <v>0</v>
      </c>
      <c r="R50" s="511">
        <v>0</v>
      </c>
      <c r="S50" s="511">
        <v>4.6500000000000004</v>
      </c>
      <c r="U50" s="511"/>
    </row>
    <row r="51" spans="1:21" ht="13.5" customHeight="1" outlineLevel="2">
      <c r="A51" s="542">
        <v>17</v>
      </c>
      <c r="B51" s="542" t="s">
        <v>941</v>
      </c>
      <c r="C51" s="542">
        <v>26</v>
      </c>
      <c r="D51" s="542" t="s">
        <v>949</v>
      </c>
      <c r="E51" s="542" t="s">
        <v>1584</v>
      </c>
      <c r="F51" s="542" t="e">
        <v>#REF!</v>
      </c>
      <c r="G51" s="650" t="s">
        <v>742</v>
      </c>
      <c r="H51" s="456">
        <v>2458898</v>
      </c>
      <c r="I51" s="456">
        <v>0</v>
      </c>
      <c r="J51" s="456">
        <v>0</v>
      </c>
      <c r="K51" s="456">
        <v>0</v>
      </c>
      <c r="L51" s="456">
        <v>0</v>
      </c>
      <c r="M51" s="456">
        <v>0</v>
      </c>
      <c r="N51" s="456">
        <v>2458898</v>
      </c>
      <c r="O51" s="456">
        <v>157394.06097999998</v>
      </c>
      <c r="P51" s="456">
        <v>166418.21664</v>
      </c>
      <c r="Q51" s="511">
        <v>0.25505064</v>
      </c>
      <c r="R51" s="511">
        <v>0.2540383496918226</v>
      </c>
      <c r="S51" s="511">
        <v>1.34499334</v>
      </c>
    </row>
    <row r="52" spans="1:21" ht="13.5" customHeight="1" outlineLevel="2">
      <c r="A52" s="542">
        <v>17</v>
      </c>
      <c r="B52" s="542" t="s">
        <v>941</v>
      </c>
      <c r="C52" s="542">
        <v>27</v>
      </c>
      <c r="D52" s="542" t="s">
        <v>951</v>
      </c>
      <c r="E52" s="542" t="s">
        <v>1585</v>
      </c>
      <c r="F52" s="542" t="e">
        <v>#REF!</v>
      </c>
      <c r="G52" s="650" t="s">
        <v>952</v>
      </c>
      <c r="H52" s="456">
        <v>1561229</v>
      </c>
      <c r="I52" s="456">
        <v>0</v>
      </c>
      <c r="J52" s="456">
        <v>0</v>
      </c>
      <c r="K52" s="456">
        <v>0</v>
      </c>
      <c r="L52" s="456">
        <v>0</v>
      </c>
      <c r="M52" s="456">
        <v>51000</v>
      </c>
      <c r="N52" s="456">
        <v>1510229</v>
      </c>
      <c r="O52" s="456">
        <v>18862.76021</v>
      </c>
      <c r="P52" s="456">
        <v>19632.976999999999</v>
      </c>
      <c r="Q52" s="511">
        <v>3.0089270000000001E-2</v>
      </c>
      <c r="R52" s="511">
        <v>2.9969850520671401E-2</v>
      </c>
      <c r="S52" s="511">
        <v>2.9664100100000002</v>
      </c>
    </row>
    <row r="53" spans="1:21" ht="13.5" customHeight="1" outlineLevel="2">
      <c r="A53" s="542">
        <v>17</v>
      </c>
      <c r="B53" s="542" t="s">
        <v>941</v>
      </c>
      <c r="C53" s="542">
        <v>28</v>
      </c>
      <c r="D53" s="542" t="s">
        <v>954</v>
      </c>
      <c r="E53" s="542" t="s">
        <v>1586</v>
      </c>
      <c r="F53" s="542" t="e">
        <v>#REF!</v>
      </c>
      <c r="G53" s="650" t="s">
        <v>860</v>
      </c>
      <c r="H53" s="456">
        <v>245873</v>
      </c>
      <c r="I53" s="456">
        <v>0</v>
      </c>
      <c r="J53" s="456">
        <v>0</v>
      </c>
      <c r="K53" s="456">
        <v>0</v>
      </c>
      <c r="L53" s="456">
        <v>0</v>
      </c>
      <c r="M53" s="456">
        <v>0</v>
      </c>
      <c r="N53" s="456">
        <v>245873</v>
      </c>
      <c r="O53" s="456">
        <v>5347.7377500000002</v>
      </c>
      <c r="P53" s="456">
        <v>5391.9948899999999</v>
      </c>
      <c r="Q53" s="511">
        <v>8.2637100000000005E-3</v>
      </c>
      <c r="R53" s="511">
        <v>8.2309107203418028E-3</v>
      </c>
      <c r="S53" s="511">
        <v>1.4635297599999999</v>
      </c>
    </row>
    <row r="54" spans="1:21" ht="13.5" customHeight="1" outlineLevel="2">
      <c r="A54" s="542">
        <v>17</v>
      </c>
      <c r="B54" s="542" t="s">
        <v>941</v>
      </c>
      <c r="C54" s="542">
        <v>29</v>
      </c>
      <c r="D54" s="542" t="s">
        <v>1535</v>
      </c>
      <c r="E54" s="542" t="s">
        <v>1587</v>
      </c>
      <c r="F54" s="542" t="e">
        <v>#REF!</v>
      </c>
      <c r="G54" s="650" t="s">
        <v>861</v>
      </c>
      <c r="H54" s="456">
        <v>128063</v>
      </c>
      <c r="I54" s="456">
        <v>0</v>
      </c>
      <c r="J54" s="456">
        <v>0</v>
      </c>
      <c r="K54" s="456">
        <v>0</v>
      </c>
      <c r="L54" s="456">
        <v>0</v>
      </c>
      <c r="M54" s="456">
        <v>0</v>
      </c>
      <c r="N54" s="456">
        <v>128063</v>
      </c>
      <c r="O54" s="456">
        <v>23947.780999999999</v>
      </c>
      <c r="P54" s="456">
        <v>30735.119999999999</v>
      </c>
      <c r="Q54" s="511">
        <v>4.710429E-2</v>
      </c>
      <c r="R54" s="511">
        <v>4.691733465255412E-2</v>
      </c>
      <c r="S54" s="511">
        <v>0.85375332999999998</v>
      </c>
    </row>
    <row r="55" spans="1:21" ht="13.5" customHeight="1" outlineLevel="2">
      <c r="A55" s="542">
        <v>17</v>
      </c>
      <c r="B55" s="542" t="s">
        <v>941</v>
      </c>
      <c r="C55" s="542">
        <v>30</v>
      </c>
      <c r="D55" s="542" t="s">
        <v>1536</v>
      </c>
      <c r="E55" s="542" t="s">
        <v>1588</v>
      </c>
      <c r="F55" s="542" t="e">
        <v>#REF!</v>
      </c>
      <c r="G55" s="650" t="s">
        <v>862</v>
      </c>
      <c r="H55" s="456">
        <v>2603283</v>
      </c>
      <c r="I55" s="456">
        <v>0</v>
      </c>
      <c r="J55" s="456">
        <v>0</v>
      </c>
      <c r="K55" s="456">
        <v>0</v>
      </c>
      <c r="L55" s="456">
        <v>0</v>
      </c>
      <c r="M55" s="456">
        <v>8000</v>
      </c>
      <c r="N55" s="456">
        <v>2595283</v>
      </c>
      <c r="O55" s="456">
        <v>42822.169500000004</v>
      </c>
      <c r="P55" s="456">
        <v>43574.801570000003</v>
      </c>
      <c r="Q55" s="511">
        <v>6.6782240000000007E-2</v>
      </c>
      <c r="R55" s="511">
        <v>6.6517181246675813E-2</v>
      </c>
      <c r="S55" s="511">
        <v>4.6311259800000002</v>
      </c>
    </row>
    <row r="56" spans="1:21" ht="13.5" customHeight="1" outlineLevel="2">
      <c r="A56" s="542">
        <v>17</v>
      </c>
      <c r="B56" s="542" t="s">
        <v>941</v>
      </c>
      <c r="C56" s="542">
        <v>31</v>
      </c>
      <c r="D56" s="542" t="s">
        <v>957</v>
      </c>
      <c r="E56" s="542" t="s">
        <v>1589</v>
      </c>
      <c r="F56" s="542" t="e">
        <v>#REF!</v>
      </c>
      <c r="G56" s="650" t="s">
        <v>770</v>
      </c>
      <c r="H56" s="456">
        <v>2216</v>
      </c>
      <c r="I56" s="456">
        <v>0</v>
      </c>
      <c r="J56" s="456">
        <v>0</v>
      </c>
      <c r="K56" s="456">
        <v>0</v>
      </c>
      <c r="L56" s="456">
        <v>0</v>
      </c>
      <c r="M56" s="456">
        <v>0</v>
      </c>
      <c r="N56" s="456">
        <v>2216</v>
      </c>
      <c r="O56" s="456">
        <v>269.00023999999996</v>
      </c>
      <c r="P56" s="456">
        <v>203.51743999999999</v>
      </c>
      <c r="Q56" s="511">
        <v>3.1190999999999999E-4</v>
      </c>
      <c r="R56" s="511">
        <v>3.1067052414667987E-4</v>
      </c>
      <c r="S56" s="511">
        <v>3.5956509999999997E-2</v>
      </c>
    </row>
    <row r="57" spans="1:21" ht="13.5" customHeight="1" outlineLevel="2">
      <c r="A57" s="542">
        <v>17</v>
      </c>
      <c r="B57" s="542" t="s">
        <v>941</v>
      </c>
      <c r="C57" s="542">
        <v>32</v>
      </c>
      <c r="D57" s="542" t="s">
        <v>960</v>
      </c>
      <c r="E57" s="542" t="s">
        <v>1590</v>
      </c>
      <c r="F57" s="542" t="e">
        <v>#REF!</v>
      </c>
      <c r="G57" s="650" t="s">
        <v>783</v>
      </c>
      <c r="H57" s="456">
        <v>362871</v>
      </c>
      <c r="I57" s="456">
        <v>0</v>
      </c>
      <c r="J57" s="456">
        <v>0</v>
      </c>
      <c r="K57" s="456">
        <v>0</v>
      </c>
      <c r="L57" s="456">
        <v>0</v>
      </c>
      <c r="M57" s="456">
        <v>0</v>
      </c>
      <c r="N57" s="456">
        <v>362871</v>
      </c>
      <c r="O57" s="456">
        <v>105232.59</v>
      </c>
      <c r="P57" s="456">
        <v>129512.28861</v>
      </c>
      <c r="Q57" s="511">
        <v>0.19848904000000001</v>
      </c>
      <c r="R57" s="511">
        <v>0.19770124165233594</v>
      </c>
      <c r="S57" s="511">
        <v>1.84315429</v>
      </c>
    </row>
    <row r="58" spans="1:21" ht="13.5" customHeight="1" outlineLevel="2">
      <c r="A58" s="542">
        <v>17</v>
      </c>
      <c r="B58" s="542" t="s">
        <v>941</v>
      </c>
      <c r="C58" s="542">
        <v>33</v>
      </c>
      <c r="D58" s="542" t="s">
        <v>961</v>
      </c>
      <c r="E58" s="542" t="s">
        <v>1591</v>
      </c>
      <c r="F58" s="542" t="e">
        <v>#REF!</v>
      </c>
      <c r="G58" s="650" t="s">
        <v>785</v>
      </c>
      <c r="H58" s="456">
        <v>571112</v>
      </c>
      <c r="I58" s="456">
        <v>0</v>
      </c>
      <c r="J58" s="456">
        <v>0</v>
      </c>
      <c r="K58" s="456">
        <v>0</v>
      </c>
      <c r="L58" s="456">
        <v>0</v>
      </c>
      <c r="M58" s="456">
        <v>0</v>
      </c>
      <c r="N58" s="456">
        <v>571112</v>
      </c>
      <c r="O58" s="456">
        <v>159911.35999999999</v>
      </c>
      <c r="P58" s="456">
        <v>171333.6</v>
      </c>
      <c r="Q58" s="511">
        <v>0.26258389999999998</v>
      </c>
      <c r="R58" s="511">
        <v>0.26154171021381556</v>
      </c>
      <c r="S58" s="511">
        <v>2.8437442399999999</v>
      </c>
    </row>
    <row r="59" spans="1:21" ht="13.5" customHeight="1" outlineLevel="2">
      <c r="A59" s="542">
        <v>17</v>
      </c>
      <c r="B59" s="542" t="s">
        <v>941</v>
      </c>
      <c r="C59" s="542">
        <v>34</v>
      </c>
      <c r="D59" s="542" t="s">
        <v>962</v>
      </c>
      <c r="E59" s="542" t="s">
        <v>1592</v>
      </c>
      <c r="F59" s="542" t="s">
        <v>1537</v>
      </c>
      <c r="G59" s="650" t="s">
        <v>784</v>
      </c>
      <c r="H59" s="456">
        <v>571112</v>
      </c>
      <c r="I59" s="456">
        <v>0</v>
      </c>
      <c r="J59" s="456">
        <v>0</v>
      </c>
      <c r="K59" s="456">
        <v>0</v>
      </c>
      <c r="L59" s="456">
        <v>0</v>
      </c>
      <c r="M59" s="456">
        <v>0</v>
      </c>
      <c r="N59" s="456">
        <v>571112</v>
      </c>
      <c r="O59" s="456">
        <v>5711.12</v>
      </c>
      <c r="P59" s="456">
        <v>5711.12</v>
      </c>
      <c r="Q59" s="511">
        <v>8.7527999999999998E-3</v>
      </c>
      <c r="R59" s="511">
        <v>8.7180570071271855E-3</v>
      </c>
      <c r="S59" s="511">
        <v>2.8437442399999999</v>
      </c>
    </row>
    <row r="60" spans="1:21" ht="13.5" customHeight="1" outlineLevel="2">
      <c r="A60" s="542">
        <v>17</v>
      </c>
      <c r="B60" s="542" t="s">
        <v>941</v>
      </c>
      <c r="C60" s="542">
        <v>35</v>
      </c>
      <c r="D60" s="542" t="s">
        <v>1538</v>
      </c>
      <c r="E60" s="542" t="s">
        <v>1593</v>
      </c>
      <c r="F60" s="542" t="e">
        <v>#REF!</v>
      </c>
      <c r="G60" s="650" t="s">
        <v>863</v>
      </c>
      <c r="H60" s="456">
        <v>1660475</v>
      </c>
      <c r="I60" s="456">
        <v>0</v>
      </c>
      <c r="J60" s="456">
        <v>0</v>
      </c>
      <c r="K60" s="456">
        <v>0</v>
      </c>
      <c r="L60" s="456">
        <v>0</v>
      </c>
      <c r="M60" s="456">
        <v>0</v>
      </c>
      <c r="N60" s="456">
        <v>1660475</v>
      </c>
      <c r="O60" s="456">
        <v>821935.125</v>
      </c>
      <c r="P60" s="456">
        <v>1400627.26725</v>
      </c>
      <c r="Q60" s="511">
        <v>2.1465851699999998</v>
      </c>
      <c r="R60" s="511">
        <v>2.1380654515440516</v>
      </c>
      <c r="S60" s="511">
        <v>13.80416168</v>
      </c>
    </row>
    <row r="61" spans="1:21" ht="13.5" customHeight="1" outlineLevel="1">
      <c r="B61" s="528" t="s">
        <v>963</v>
      </c>
      <c r="D61" s="528"/>
      <c r="E61" s="528"/>
      <c r="F61" s="528"/>
      <c r="G61" s="652"/>
      <c r="H61" s="524">
        <v>11249474</v>
      </c>
      <c r="I61" s="524">
        <v>0</v>
      </c>
      <c r="J61" s="524">
        <v>0</v>
      </c>
      <c r="K61" s="524">
        <v>0</v>
      </c>
      <c r="L61" s="524">
        <v>0</v>
      </c>
      <c r="M61" s="524">
        <v>69000</v>
      </c>
      <c r="N61" s="524">
        <v>11180474</v>
      </c>
      <c r="O61" s="524">
        <v>1384596.1063999999</v>
      </c>
      <c r="P61" s="524">
        <v>2010300.0907100001</v>
      </c>
      <c r="Q61" s="525">
        <v>3.0809627099999997</v>
      </c>
      <c r="R61" s="525">
        <v>3.0687344675374941</v>
      </c>
      <c r="S61" s="525"/>
    </row>
    <row r="62" spans="1:21" ht="13.5" customHeight="1" outlineLevel="1">
      <c r="B62" s="528"/>
      <c r="D62" s="517" t="s">
        <v>964</v>
      </c>
      <c r="E62" s="517"/>
      <c r="F62" s="517"/>
      <c r="G62" s="653" t="s">
        <v>809</v>
      </c>
      <c r="H62" s="526"/>
      <c r="I62" s="526"/>
      <c r="J62" s="526"/>
      <c r="K62" s="526"/>
      <c r="L62" s="526"/>
      <c r="M62" s="526"/>
      <c r="N62" s="526"/>
      <c r="O62" s="526"/>
      <c r="P62" s="526"/>
      <c r="Q62" s="527"/>
      <c r="R62" s="527"/>
      <c r="S62" s="527"/>
    </row>
    <row r="63" spans="1:21" ht="13.5" customHeight="1" outlineLevel="2">
      <c r="A63" s="542">
        <v>18</v>
      </c>
      <c r="B63" s="542" t="s">
        <v>964</v>
      </c>
      <c r="C63" s="542">
        <v>36</v>
      </c>
      <c r="D63" s="542" t="s">
        <v>965</v>
      </c>
      <c r="E63" s="542" t="s">
        <v>1594</v>
      </c>
      <c r="F63" s="542" t="e">
        <v>#REF!</v>
      </c>
      <c r="G63" s="650" t="s">
        <v>966</v>
      </c>
      <c r="H63" s="456">
        <v>29714</v>
      </c>
      <c r="I63" s="456">
        <v>0</v>
      </c>
      <c r="J63" s="456">
        <v>0</v>
      </c>
      <c r="K63" s="456">
        <v>0</v>
      </c>
      <c r="L63" s="456">
        <v>0</v>
      </c>
      <c r="M63" s="456">
        <v>0</v>
      </c>
      <c r="N63" s="456">
        <v>29714</v>
      </c>
      <c r="O63" s="456">
        <v>37588.21</v>
      </c>
      <c r="P63" s="456">
        <v>27554.089339999999</v>
      </c>
      <c r="Q63" s="511">
        <v>4.2229080000000002E-2</v>
      </c>
      <c r="R63" s="511">
        <v>4.2061473344211897E-2</v>
      </c>
      <c r="S63" s="511">
        <v>1.163003E-2</v>
      </c>
    </row>
    <row r="64" spans="1:21" ht="13.5" customHeight="1" outlineLevel="1">
      <c r="B64" s="528" t="s">
        <v>967</v>
      </c>
      <c r="D64" s="528"/>
      <c r="E64" s="528"/>
      <c r="F64" s="528"/>
      <c r="G64" s="652"/>
      <c r="H64" s="524">
        <v>29714</v>
      </c>
      <c r="I64" s="524">
        <v>0</v>
      </c>
      <c r="J64" s="524">
        <v>0</v>
      </c>
      <c r="K64" s="524">
        <v>0</v>
      </c>
      <c r="L64" s="524">
        <v>0</v>
      </c>
      <c r="M64" s="524">
        <v>0</v>
      </c>
      <c r="N64" s="524">
        <v>29714</v>
      </c>
      <c r="O64" s="524">
        <v>37588.21</v>
      </c>
      <c r="P64" s="524">
        <v>27554.089339999999</v>
      </c>
      <c r="Q64" s="525">
        <v>4.2229080000000002E-2</v>
      </c>
      <c r="R64" s="525">
        <v>4.2061473344211897E-2</v>
      </c>
      <c r="S64" s="525"/>
    </row>
    <row r="65" spans="1:19" outlineLevel="2">
      <c r="B65" s="528"/>
      <c r="D65" s="517" t="s">
        <v>969</v>
      </c>
      <c r="E65" s="517"/>
      <c r="F65" s="517"/>
      <c r="G65" s="653" t="s">
        <v>968</v>
      </c>
      <c r="H65" s="526"/>
      <c r="I65" s="526"/>
      <c r="J65" s="526"/>
      <c r="K65" s="526"/>
      <c r="L65" s="526"/>
      <c r="M65" s="526"/>
      <c r="N65" s="526"/>
      <c r="O65" s="526"/>
      <c r="P65" s="526"/>
      <c r="Q65" s="527"/>
      <c r="R65" s="527"/>
      <c r="S65" s="527"/>
    </row>
    <row r="66" spans="1:19" outlineLevel="1">
      <c r="A66" s="542">
        <v>20</v>
      </c>
      <c r="B66" s="542" t="s">
        <v>969</v>
      </c>
      <c r="C66" s="542">
        <v>37</v>
      </c>
      <c r="D66" s="542" t="s">
        <v>970</v>
      </c>
      <c r="E66" s="542" t="s">
        <v>1595</v>
      </c>
      <c r="F66" s="542" t="e">
        <v>#REF!</v>
      </c>
      <c r="G66" s="650" t="s">
        <v>971</v>
      </c>
      <c r="H66" s="456">
        <v>77509</v>
      </c>
      <c r="I66" s="456">
        <v>0</v>
      </c>
      <c r="J66" s="456">
        <v>0</v>
      </c>
      <c r="K66" s="456">
        <v>0</v>
      </c>
      <c r="L66" s="456">
        <v>0</v>
      </c>
      <c r="M66" s="456">
        <v>0</v>
      </c>
      <c r="N66" s="456">
        <v>77509</v>
      </c>
      <c r="O66" s="456">
        <v>44359.950880000004</v>
      </c>
      <c r="P66" s="456">
        <v>47003.00778</v>
      </c>
      <c r="Q66" s="511">
        <v>7.2036269999999999E-2</v>
      </c>
      <c r="R66" s="511">
        <v>7.1750357431201339E-2</v>
      </c>
      <c r="S66" s="511">
        <v>7.9171359999999996E-2</v>
      </c>
    </row>
    <row r="67" spans="1:19" outlineLevel="1">
      <c r="A67" s="542">
        <v>20</v>
      </c>
      <c r="B67" s="542" t="s">
        <v>969</v>
      </c>
      <c r="C67" s="542">
        <v>38</v>
      </c>
      <c r="D67" s="542" t="s">
        <v>972</v>
      </c>
      <c r="E67" s="542" t="s">
        <v>1596</v>
      </c>
      <c r="F67" s="542" t="e">
        <v>#REF!</v>
      </c>
      <c r="G67" s="650" t="s">
        <v>973</v>
      </c>
      <c r="H67" s="456">
        <v>128959</v>
      </c>
      <c r="I67" s="456">
        <v>0</v>
      </c>
      <c r="J67" s="456">
        <v>0</v>
      </c>
      <c r="K67" s="456">
        <v>0</v>
      </c>
      <c r="L67" s="456">
        <v>0</v>
      </c>
      <c r="M67" s="456">
        <v>0</v>
      </c>
      <c r="N67" s="456">
        <v>128959</v>
      </c>
      <c r="O67" s="456">
        <v>21411.06277</v>
      </c>
      <c r="P67" s="456">
        <v>25920.758999999998</v>
      </c>
      <c r="Q67" s="511">
        <v>3.9725860000000002E-2</v>
      </c>
      <c r="R67" s="511">
        <v>3.9568185334926433E-2</v>
      </c>
      <c r="S67" s="511">
        <v>4.0493639999999997E-2</v>
      </c>
    </row>
    <row r="68" spans="1:19" outlineLevel="2">
      <c r="A68" s="542">
        <v>20</v>
      </c>
      <c r="B68" s="542" t="s">
        <v>969</v>
      </c>
      <c r="C68" s="542">
        <v>39</v>
      </c>
      <c r="D68" s="542" t="s">
        <v>974</v>
      </c>
      <c r="E68" s="542" t="s">
        <v>1597</v>
      </c>
      <c r="F68" s="542" t="e">
        <v>#REF!</v>
      </c>
      <c r="G68" s="650" t="s">
        <v>812</v>
      </c>
      <c r="H68" s="456">
        <v>108588</v>
      </c>
      <c r="I68" s="456">
        <v>0</v>
      </c>
      <c r="J68" s="456">
        <v>0</v>
      </c>
      <c r="K68" s="456">
        <v>0</v>
      </c>
      <c r="L68" s="456">
        <v>0</v>
      </c>
      <c r="M68" s="456">
        <v>16000</v>
      </c>
      <c r="N68" s="456">
        <v>92588</v>
      </c>
      <c r="O68" s="456">
        <v>15689.96248</v>
      </c>
      <c r="P68" s="456">
        <v>20681.381559999998</v>
      </c>
      <c r="Q68" s="511">
        <v>3.1696050000000003E-2</v>
      </c>
      <c r="R68" s="511">
        <v>3.1570246015882861E-2</v>
      </c>
      <c r="S68" s="511">
        <v>0.50927091999999996</v>
      </c>
    </row>
    <row r="69" spans="1:19" outlineLevel="2">
      <c r="B69" s="528" t="s">
        <v>975</v>
      </c>
      <c r="D69" s="528"/>
      <c r="E69" s="528"/>
      <c r="F69" s="528"/>
      <c r="G69" s="652"/>
      <c r="H69" s="524">
        <v>315056</v>
      </c>
      <c r="I69" s="524">
        <v>0</v>
      </c>
      <c r="J69" s="524">
        <v>0</v>
      </c>
      <c r="K69" s="524">
        <v>0</v>
      </c>
      <c r="L69" s="524">
        <v>0</v>
      </c>
      <c r="M69" s="524">
        <v>16000</v>
      </c>
      <c r="N69" s="524">
        <v>299056</v>
      </c>
      <c r="O69" s="524">
        <v>81460.97613000001</v>
      </c>
      <c r="P69" s="524">
        <v>93605.14834</v>
      </c>
      <c r="Q69" s="525">
        <v>0.14345817999999999</v>
      </c>
      <c r="R69" s="525">
        <v>0.14288878878201061</v>
      </c>
      <c r="S69" s="525"/>
    </row>
    <row r="70" spans="1:19" outlineLevel="2">
      <c r="B70" s="528"/>
      <c r="D70" s="517"/>
      <c r="E70" s="517"/>
      <c r="F70" s="517"/>
      <c r="G70" s="653" t="s">
        <v>37</v>
      </c>
      <c r="H70" s="526"/>
      <c r="I70" s="526"/>
      <c r="J70" s="526"/>
      <c r="K70" s="526"/>
      <c r="L70" s="526"/>
      <c r="M70" s="526"/>
      <c r="N70" s="526"/>
      <c r="O70" s="526"/>
      <c r="P70" s="526"/>
      <c r="Q70" s="527"/>
      <c r="R70" s="527"/>
      <c r="S70" s="527"/>
    </row>
    <row r="71" spans="1:19" outlineLevel="2">
      <c r="B71" s="528"/>
      <c r="D71" s="517" t="s">
        <v>976</v>
      </c>
      <c r="E71" s="517"/>
      <c r="F71" s="517"/>
      <c r="G71" s="653" t="s">
        <v>815</v>
      </c>
      <c r="H71" s="526"/>
      <c r="I71" s="526"/>
      <c r="J71" s="526"/>
      <c r="K71" s="526"/>
      <c r="L71" s="526"/>
      <c r="M71" s="526"/>
      <c r="N71" s="526"/>
      <c r="O71" s="526"/>
      <c r="P71" s="526"/>
      <c r="Q71" s="527"/>
      <c r="R71" s="527"/>
      <c r="S71" s="527"/>
    </row>
    <row r="72" spans="1:19" outlineLevel="2">
      <c r="A72" s="542">
        <v>22</v>
      </c>
      <c r="B72" s="542" t="s">
        <v>976</v>
      </c>
      <c r="C72" s="542">
        <v>40</v>
      </c>
      <c r="D72" s="542" t="s">
        <v>1539</v>
      </c>
      <c r="E72" s="542" t="s">
        <v>1598</v>
      </c>
      <c r="F72" s="542" t="e">
        <v>#REF!</v>
      </c>
      <c r="G72" s="650" t="s">
        <v>977</v>
      </c>
      <c r="H72" s="456">
        <v>227650</v>
      </c>
      <c r="I72" s="456">
        <v>0</v>
      </c>
      <c r="J72" s="456">
        <v>0</v>
      </c>
      <c r="K72" s="456">
        <v>0</v>
      </c>
      <c r="L72" s="456">
        <v>0</v>
      </c>
      <c r="M72" s="456">
        <v>0</v>
      </c>
      <c r="N72" s="456">
        <v>227650</v>
      </c>
      <c r="O72" s="456">
        <v>1500.2135000000001</v>
      </c>
      <c r="P72" s="456">
        <v>1331.7525000000001</v>
      </c>
      <c r="Q72" s="511">
        <v>2.0410300000000001E-3</v>
      </c>
      <c r="R72" s="511">
        <v>2.0329277294793575E-3</v>
      </c>
      <c r="S72" s="511">
        <v>7.9121599999999997E-3</v>
      </c>
    </row>
    <row r="73" spans="1:19" outlineLevel="2">
      <c r="A73" s="542">
        <v>22</v>
      </c>
      <c r="B73" s="542" t="s">
        <v>976</v>
      </c>
      <c r="C73" s="542">
        <v>41</v>
      </c>
      <c r="D73" s="542" t="s">
        <v>978</v>
      </c>
      <c r="E73" s="542" t="s">
        <v>1599</v>
      </c>
      <c r="F73" s="542" t="e">
        <v>#REF!</v>
      </c>
      <c r="G73" s="650" t="s">
        <v>816</v>
      </c>
      <c r="H73" s="456">
        <v>210756</v>
      </c>
      <c r="I73" s="456">
        <v>0</v>
      </c>
      <c r="J73" s="456">
        <v>0</v>
      </c>
      <c r="K73" s="456">
        <v>0</v>
      </c>
      <c r="L73" s="456">
        <v>0</v>
      </c>
      <c r="M73" s="456">
        <v>0</v>
      </c>
      <c r="N73" s="456">
        <v>210756</v>
      </c>
      <c r="O73" s="456">
        <v>103557.06816</v>
      </c>
      <c r="P73" s="456">
        <v>108640.50288</v>
      </c>
      <c r="Q73" s="511">
        <v>0.16650118</v>
      </c>
      <c r="R73" s="511">
        <v>0.16584034259318753</v>
      </c>
      <c r="S73" s="511">
        <v>0.64799649000000004</v>
      </c>
    </row>
    <row r="74" spans="1:19" outlineLevel="2">
      <c r="B74" s="528" t="s">
        <v>979</v>
      </c>
      <c r="D74" s="528"/>
      <c r="E74" s="528"/>
      <c r="F74" s="528"/>
      <c r="G74" s="652"/>
      <c r="H74" s="524">
        <v>438406</v>
      </c>
      <c r="I74" s="524">
        <v>0</v>
      </c>
      <c r="J74" s="524">
        <v>0</v>
      </c>
      <c r="K74" s="524">
        <v>0</v>
      </c>
      <c r="L74" s="524">
        <v>0</v>
      </c>
      <c r="M74" s="524">
        <v>0</v>
      </c>
      <c r="N74" s="524">
        <v>438406</v>
      </c>
      <c r="O74" s="524">
        <v>105057.28165999999</v>
      </c>
      <c r="P74" s="524">
        <v>109972.25538</v>
      </c>
      <c r="Q74" s="525">
        <v>0.16854221</v>
      </c>
      <c r="R74" s="525">
        <v>0.16787327032266688</v>
      </c>
      <c r="S74" s="525"/>
    </row>
    <row r="75" spans="1:19" outlineLevel="2">
      <c r="B75" s="528"/>
      <c r="D75" s="517" t="s">
        <v>980</v>
      </c>
      <c r="E75" s="517"/>
      <c r="F75" s="517"/>
      <c r="G75" s="653" t="s">
        <v>817</v>
      </c>
      <c r="H75" s="526"/>
      <c r="I75" s="526"/>
      <c r="J75" s="526"/>
      <c r="K75" s="526"/>
      <c r="L75" s="526"/>
      <c r="M75" s="526"/>
      <c r="N75" s="526"/>
      <c r="O75" s="526"/>
      <c r="P75" s="526"/>
      <c r="Q75" s="527"/>
      <c r="R75" s="527"/>
      <c r="S75" s="527"/>
    </row>
    <row r="76" spans="1:19" outlineLevel="2">
      <c r="A76" s="542">
        <v>23</v>
      </c>
      <c r="B76" s="542" t="s">
        <v>980</v>
      </c>
      <c r="C76" s="542">
        <v>42</v>
      </c>
      <c r="D76" s="542" t="s">
        <v>1540</v>
      </c>
      <c r="F76" s="542" t="s">
        <v>980</v>
      </c>
      <c r="G76" s="650" t="s">
        <v>981</v>
      </c>
      <c r="H76" s="456">
        <v>83</v>
      </c>
      <c r="I76" s="456">
        <v>0</v>
      </c>
      <c r="J76" s="456">
        <v>0</v>
      </c>
      <c r="K76" s="456">
        <v>0</v>
      </c>
      <c r="L76" s="456">
        <v>0</v>
      </c>
      <c r="M76" s="456">
        <v>0</v>
      </c>
      <c r="N76" s="456">
        <v>83</v>
      </c>
      <c r="O76" s="456">
        <v>0.15769999999999998</v>
      </c>
      <c r="P76" s="456">
        <v>0.15769999999999998</v>
      </c>
      <c r="Q76" s="511">
        <v>2.3999999999999998E-7</v>
      </c>
      <c r="R76" s="511">
        <v>2.4072994264241638E-7</v>
      </c>
      <c r="S76" s="511">
        <v>1.2698000000000001E-4</v>
      </c>
    </row>
    <row r="77" spans="1:19" outlineLevel="2">
      <c r="B77" s="528" t="s">
        <v>983</v>
      </c>
      <c r="D77" s="528"/>
      <c r="E77" s="528"/>
      <c r="F77" s="528"/>
      <c r="G77" s="652"/>
      <c r="H77" s="524">
        <v>83</v>
      </c>
      <c r="I77" s="524">
        <v>0</v>
      </c>
      <c r="J77" s="524">
        <v>0</v>
      </c>
      <c r="K77" s="524">
        <v>0</v>
      </c>
      <c r="L77" s="524">
        <v>0</v>
      </c>
      <c r="M77" s="524">
        <v>0</v>
      </c>
      <c r="N77" s="524">
        <v>83</v>
      </c>
      <c r="O77" s="524">
        <v>0.15769999999999998</v>
      </c>
      <c r="P77" s="524">
        <v>0.15769999999999998</v>
      </c>
      <c r="Q77" s="525">
        <v>2.3999999999999998E-7</v>
      </c>
      <c r="R77" s="525">
        <v>2.4072994264241638E-7</v>
      </c>
      <c r="S77" s="525"/>
    </row>
    <row r="78" spans="1:19" outlineLevel="2">
      <c r="B78" s="528"/>
      <c r="D78" s="518" t="s">
        <v>820</v>
      </c>
      <c r="E78" s="518"/>
      <c r="F78" s="518"/>
      <c r="G78" s="653" t="s">
        <v>820</v>
      </c>
      <c r="H78" s="526"/>
      <c r="I78" s="526"/>
      <c r="J78" s="526"/>
      <c r="K78" s="526"/>
      <c r="L78" s="526"/>
      <c r="M78" s="526"/>
      <c r="N78" s="526"/>
      <c r="O78" s="526"/>
      <c r="P78" s="526"/>
      <c r="Q78" s="527"/>
      <c r="R78" s="527"/>
      <c r="S78" s="527"/>
    </row>
    <row r="79" spans="1:19" outlineLevel="2">
      <c r="A79" s="542">
        <v>24</v>
      </c>
      <c r="B79" s="542" t="s">
        <v>984</v>
      </c>
      <c r="C79" s="542">
        <v>43</v>
      </c>
      <c r="D79" s="523" t="s">
        <v>985</v>
      </c>
      <c r="E79" s="542" t="s">
        <v>1600</v>
      </c>
      <c r="F79" s="542" t="e">
        <v>#REF!</v>
      </c>
      <c r="G79" s="650" t="s">
        <v>821</v>
      </c>
      <c r="H79" s="456">
        <v>0</v>
      </c>
      <c r="I79" s="456">
        <v>100000</v>
      </c>
      <c r="J79" s="456">
        <v>0</v>
      </c>
      <c r="K79" s="456">
        <v>0</v>
      </c>
      <c r="L79" s="456">
        <v>0</v>
      </c>
      <c r="M79" s="456">
        <v>50000</v>
      </c>
      <c r="N79" s="456">
        <v>50000</v>
      </c>
      <c r="O79" s="456">
        <v>2877</v>
      </c>
      <c r="P79" s="456">
        <v>3199</v>
      </c>
      <c r="Q79" s="511">
        <v>4.90275E-3</v>
      </c>
      <c r="R79" s="511">
        <v>4.8832916075655678E-3</v>
      </c>
      <c r="S79" s="511">
        <v>4.3209399999999997E-3</v>
      </c>
    </row>
    <row r="80" spans="1:19" outlineLevel="2">
      <c r="B80" s="542" t="s">
        <v>984</v>
      </c>
      <c r="D80" s="523" t="s">
        <v>987</v>
      </c>
      <c r="G80" s="650" t="s">
        <v>822</v>
      </c>
      <c r="H80" s="456">
        <v>516867</v>
      </c>
      <c r="I80" s="456">
        <v>0</v>
      </c>
      <c r="J80" s="456">
        <v>0</v>
      </c>
      <c r="K80" s="456">
        <v>0</v>
      </c>
      <c r="L80" s="456">
        <v>0</v>
      </c>
      <c r="M80" s="456">
        <v>5000</v>
      </c>
      <c r="N80" s="456">
        <v>511867</v>
      </c>
      <c r="O80" s="456">
        <v>21201.531139999999</v>
      </c>
      <c r="P80" s="456">
        <v>22255.977159999999</v>
      </c>
      <c r="Q80" s="511">
        <v>3.4109250000000001E-2</v>
      </c>
      <c r="R80" s="511">
        <v>3.39738751120972E-2</v>
      </c>
      <c r="S80" s="511">
        <v>0.30206021</v>
      </c>
    </row>
    <row r="81" spans="1:19" outlineLevel="2">
      <c r="B81" s="528" t="s">
        <v>990</v>
      </c>
      <c r="D81" s="528"/>
      <c r="E81" s="528"/>
      <c r="F81" s="528"/>
      <c r="G81" s="652"/>
      <c r="H81" s="524">
        <v>516867</v>
      </c>
      <c r="I81" s="524">
        <v>100000</v>
      </c>
      <c r="J81" s="524">
        <v>0</v>
      </c>
      <c r="K81" s="524">
        <v>0</v>
      </c>
      <c r="L81" s="524">
        <v>0</v>
      </c>
      <c r="M81" s="524">
        <v>55000</v>
      </c>
      <c r="N81" s="524">
        <v>561867</v>
      </c>
      <c r="O81" s="524">
        <v>24078.531139999999</v>
      </c>
      <c r="P81" s="524">
        <v>25454.977159999999</v>
      </c>
      <c r="Q81" s="525">
        <v>3.9011999999999998E-2</v>
      </c>
      <c r="R81" s="525">
        <v>3.8857166719662765E-2</v>
      </c>
      <c r="S81" s="525"/>
    </row>
    <row r="82" spans="1:19" outlineLevel="2">
      <c r="B82" s="528"/>
      <c r="D82" s="517" t="s">
        <v>992</v>
      </c>
      <c r="E82" s="517"/>
      <c r="F82" s="517"/>
      <c r="G82" s="653" t="s">
        <v>991</v>
      </c>
      <c r="H82" s="526"/>
      <c r="I82" s="526"/>
      <c r="J82" s="526"/>
      <c r="K82" s="526"/>
      <c r="L82" s="526"/>
      <c r="M82" s="526"/>
      <c r="N82" s="526"/>
      <c r="O82" s="526"/>
      <c r="P82" s="526"/>
      <c r="Q82" s="527"/>
      <c r="R82" s="527"/>
      <c r="S82" s="527"/>
    </row>
    <row r="83" spans="1:19" outlineLevel="2">
      <c r="A83" s="542">
        <v>25</v>
      </c>
      <c r="B83" s="542" t="s">
        <v>992</v>
      </c>
      <c r="C83" s="542">
        <v>45</v>
      </c>
      <c r="D83" s="542" t="s">
        <v>993</v>
      </c>
      <c r="E83" s="542" t="s">
        <v>1601</v>
      </c>
      <c r="F83" s="542" t="e">
        <v>#REF!</v>
      </c>
      <c r="G83" s="650" t="s">
        <v>864</v>
      </c>
      <c r="H83" s="456">
        <v>47432</v>
      </c>
      <c r="I83" s="456">
        <v>0</v>
      </c>
      <c r="J83" s="456">
        <v>0</v>
      </c>
      <c r="K83" s="456">
        <v>0</v>
      </c>
      <c r="L83" s="456">
        <v>0</v>
      </c>
      <c r="M83" s="456">
        <v>0</v>
      </c>
      <c r="N83" s="456">
        <v>47432</v>
      </c>
      <c r="O83" s="456">
        <v>1074.3348000000001</v>
      </c>
      <c r="P83" s="456">
        <v>1009.3529599999999</v>
      </c>
      <c r="Q83" s="511">
        <v>1.54692E-3</v>
      </c>
      <c r="R83" s="511">
        <v>1.5407830067644464E-3</v>
      </c>
      <c r="S83" s="511">
        <v>7.4788299999999997E-3</v>
      </c>
    </row>
    <row r="84" spans="1:19" outlineLevel="2">
      <c r="A84" s="542">
        <v>25</v>
      </c>
      <c r="B84" s="542" t="s">
        <v>992</v>
      </c>
      <c r="C84" s="542">
        <v>46</v>
      </c>
      <c r="D84" s="542" t="s">
        <v>994</v>
      </c>
      <c r="E84" s="542" t="s">
        <v>1602</v>
      </c>
      <c r="F84" s="542" t="e">
        <v>#REF!</v>
      </c>
      <c r="G84" s="650" t="s">
        <v>865</v>
      </c>
      <c r="H84" s="456">
        <v>1101878</v>
      </c>
      <c r="I84" s="456">
        <v>0</v>
      </c>
      <c r="J84" s="456">
        <v>0</v>
      </c>
      <c r="K84" s="456">
        <v>0</v>
      </c>
      <c r="L84" s="456">
        <v>0</v>
      </c>
      <c r="M84" s="456">
        <v>1101878</v>
      </c>
      <c r="N84" s="456">
        <v>0</v>
      </c>
      <c r="O84" s="456">
        <v>0</v>
      </c>
      <c r="P84" s="456">
        <v>0</v>
      </c>
      <c r="Q84" s="511">
        <v>0</v>
      </c>
      <c r="R84" s="511">
        <v>0</v>
      </c>
      <c r="S84" s="511">
        <v>0</v>
      </c>
    </row>
    <row r="85" spans="1:19" outlineLevel="2">
      <c r="B85" s="528" t="s">
        <v>995</v>
      </c>
      <c r="D85" s="528"/>
      <c r="E85" s="528"/>
      <c r="F85" s="528"/>
      <c r="G85" s="652"/>
      <c r="H85" s="524">
        <v>1149310</v>
      </c>
      <c r="I85" s="524">
        <v>0</v>
      </c>
      <c r="J85" s="524">
        <v>0</v>
      </c>
      <c r="K85" s="524">
        <v>0</v>
      </c>
      <c r="L85" s="524">
        <v>0</v>
      </c>
      <c r="M85" s="524">
        <v>1101878</v>
      </c>
      <c r="N85" s="524">
        <v>47432</v>
      </c>
      <c r="O85" s="524">
        <v>1074.3348000000001</v>
      </c>
      <c r="P85" s="524">
        <v>1009.3529599999999</v>
      </c>
      <c r="Q85" s="525">
        <v>1.54692E-3</v>
      </c>
      <c r="R85" s="525">
        <v>1.5407830067644464E-3</v>
      </c>
      <c r="S85" s="525"/>
    </row>
    <row r="86" spans="1:19" outlineLevel="2">
      <c r="B86" s="528"/>
      <c r="D86" s="517" t="s">
        <v>996</v>
      </c>
      <c r="E86" s="517"/>
      <c r="F86" s="517"/>
      <c r="G86" s="653" t="s">
        <v>827</v>
      </c>
      <c r="H86" s="526"/>
      <c r="I86" s="526"/>
      <c r="J86" s="526"/>
      <c r="K86" s="526"/>
      <c r="L86" s="526"/>
      <c r="M86" s="526"/>
      <c r="N86" s="526"/>
      <c r="O86" s="526"/>
      <c r="P86" s="526"/>
      <c r="Q86" s="527"/>
      <c r="R86" s="527"/>
      <c r="S86" s="527"/>
    </row>
    <row r="87" spans="1:19" outlineLevel="2">
      <c r="A87" s="542">
        <v>26</v>
      </c>
      <c r="B87" s="542" t="s">
        <v>996</v>
      </c>
      <c r="C87" s="542">
        <v>47</v>
      </c>
      <c r="D87" s="523" t="s">
        <v>997</v>
      </c>
      <c r="E87" s="542" t="s">
        <v>1603</v>
      </c>
      <c r="F87" s="542" t="e">
        <v>#REF!</v>
      </c>
      <c r="G87" s="650" t="s">
        <v>1009</v>
      </c>
      <c r="H87" s="456">
        <v>0</v>
      </c>
      <c r="I87" s="456">
        <v>25000</v>
      </c>
      <c r="J87" s="456">
        <v>0</v>
      </c>
      <c r="K87" s="456">
        <v>0</v>
      </c>
      <c r="L87" s="456">
        <v>0</v>
      </c>
      <c r="M87" s="456">
        <v>12500</v>
      </c>
      <c r="N87" s="456">
        <v>12500</v>
      </c>
      <c r="O87" s="456">
        <v>1387.4974999999999</v>
      </c>
      <c r="P87" s="456">
        <v>1413.375</v>
      </c>
      <c r="Q87" s="511">
        <v>2.1661200000000001E-3</v>
      </c>
      <c r="R87" s="511">
        <v>2.1575249377439776E-3</v>
      </c>
      <c r="S87" s="511">
        <v>1.0916299999999999E-3</v>
      </c>
    </row>
    <row r="88" spans="1:19" outlineLevel="2">
      <c r="B88" s="542" t="s">
        <v>996</v>
      </c>
      <c r="C88" s="542">
        <v>48</v>
      </c>
      <c r="D88" s="523" t="s">
        <v>1002</v>
      </c>
      <c r="E88" s="542" t="s">
        <v>1604</v>
      </c>
      <c r="G88" s="650" t="s">
        <v>831</v>
      </c>
      <c r="H88" s="456">
        <v>0</v>
      </c>
      <c r="I88" s="456">
        <v>17500</v>
      </c>
      <c r="J88" s="456">
        <v>0</v>
      </c>
      <c r="K88" s="456">
        <v>0</v>
      </c>
      <c r="L88" s="456">
        <v>0</v>
      </c>
      <c r="M88" s="456">
        <v>17500</v>
      </c>
      <c r="N88" s="456">
        <v>0</v>
      </c>
      <c r="O88" s="456">
        <v>0</v>
      </c>
      <c r="P88" s="456">
        <v>0</v>
      </c>
      <c r="Q88" s="511">
        <v>0</v>
      </c>
      <c r="R88" s="511">
        <v>0</v>
      </c>
      <c r="S88" s="511">
        <v>0</v>
      </c>
    </row>
    <row r="89" spans="1:19" outlineLevel="2">
      <c r="B89" s="542" t="s">
        <v>996</v>
      </c>
      <c r="C89" s="542">
        <v>49</v>
      </c>
      <c r="D89" s="523" t="s">
        <v>1356</v>
      </c>
      <c r="E89" s="542" t="s">
        <v>1605</v>
      </c>
      <c r="G89" s="650" t="s">
        <v>1606</v>
      </c>
      <c r="H89" s="456">
        <v>0</v>
      </c>
      <c r="I89" s="456">
        <v>104500</v>
      </c>
      <c r="J89" s="456">
        <v>0</v>
      </c>
      <c r="K89" s="456">
        <v>0</v>
      </c>
      <c r="L89" s="456">
        <v>0</v>
      </c>
      <c r="M89" s="456">
        <v>0</v>
      </c>
      <c r="N89" s="456">
        <v>104500</v>
      </c>
      <c r="O89" s="456">
        <v>29215.396000000001</v>
      </c>
      <c r="P89" s="456">
        <v>29528.564999999999</v>
      </c>
      <c r="Q89" s="511">
        <v>4.5255139999999999E-2</v>
      </c>
      <c r="R89" s="511">
        <v>4.5075521615490576E-2</v>
      </c>
      <c r="S89" s="511">
        <v>9.3887799999999993E-3</v>
      </c>
    </row>
    <row r="90" spans="1:19" outlineLevel="2">
      <c r="B90" s="542" t="s">
        <v>996</v>
      </c>
      <c r="C90" s="542">
        <v>50</v>
      </c>
      <c r="D90" s="523" t="s">
        <v>1008</v>
      </c>
      <c r="E90" s="542" t="s">
        <v>1607</v>
      </c>
      <c r="G90" s="650" t="s">
        <v>1009</v>
      </c>
      <c r="H90" s="456">
        <v>4333305</v>
      </c>
      <c r="I90" s="456">
        <v>0</v>
      </c>
      <c r="J90" s="456">
        <v>0</v>
      </c>
      <c r="K90" s="456">
        <v>0</v>
      </c>
      <c r="L90" s="456">
        <v>0</v>
      </c>
      <c r="M90" s="456">
        <v>4333305</v>
      </c>
      <c r="N90" s="456">
        <v>0</v>
      </c>
      <c r="O90" s="456">
        <v>0</v>
      </c>
      <c r="P90" s="456">
        <v>0</v>
      </c>
      <c r="Q90" s="511">
        <v>0</v>
      </c>
      <c r="R90" s="511">
        <v>0</v>
      </c>
      <c r="S90" s="511">
        <v>0</v>
      </c>
    </row>
    <row r="91" spans="1:19" outlineLevel="1">
      <c r="B91" s="542" t="s">
        <v>996</v>
      </c>
      <c r="C91" s="542">
        <v>51</v>
      </c>
      <c r="D91" s="523" t="s">
        <v>1011</v>
      </c>
      <c r="E91" s="542" t="s">
        <v>490</v>
      </c>
      <c r="G91" s="650" t="s">
        <v>842</v>
      </c>
      <c r="H91" s="456">
        <v>0</v>
      </c>
      <c r="I91" s="456">
        <v>55000</v>
      </c>
      <c r="J91" s="456">
        <v>0</v>
      </c>
      <c r="K91" s="456">
        <v>0</v>
      </c>
      <c r="L91" s="456">
        <v>0</v>
      </c>
      <c r="M91" s="456">
        <v>55000</v>
      </c>
      <c r="N91" s="456">
        <v>0</v>
      </c>
      <c r="O91" s="456">
        <v>0</v>
      </c>
      <c r="P91" s="456">
        <v>0</v>
      </c>
      <c r="Q91" s="511">
        <v>0</v>
      </c>
      <c r="R91" s="511">
        <v>0</v>
      </c>
      <c r="S91" s="511">
        <v>0</v>
      </c>
    </row>
    <row r="92" spans="1:19" outlineLevel="1">
      <c r="B92" s="528" t="s">
        <v>1012</v>
      </c>
      <c r="D92" s="528"/>
      <c r="E92" s="528"/>
      <c r="F92" s="528"/>
      <c r="G92" s="652"/>
      <c r="H92" s="524">
        <v>4333305</v>
      </c>
      <c r="I92" s="524">
        <v>202000</v>
      </c>
      <c r="J92" s="524">
        <v>0</v>
      </c>
      <c r="K92" s="524">
        <v>0</v>
      </c>
      <c r="L92" s="524">
        <v>0</v>
      </c>
      <c r="M92" s="524">
        <v>4418305</v>
      </c>
      <c r="N92" s="524">
        <v>117000</v>
      </c>
      <c r="O92" s="524">
        <v>30602.893500000002</v>
      </c>
      <c r="P92" s="524">
        <v>30941.94</v>
      </c>
      <c r="Q92" s="524">
        <v>4.742126E-2</v>
      </c>
      <c r="R92" s="525">
        <v>2.1575249377439776E-3</v>
      </c>
      <c r="S92" s="525"/>
    </row>
    <row r="93" spans="1:19" outlineLevel="2">
      <c r="B93" s="528"/>
      <c r="D93" s="517" t="s">
        <v>1013</v>
      </c>
      <c r="E93" s="517"/>
      <c r="F93" s="517"/>
      <c r="G93" s="653" t="s">
        <v>845</v>
      </c>
      <c r="H93" s="526"/>
      <c r="I93" s="526"/>
      <c r="J93" s="526"/>
      <c r="K93" s="526"/>
      <c r="L93" s="526"/>
      <c r="M93" s="526"/>
      <c r="N93" s="526"/>
      <c r="O93" s="526"/>
      <c r="P93" s="526"/>
      <c r="Q93" s="527"/>
      <c r="R93" s="527"/>
      <c r="S93" s="527"/>
    </row>
    <row r="94" spans="1:19" outlineLevel="1">
      <c r="A94" s="542">
        <v>30</v>
      </c>
      <c r="B94" s="542" t="s">
        <v>1013</v>
      </c>
      <c r="C94" s="542">
        <v>52</v>
      </c>
      <c r="D94" s="542" t="s">
        <v>1541</v>
      </c>
      <c r="E94" s="542" t="s">
        <v>1608</v>
      </c>
      <c r="F94" s="542" t="e">
        <v>#REF!</v>
      </c>
      <c r="G94" s="650" t="s">
        <v>1014</v>
      </c>
      <c r="H94" s="456">
        <v>707261</v>
      </c>
      <c r="I94" s="456">
        <v>0</v>
      </c>
      <c r="J94" s="456">
        <v>0</v>
      </c>
      <c r="K94" s="456">
        <v>0</v>
      </c>
      <c r="L94" s="456">
        <v>0</v>
      </c>
      <c r="M94" s="456">
        <v>0</v>
      </c>
      <c r="N94" s="456">
        <v>707261</v>
      </c>
      <c r="O94" s="456">
        <v>459.71965</v>
      </c>
      <c r="P94" s="456">
        <v>459.71965</v>
      </c>
      <c r="Q94" s="511">
        <v>7.0456000000000002E-4</v>
      </c>
      <c r="R94" s="511">
        <v>7.0176464791434209E-4</v>
      </c>
      <c r="S94" s="511">
        <v>8.8407625000000003</v>
      </c>
    </row>
    <row r="95" spans="1:19" outlineLevel="1">
      <c r="A95" s="542">
        <v>30</v>
      </c>
      <c r="B95" s="542" t="s">
        <v>1013</v>
      </c>
      <c r="C95" s="529">
        <v>53</v>
      </c>
      <c r="D95" s="542" t="s">
        <v>1016</v>
      </c>
      <c r="E95" s="542" t="s">
        <v>1609</v>
      </c>
      <c r="F95" s="542" t="e">
        <v>#REF!</v>
      </c>
      <c r="G95" s="650" t="s">
        <v>846</v>
      </c>
      <c r="H95" s="456">
        <v>1439638</v>
      </c>
      <c r="I95" s="456">
        <v>0</v>
      </c>
      <c r="J95" s="456">
        <v>0</v>
      </c>
      <c r="K95" s="456">
        <v>0</v>
      </c>
      <c r="L95" s="456">
        <v>0</v>
      </c>
      <c r="M95" s="456">
        <v>1500</v>
      </c>
      <c r="N95" s="456">
        <v>1438138</v>
      </c>
      <c r="O95" s="456">
        <v>2876.2759999999998</v>
      </c>
      <c r="P95" s="456">
        <v>2459.2159799999999</v>
      </c>
      <c r="Q95" s="511">
        <v>3.76897E-3</v>
      </c>
      <c r="R95" s="511">
        <v>3.7540071135745961E-3</v>
      </c>
      <c r="S95" s="511">
        <v>0.50484560000000001</v>
      </c>
    </row>
    <row r="96" spans="1:19" outlineLevel="2">
      <c r="A96" s="542">
        <v>30</v>
      </c>
      <c r="B96" s="542" t="s">
        <v>1013</v>
      </c>
      <c r="C96" s="542">
        <v>54</v>
      </c>
      <c r="D96" s="542" t="s">
        <v>1542</v>
      </c>
      <c r="E96" s="542" t="s">
        <v>1610</v>
      </c>
      <c r="F96" s="542" t="e">
        <v>#REF!</v>
      </c>
      <c r="G96" s="650" t="s">
        <v>1017</v>
      </c>
      <c r="H96" s="456">
        <v>265013</v>
      </c>
      <c r="I96" s="456">
        <v>0</v>
      </c>
      <c r="J96" s="456">
        <v>0</v>
      </c>
      <c r="K96" s="456">
        <v>0</v>
      </c>
      <c r="L96" s="456">
        <v>0</v>
      </c>
      <c r="M96" s="456">
        <v>0</v>
      </c>
      <c r="N96" s="456">
        <v>265013</v>
      </c>
      <c r="O96" s="456">
        <v>26.501300000000001</v>
      </c>
      <c r="P96" s="456">
        <v>26.501300000000001</v>
      </c>
      <c r="Q96" s="511">
        <v>4.0620000000000001E-5</v>
      </c>
      <c r="R96" s="511">
        <v>4.0454384457510907E-5</v>
      </c>
      <c r="S96" s="511">
        <v>2.7788461500000001</v>
      </c>
    </row>
    <row r="97" spans="1:19" outlineLevel="2">
      <c r="A97" s="542">
        <v>30</v>
      </c>
      <c r="B97" s="542" t="s">
        <v>1013</v>
      </c>
      <c r="C97" s="542">
        <v>55</v>
      </c>
      <c r="D97" s="542" t="s">
        <v>1543</v>
      </c>
      <c r="E97" s="542" t="s">
        <v>1611</v>
      </c>
      <c r="F97" s="542" t="s">
        <v>845</v>
      </c>
      <c r="G97" s="650" t="s">
        <v>1018</v>
      </c>
      <c r="H97" s="456">
        <v>729349</v>
      </c>
      <c r="I97" s="456">
        <v>0</v>
      </c>
      <c r="J97" s="456">
        <v>0</v>
      </c>
      <c r="K97" s="456">
        <v>0</v>
      </c>
      <c r="L97" s="456">
        <v>0</v>
      </c>
      <c r="M97" s="456">
        <v>0</v>
      </c>
      <c r="N97" s="456">
        <v>729349</v>
      </c>
      <c r="O97" s="456">
        <v>0</v>
      </c>
      <c r="P97" s="456">
        <v>0</v>
      </c>
      <c r="Q97" s="511">
        <v>0</v>
      </c>
      <c r="R97" s="511">
        <v>0</v>
      </c>
      <c r="S97" s="511">
        <v>8.3116695200000006</v>
      </c>
    </row>
    <row r="98" spans="1:19" outlineLevel="2">
      <c r="B98" s="528" t="s">
        <v>1021</v>
      </c>
      <c r="D98" s="528"/>
      <c r="E98" s="528"/>
      <c r="F98" s="528"/>
      <c r="G98" s="652"/>
      <c r="H98" s="524">
        <v>3141261</v>
      </c>
      <c r="I98" s="524">
        <v>0</v>
      </c>
      <c r="J98" s="524">
        <v>0</v>
      </c>
      <c r="K98" s="524">
        <v>0</v>
      </c>
      <c r="L98" s="524">
        <v>0</v>
      </c>
      <c r="M98" s="524">
        <v>1500</v>
      </c>
      <c r="N98" s="524">
        <v>3139761</v>
      </c>
      <c r="O98" s="524">
        <v>3362.4969499999997</v>
      </c>
      <c r="P98" s="524">
        <v>2945.4369299999998</v>
      </c>
      <c r="Q98" s="525">
        <v>4.5141499999999998E-3</v>
      </c>
      <c r="R98" s="525">
        <v>4.4962261459464492E-3</v>
      </c>
      <c r="S98" s="525"/>
    </row>
    <row r="99" spans="1:19" outlineLevel="1">
      <c r="B99" s="528"/>
      <c r="D99" s="517" t="s">
        <v>1022</v>
      </c>
      <c r="E99" s="517"/>
      <c r="F99" s="517"/>
      <c r="G99" s="653" t="s">
        <v>848</v>
      </c>
      <c r="H99" s="526"/>
      <c r="I99" s="526"/>
      <c r="J99" s="526"/>
      <c r="K99" s="526"/>
      <c r="L99" s="526"/>
      <c r="M99" s="526"/>
      <c r="N99" s="526"/>
      <c r="O99" s="526"/>
      <c r="P99" s="526"/>
      <c r="Q99" s="527"/>
      <c r="R99" s="527"/>
      <c r="S99" s="527"/>
    </row>
    <row r="100" spans="1:19" outlineLevel="1">
      <c r="A100" s="542">
        <v>31</v>
      </c>
      <c r="B100" s="542" t="s">
        <v>1022</v>
      </c>
      <c r="C100" s="542">
        <v>56</v>
      </c>
      <c r="D100" s="542" t="s">
        <v>1544</v>
      </c>
      <c r="E100" s="542" t="s">
        <v>1612</v>
      </c>
      <c r="F100" s="542" t="e">
        <v>#REF!</v>
      </c>
      <c r="G100" s="650" t="s">
        <v>1023</v>
      </c>
      <c r="H100" s="456">
        <v>725440</v>
      </c>
      <c r="I100" s="456">
        <v>0</v>
      </c>
      <c r="J100" s="456">
        <v>0</v>
      </c>
      <c r="K100" s="456">
        <v>0</v>
      </c>
      <c r="L100" s="456">
        <v>0</v>
      </c>
      <c r="M100" s="456">
        <v>62000</v>
      </c>
      <c r="N100" s="456">
        <v>663440</v>
      </c>
      <c r="O100" s="456">
        <v>3980.64</v>
      </c>
      <c r="P100" s="456">
        <v>4146.5</v>
      </c>
      <c r="Q100" s="511">
        <v>6.3548800000000003E-3</v>
      </c>
      <c r="R100" s="511">
        <v>6.3296557207785644E-3</v>
      </c>
      <c r="S100" s="511">
        <v>3.1592381</v>
      </c>
    </row>
    <row r="101" spans="1:19" outlineLevel="2">
      <c r="A101" s="542">
        <v>31</v>
      </c>
      <c r="B101" s="542" t="s">
        <v>1022</v>
      </c>
      <c r="C101" s="542">
        <v>57</v>
      </c>
      <c r="D101" s="542" t="s">
        <v>1024</v>
      </c>
      <c r="E101" s="542" t="s">
        <v>1613</v>
      </c>
      <c r="F101" s="542" t="e">
        <v>#REF!</v>
      </c>
      <c r="G101" s="650" t="s">
        <v>849</v>
      </c>
      <c r="H101" s="456">
        <v>2114774</v>
      </c>
      <c r="I101" s="456">
        <v>0</v>
      </c>
      <c r="J101" s="456">
        <v>0</v>
      </c>
      <c r="K101" s="456">
        <v>0</v>
      </c>
      <c r="L101" s="456">
        <v>0</v>
      </c>
      <c r="M101" s="456">
        <v>250500</v>
      </c>
      <c r="N101" s="456">
        <v>1864274</v>
      </c>
      <c r="O101" s="456">
        <v>11185.644</v>
      </c>
      <c r="P101" s="456">
        <v>10943.28838</v>
      </c>
      <c r="Q101" s="511">
        <v>1.6771560000000001E-2</v>
      </c>
      <c r="R101" s="511">
        <v>1.6704991655274712E-2</v>
      </c>
      <c r="S101" s="511">
        <v>2.3886769800000001</v>
      </c>
    </row>
    <row r="102" spans="1:19" outlineLevel="1">
      <c r="A102" s="542">
        <v>31</v>
      </c>
      <c r="B102" s="542" t="s">
        <v>1022</v>
      </c>
      <c r="C102" s="542">
        <v>58</v>
      </c>
      <c r="D102" s="542" t="s">
        <v>1545</v>
      </c>
      <c r="E102" s="542" t="s">
        <v>1614</v>
      </c>
      <c r="F102" s="542" t="e">
        <v>#REF!</v>
      </c>
      <c r="G102" s="650" t="s">
        <v>1025</v>
      </c>
      <c r="H102" s="456">
        <v>630120</v>
      </c>
      <c r="I102" s="456">
        <v>0</v>
      </c>
      <c r="J102" s="456">
        <v>0</v>
      </c>
      <c r="K102" s="456">
        <v>0</v>
      </c>
      <c r="L102" s="456">
        <v>0</v>
      </c>
      <c r="M102" s="456">
        <v>235000</v>
      </c>
      <c r="N102" s="456">
        <v>395120</v>
      </c>
      <c r="O102" s="456">
        <v>1758.2840000000001</v>
      </c>
      <c r="P102" s="456">
        <v>1778.04</v>
      </c>
      <c r="Q102" s="511">
        <v>2.725E-3</v>
      </c>
      <c r="R102" s="511">
        <v>2.7141881243875842E-3</v>
      </c>
      <c r="S102" s="511">
        <v>3.4843033499999998</v>
      </c>
    </row>
    <row r="103" spans="1:19" outlineLevel="1">
      <c r="A103" s="542">
        <v>31</v>
      </c>
      <c r="B103" s="542" t="s">
        <v>1022</v>
      </c>
      <c r="C103" s="542">
        <v>59</v>
      </c>
      <c r="D103" s="542" t="s">
        <v>1546</v>
      </c>
      <c r="E103" s="542" t="s">
        <v>1615</v>
      </c>
      <c r="F103" s="542" t="e">
        <v>#REF!</v>
      </c>
      <c r="G103" s="650" t="s">
        <v>866</v>
      </c>
      <c r="H103" s="456">
        <v>495078</v>
      </c>
      <c r="I103" s="456">
        <v>0</v>
      </c>
      <c r="J103" s="456">
        <v>0</v>
      </c>
      <c r="K103" s="456">
        <v>0</v>
      </c>
      <c r="L103" s="456">
        <v>0</v>
      </c>
      <c r="M103" s="456">
        <v>0</v>
      </c>
      <c r="N103" s="456">
        <v>495078</v>
      </c>
      <c r="O103" s="456">
        <v>1514.93868</v>
      </c>
      <c r="P103" s="456">
        <v>1782.2808</v>
      </c>
      <c r="Q103" s="511">
        <v>2.7315E-3</v>
      </c>
      <c r="R103" s="511">
        <v>2.7206617295921372E-3</v>
      </c>
      <c r="S103" s="511">
        <v>1.8743156999999999</v>
      </c>
    </row>
    <row r="104" spans="1:19" outlineLevel="2">
      <c r="A104" s="542">
        <v>31</v>
      </c>
      <c r="B104" s="542" t="s">
        <v>1022</v>
      </c>
      <c r="C104" s="542">
        <v>60</v>
      </c>
      <c r="D104" s="542" t="s">
        <v>1547</v>
      </c>
      <c r="E104" s="542" t="s">
        <v>1616</v>
      </c>
      <c r="F104" s="542" t="e">
        <v>#REF!</v>
      </c>
      <c r="G104" s="650" t="s">
        <v>1026</v>
      </c>
      <c r="H104" s="456">
        <v>1078774</v>
      </c>
      <c r="I104" s="456">
        <v>0</v>
      </c>
      <c r="J104" s="456">
        <v>0</v>
      </c>
      <c r="K104" s="456">
        <v>0</v>
      </c>
      <c r="L104" s="456">
        <v>0</v>
      </c>
      <c r="M104" s="456">
        <v>0</v>
      </c>
      <c r="N104" s="456">
        <v>1078774</v>
      </c>
      <c r="O104" s="456">
        <v>2912.6897999999997</v>
      </c>
      <c r="P104" s="456">
        <v>3646.25612</v>
      </c>
      <c r="Q104" s="511">
        <v>5.5882099999999997E-3</v>
      </c>
      <c r="R104" s="511">
        <v>5.5660306063865551E-3</v>
      </c>
      <c r="S104" s="511">
        <v>5.3437721399999996</v>
      </c>
    </row>
    <row r="105" spans="1:19" outlineLevel="2">
      <c r="A105" s="542">
        <v>31</v>
      </c>
      <c r="B105" s="542" t="s">
        <v>1022</v>
      </c>
      <c r="C105" s="542">
        <v>61</v>
      </c>
      <c r="D105" s="542" t="s">
        <v>1548</v>
      </c>
      <c r="E105" s="542" t="s">
        <v>1617</v>
      </c>
      <c r="F105" s="542" t="e">
        <v>#REF!</v>
      </c>
      <c r="G105" s="650" t="s">
        <v>867</v>
      </c>
      <c r="H105" s="456">
        <v>392245</v>
      </c>
      <c r="I105" s="456">
        <v>0</v>
      </c>
      <c r="J105" s="456">
        <v>0</v>
      </c>
      <c r="K105" s="456">
        <v>0</v>
      </c>
      <c r="L105" s="456">
        <v>0</v>
      </c>
      <c r="M105" s="456">
        <v>0</v>
      </c>
      <c r="N105" s="456">
        <v>392245</v>
      </c>
      <c r="O105" s="456">
        <v>1470.91875</v>
      </c>
      <c r="P105" s="456">
        <v>1792.5596499999999</v>
      </c>
      <c r="Q105" s="511">
        <v>2.7472600000000001E-3</v>
      </c>
      <c r="R105" s="511">
        <v>2.736352452299366E-3</v>
      </c>
      <c r="S105" s="511">
        <v>1.3872796599999999</v>
      </c>
    </row>
    <row r="106" spans="1:19" outlineLevel="1">
      <c r="B106" s="542" t="s">
        <v>1022</v>
      </c>
      <c r="C106" s="542">
        <v>62</v>
      </c>
      <c r="D106" s="523" t="s">
        <v>1549</v>
      </c>
      <c r="E106" s="542" t="s">
        <v>1550</v>
      </c>
      <c r="G106" s="650" t="s">
        <v>1551</v>
      </c>
      <c r="H106" s="456">
        <v>0</v>
      </c>
      <c r="I106" s="456">
        <v>0</v>
      </c>
      <c r="J106" s="456">
        <v>0</v>
      </c>
      <c r="K106" s="456">
        <v>274571</v>
      </c>
      <c r="L106" s="456">
        <v>0</v>
      </c>
      <c r="M106" s="456">
        <v>0</v>
      </c>
      <c r="N106" s="456">
        <v>274571</v>
      </c>
      <c r="O106" s="456">
        <v>0</v>
      </c>
      <c r="P106" s="456">
        <v>0</v>
      </c>
      <c r="Q106" s="511">
        <v>0</v>
      </c>
      <c r="R106" s="511">
        <v>0</v>
      </c>
      <c r="S106" s="511">
        <v>0</v>
      </c>
    </row>
    <row r="107" spans="1:19" outlineLevel="1">
      <c r="A107" s="542">
        <v>31</v>
      </c>
      <c r="B107" s="542" t="s">
        <v>1022</v>
      </c>
      <c r="C107" s="542">
        <v>63</v>
      </c>
      <c r="D107" s="542" t="s">
        <v>1027</v>
      </c>
      <c r="E107" s="542" t="s">
        <v>1618</v>
      </c>
      <c r="F107" s="542" t="e">
        <v>#REF!</v>
      </c>
      <c r="G107" s="650" t="s">
        <v>854</v>
      </c>
      <c r="H107" s="456">
        <v>37442</v>
      </c>
      <c r="I107" s="456">
        <v>0</v>
      </c>
      <c r="J107" s="456">
        <v>0</v>
      </c>
      <c r="K107" s="456">
        <v>0</v>
      </c>
      <c r="L107" s="456">
        <v>0</v>
      </c>
      <c r="M107" s="456">
        <v>0</v>
      </c>
      <c r="N107" s="456">
        <v>37442</v>
      </c>
      <c r="O107" s="456">
        <v>1188.4090800000001</v>
      </c>
      <c r="P107" s="456">
        <v>1010.55958</v>
      </c>
      <c r="Q107" s="511">
        <v>1.5487700000000001E-3</v>
      </c>
      <c r="R107" s="511">
        <v>1.5426249190243779E-3</v>
      </c>
      <c r="S107" s="511">
        <v>1.320705E-2</v>
      </c>
    </row>
    <row r="108" spans="1:19" outlineLevel="2">
      <c r="A108" s="542">
        <v>31</v>
      </c>
      <c r="B108" s="542" t="s">
        <v>1022</v>
      </c>
      <c r="C108" s="542">
        <v>64</v>
      </c>
      <c r="D108" s="542" t="s">
        <v>1028</v>
      </c>
      <c r="E108" s="542" t="s">
        <v>1619</v>
      </c>
      <c r="F108" s="542" t="e">
        <v>#REF!</v>
      </c>
      <c r="G108" s="650" t="s">
        <v>856</v>
      </c>
      <c r="H108" s="456">
        <v>2075098</v>
      </c>
      <c r="I108" s="456">
        <v>0</v>
      </c>
      <c r="J108" s="456">
        <v>0</v>
      </c>
      <c r="K108" s="456">
        <v>0</v>
      </c>
      <c r="L108" s="456">
        <v>0</v>
      </c>
      <c r="M108" s="456">
        <v>20000</v>
      </c>
      <c r="N108" s="456">
        <v>2055098</v>
      </c>
      <c r="O108" s="456">
        <v>45212.156000000003</v>
      </c>
      <c r="P108" s="456">
        <v>56515.195</v>
      </c>
      <c r="Q108" s="511">
        <v>8.6614540000000004E-2</v>
      </c>
      <c r="R108" s="511">
        <v>8.6270765065155214E-2</v>
      </c>
      <c r="S108" s="511">
        <v>4.5282933200000004</v>
      </c>
    </row>
    <row r="109" spans="1:19" outlineLevel="2">
      <c r="A109" s="542">
        <v>31</v>
      </c>
      <c r="B109" s="542" t="s">
        <v>1022</v>
      </c>
      <c r="C109" s="542">
        <v>65</v>
      </c>
      <c r="D109" s="542" t="s">
        <v>1552</v>
      </c>
      <c r="E109" s="542" t="s">
        <v>1620</v>
      </c>
      <c r="F109" s="542" t="e">
        <v>#REF!</v>
      </c>
      <c r="G109" s="650" t="s">
        <v>1029</v>
      </c>
      <c r="H109" s="456">
        <v>891125</v>
      </c>
      <c r="I109" s="456">
        <v>0</v>
      </c>
      <c r="J109" s="456">
        <v>0</v>
      </c>
      <c r="K109" s="456">
        <v>0</v>
      </c>
      <c r="L109" s="456">
        <v>0</v>
      </c>
      <c r="M109" s="456">
        <v>83000</v>
      </c>
      <c r="N109" s="456">
        <v>808125</v>
      </c>
      <c r="O109" s="456">
        <v>15176.5875</v>
      </c>
      <c r="P109" s="456">
        <v>21269.85</v>
      </c>
      <c r="Q109" s="511">
        <v>3.2597929999999997E-2</v>
      </c>
      <c r="R109" s="511">
        <v>3.2468546420499685E-2</v>
      </c>
      <c r="S109" s="511">
        <v>3.0626340600000002</v>
      </c>
    </row>
    <row r="110" spans="1:19" outlineLevel="2">
      <c r="B110" s="528" t="s">
        <v>1030</v>
      </c>
      <c r="D110" s="528"/>
      <c r="E110" s="528"/>
      <c r="F110" s="528"/>
      <c r="G110" s="528"/>
      <c r="H110" s="524">
        <v>8440096</v>
      </c>
      <c r="I110" s="524">
        <v>0</v>
      </c>
      <c r="J110" s="524">
        <v>0</v>
      </c>
      <c r="K110" s="524">
        <v>274571</v>
      </c>
      <c r="L110" s="524">
        <v>0</v>
      </c>
      <c r="M110" s="524">
        <v>650500</v>
      </c>
      <c r="N110" s="524">
        <v>8064167</v>
      </c>
      <c r="O110" s="524">
        <v>84400.26780999999</v>
      </c>
      <c r="P110" s="524">
        <v>102884.52953</v>
      </c>
      <c r="Q110" s="524">
        <v>0.15767965</v>
      </c>
      <c r="R110" s="524">
        <v>0.15705381669339818</v>
      </c>
      <c r="S110" s="525"/>
    </row>
    <row r="111" spans="1:19" outlineLevel="2">
      <c r="D111" s="517"/>
      <c r="E111" s="517"/>
      <c r="F111" s="517"/>
      <c r="G111" s="517"/>
      <c r="H111" s="526"/>
      <c r="I111" s="526"/>
      <c r="J111" s="526"/>
      <c r="K111" s="526"/>
      <c r="L111" s="526"/>
      <c r="M111" s="526"/>
      <c r="N111" s="526"/>
      <c r="O111" s="526"/>
      <c r="P111" s="526"/>
      <c r="Q111" s="535"/>
      <c r="R111" s="527"/>
      <c r="S111" s="528"/>
    </row>
    <row r="112" spans="1:19" outlineLevel="1">
      <c r="B112" s="528" t="s">
        <v>466</v>
      </c>
      <c r="D112" s="528" t="s">
        <v>466</v>
      </c>
      <c r="E112" s="528"/>
      <c r="F112" s="528"/>
      <c r="G112" s="528"/>
      <c r="H112" s="524">
        <v>31800432</v>
      </c>
      <c r="I112" s="524">
        <v>2104850</v>
      </c>
      <c r="J112" s="524">
        <v>7154</v>
      </c>
      <c r="K112" s="524">
        <v>274571</v>
      </c>
      <c r="L112" s="524">
        <v>0</v>
      </c>
      <c r="M112" s="524">
        <v>6873133</v>
      </c>
      <c r="N112" s="524">
        <v>27313874</v>
      </c>
      <c r="O112" s="524">
        <v>2068770.6462259002</v>
      </c>
      <c r="P112" s="524">
        <v>2716727.6825299999</v>
      </c>
      <c r="Q112" s="525">
        <v>4.1636254900000003</v>
      </c>
      <c r="R112" s="525">
        <v>4.056387868636814</v>
      </c>
      <c r="S112" s="536"/>
    </row>
    <row r="113" spans="4:19" outlineLevel="1">
      <c r="D113" s="517"/>
      <c r="E113" s="517"/>
      <c r="F113" s="517"/>
      <c r="G113" s="517"/>
      <c r="H113" s="376">
        <v>0</v>
      </c>
      <c r="I113" s="376">
        <v>0</v>
      </c>
      <c r="J113" s="376">
        <v>0</v>
      </c>
      <c r="K113" s="376">
        <v>0</v>
      </c>
      <c r="L113" s="376">
        <v>0</v>
      </c>
      <c r="M113" s="376">
        <v>0</v>
      </c>
      <c r="N113" s="376">
        <v>0</v>
      </c>
      <c r="O113" s="376">
        <v>0</v>
      </c>
      <c r="P113" s="376">
        <v>0</v>
      </c>
      <c r="Q113" s="376"/>
      <c r="R113" s="376"/>
      <c r="S113" s="376"/>
    </row>
    <row r="114" spans="4:19" outlineLevel="2">
      <c r="N114" s="376"/>
    </row>
    <row r="115" spans="4:19" outlineLevel="2">
      <c r="N115" s="456"/>
    </row>
    <row r="116" spans="4:19" outlineLevel="2">
      <c r="N116" s="456"/>
    </row>
    <row r="117" spans="4:19" outlineLevel="2">
      <c r="N117" s="376"/>
    </row>
    <row r="118" spans="4:19" outlineLevel="1"/>
    <row r="119" spans="4:19" outlineLevel="1"/>
    <row r="120" spans="4:19" outlineLevel="2"/>
    <row r="121" spans="4:19" outlineLevel="2"/>
    <row r="122" spans="4:19" outlineLevel="1"/>
    <row r="123" spans="4:19" outlineLevel="1"/>
    <row r="124" spans="4:19" outlineLevel="2"/>
    <row r="125" spans="4:19" outlineLevel="2"/>
    <row r="126" spans="4:19" outlineLevel="2"/>
    <row r="127" spans="4:19" outlineLevel="2"/>
    <row r="128" spans="4:19" outlineLevel="2"/>
    <row r="129" spans="8:18" outlineLevel="2">
      <c r="H129" s="542"/>
      <c r="I129" s="542"/>
      <c r="J129" s="542"/>
      <c r="K129" s="542"/>
      <c r="L129" s="542"/>
      <c r="M129" s="542"/>
      <c r="O129" s="542"/>
      <c r="P129" s="542"/>
      <c r="R129" s="542"/>
    </row>
    <row r="130" spans="8:18" outlineLevel="2">
      <c r="H130" s="542"/>
      <c r="I130" s="542"/>
      <c r="J130" s="542"/>
      <c r="K130" s="542"/>
      <c r="L130" s="542"/>
      <c r="M130" s="542"/>
      <c r="O130" s="542"/>
      <c r="P130" s="542"/>
      <c r="R130" s="542"/>
    </row>
    <row r="131" spans="8:18" outlineLevel="2">
      <c r="H131" s="542"/>
      <c r="I131" s="542"/>
      <c r="J131" s="542"/>
      <c r="K131" s="542"/>
      <c r="L131" s="542"/>
      <c r="M131" s="542"/>
      <c r="O131" s="542"/>
      <c r="P131" s="542"/>
      <c r="R131" s="542"/>
    </row>
    <row r="132" spans="8:18" outlineLevel="2">
      <c r="H132" s="542"/>
      <c r="I132" s="542"/>
      <c r="J132" s="542"/>
      <c r="K132" s="542"/>
      <c r="L132" s="542"/>
      <c r="M132" s="542"/>
      <c r="O132" s="542"/>
      <c r="P132" s="542"/>
      <c r="R132" s="542"/>
    </row>
    <row r="133" spans="8:18" outlineLevel="2">
      <c r="H133" s="542"/>
      <c r="I133" s="542"/>
      <c r="J133" s="542"/>
      <c r="K133" s="542"/>
      <c r="L133" s="542"/>
      <c r="M133" s="542"/>
      <c r="O133" s="542"/>
      <c r="P133" s="542"/>
      <c r="R133" s="542"/>
    </row>
    <row r="134" spans="8:18" outlineLevel="2">
      <c r="H134" s="542"/>
      <c r="I134" s="542"/>
      <c r="J134" s="542"/>
      <c r="K134" s="542"/>
      <c r="L134" s="542"/>
      <c r="M134" s="542"/>
      <c r="O134" s="542"/>
      <c r="P134" s="542"/>
      <c r="R134" s="542"/>
    </row>
    <row r="135" spans="8:18" outlineLevel="2">
      <c r="H135" s="542"/>
      <c r="I135" s="542"/>
      <c r="J135" s="542"/>
      <c r="K135" s="542"/>
      <c r="L135" s="542"/>
      <c r="M135" s="542"/>
      <c r="O135" s="542"/>
      <c r="P135" s="542"/>
      <c r="R135" s="542"/>
    </row>
    <row r="136" spans="8:18" outlineLevel="2">
      <c r="H136" s="542"/>
      <c r="I136" s="542"/>
      <c r="J136" s="542"/>
      <c r="K136" s="542"/>
      <c r="L136" s="542"/>
      <c r="M136" s="542"/>
      <c r="O136" s="542"/>
      <c r="P136" s="542"/>
      <c r="R136" s="542"/>
    </row>
    <row r="137" spans="8:18" outlineLevel="1">
      <c r="H137" s="542"/>
      <c r="I137" s="542"/>
      <c r="J137" s="542"/>
      <c r="K137" s="542"/>
      <c r="L137" s="542"/>
      <c r="M137" s="542"/>
      <c r="O137" s="542"/>
      <c r="P137" s="542"/>
      <c r="R137" s="542"/>
    </row>
    <row r="138" spans="8:18" outlineLevel="1">
      <c r="H138" s="542"/>
      <c r="I138" s="542"/>
      <c r="J138" s="542"/>
      <c r="K138" s="542"/>
      <c r="L138" s="542"/>
      <c r="M138" s="542"/>
      <c r="O138" s="542"/>
      <c r="P138" s="542"/>
      <c r="R138" s="542"/>
    </row>
    <row r="139" spans="8:18" outlineLevel="2">
      <c r="H139" s="542"/>
      <c r="I139" s="542"/>
      <c r="J139" s="542"/>
      <c r="K139" s="542"/>
      <c r="L139" s="542"/>
      <c r="M139" s="542"/>
      <c r="O139" s="542"/>
      <c r="P139" s="542"/>
      <c r="R139" s="542"/>
    </row>
    <row r="140" spans="8:18" outlineLevel="2">
      <c r="H140" s="542"/>
      <c r="I140" s="542"/>
      <c r="J140" s="542"/>
      <c r="K140" s="542"/>
      <c r="L140" s="542"/>
      <c r="M140" s="542"/>
      <c r="O140" s="542"/>
      <c r="P140" s="542"/>
      <c r="R140" s="542"/>
    </row>
    <row r="141" spans="8:18" outlineLevel="2">
      <c r="H141" s="542"/>
      <c r="I141" s="542"/>
      <c r="J141" s="542"/>
      <c r="K141" s="542"/>
      <c r="L141" s="542"/>
      <c r="M141" s="542"/>
      <c r="O141" s="542"/>
      <c r="P141" s="542"/>
      <c r="R141" s="542"/>
    </row>
    <row r="142" spans="8:18" outlineLevel="2">
      <c r="H142" s="542"/>
      <c r="I142" s="542"/>
      <c r="J142" s="542"/>
      <c r="K142" s="542"/>
      <c r="L142" s="542"/>
      <c r="M142" s="542"/>
      <c r="O142" s="542"/>
      <c r="P142" s="542"/>
      <c r="R142" s="542"/>
    </row>
    <row r="143" spans="8:18" outlineLevel="2">
      <c r="H143" s="542"/>
      <c r="I143" s="542"/>
      <c r="J143" s="542"/>
      <c r="K143" s="542"/>
      <c r="L143" s="542"/>
      <c r="M143" s="542"/>
      <c r="O143" s="542"/>
      <c r="P143" s="542"/>
      <c r="R143" s="542"/>
    </row>
    <row r="144" spans="8:18" outlineLevel="2">
      <c r="H144" s="542"/>
      <c r="I144" s="542"/>
      <c r="J144" s="542"/>
      <c r="K144" s="542"/>
      <c r="L144" s="542"/>
      <c r="M144" s="542"/>
      <c r="O144" s="542"/>
      <c r="P144" s="542"/>
      <c r="R144" s="542"/>
    </row>
    <row r="145" spans="8:18" outlineLevel="2">
      <c r="H145" s="542"/>
      <c r="I145" s="542"/>
      <c r="J145" s="542"/>
      <c r="K145" s="542"/>
      <c r="L145" s="542"/>
      <c r="M145" s="542"/>
      <c r="O145" s="542"/>
      <c r="P145" s="542"/>
      <c r="R145" s="542"/>
    </row>
    <row r="146" spans="8:18" outlineLevel="2">
      <c r="H146" s="542"/>
      <c r="I146" s="542"/>
      <c r="J146" s="542"/>
      <c r="K146" s="542"/>
      <c r="L146" s="542"/>
      <c r="M146" s="542"/>
      <c r="O146" s="542"/>
      <c r="P146" s="542"/>
      <c r="R146" s="542"/>
    </row>
    <row r="147" spans="8:18" outlineLevel="2">
      <c r="H147" s="542"/>
      <c r="I147" s="542"/>
      <c r="J147" s="542"/>
      <c r="K147" s="542"/>
      <c r="L147" s="542"/>
      <c r="M147" s="542"/>
      <c r="O147" s="542"/>
      <c r="P147" s="542"/>
      <c r="R147" s="542"/>
    </row>
    <row r="148" spans="8:18" outlineLevel="2">
      <c r="H148" s="542"/>
      <c r="I148" s="542"/>
      <c r="J148" s="542"/>
      <c r="K148" s="542"/>
      <c r="L148" s="542"/>
      <c r="M148" s="542"/>
      <c r="O148" s="542"/>
      <c r="P148" s="542"/>
      <c r="R148" s="542"/>
    </row>
    <row r="149" spans="8:18" outlineLevel="2">
      <c r="H149" s="542"/>
      <c r="I149" s="542"/>
      <c r="J149" s="542"/>
      <c r="K149" s="542"/>
      <c r="L149" s="542"/>
      <c r="M149" s="542"/>
      <c r="O149" s="542"/>
      <c r="P149" s="542"/>
      <c r="R149" s="542"/>
    </row>
    <row r="150" spans="8:18" outlineLevel="1">
      <c r="H150" s="542"/>
      <c r="I150" s="542"/>
      <c r="J150" s="542"/>
      <c r="K150" s="542"/>
      <c r="L150" s="542"/>
      <c r="M150" s="542"/>
      <c r="O150" s="542"/>
      <c r="P150" s="542"/>
      <c r="R150" s="542"/>
    </row>
    <row r="151" spans="8:18" outlineLevel="1">
      <c r="H151" s="542"/>
      <c r="I151" s="542"/>
      <c r="J151" s="542"/>
      <c r="K151" s="542"/>
      <c r="L151" s="542"/>
      <c r="M151" s="542"/>
      <c r="O151" s="542"/>
      <c r="P151" s="542"/>
      <c r="R151" s="542"/>
    </row>
    <row r="152" spans="8:18" outlineLevel="2">
      <c r="H152" s="542"/>
      <c r="I152" s="542"/>
      <c r="J152" s="542"/>
      <c r="K152" s="542"/>
      <c r="L152" s="542"/>
      <c r="M152" s="542"/>
      <c r="O152" s="542"/>
      <c r="P152" s="542"/>
      <c r="R152" s="542"/>
    </row>
    <row r="153" spans="8:18" outlineLevel="2">
      <c r="H153" s="542"/>
      <c r="I153" s="542"/>
      <c r="J153" s="542"/>
      <c r="K153" s="542"/>
      <c r="L153" s="542"/>
      <c r="M153" s="542"/>
      <c r="O153" s="542"/>
      <c r="P153" s="542"/>
      <c r="R153" s="542"/>
    </row>
    <row r="154" spans="8:18" outlineLevel="2">
      <c r="H154" s="542"/>
      <c r="I154" s="542"/>
      <c r="J154" s="542"/>
      <c r="K154" s="542"/>
      <c r="L154" s="542"/>
      <c r="M154" s="542"/>
      <c r="O154" s="542"/>
      <c r="P154" s="542"/>
      <c r="R154" s="542"/>
    </row>
    <row r="155" spans="8:18" outlineLevel="2">
      <c r="H155" s="542"/>
      <c r="I155" s="542"/>
      <c r="J155" s="542"/>
      <c r="K155" s="542"/>
      <c r="L155" s="542"/>
      <c r="M155" s="542"/>
      <c r="O155" s="542"/>
      <c r="P155" s="542"/>
      <c r="R155" s="542"/>
    </row>
    <row r="156" spans="8:18" outlineLevel="2">
      <c r="H156" s="542"/>
      <c r="I156" s="542"/>
      <c r="J156" s="542"/>
      <c r="K156" s="542"/>
      <c r="L156" s="542"/>
      <c r="M156" s="542"/>
      <c r="O156" s="542"/>
      <c r="P156" s="542"/>
      <c r="R156" s="542"/>
    </row>
    <row r="157" spans="8:18" outlineLevel="2">
      <c r="H157" s="542"/>
      <c r="I157" s="542"/>
      <c r="J157" s="542"/>
      <c r="K157" s="542"/>
      <c r="L157" s="542"/>
      <c r="M157" s="542"/>
      <c r="O157" s="542"/>
      <c r="P157" s="542"/>
      <c r="R157" s="542"/>
    </row>
    <row r="158" spans="8:18" outlineLevel="2">
      <c r="H158" s="542"/>
      <c r="I158" s="542"/>
      <c r="J158" s="542"/>
      <c r="K158" s="542"/>
      <c r="L158" s="542"/>
      <c r="M158" s="542"/>
      <c r="O158" s="542"/>
      <c r="P158" s="542"/>
      <c r="R158" s="542"/>
    </row>
    <row r="159" spans="8:18" outlineLevel="2">
      <c r="H159" s="542"/>
      <c r="I159" s="542"/>
      <c r="J159" s="542"/>
      <c r="K159" s="542"/>
      <c r="L159" s="542"/>
      <c r="M159" s="542"/>
      <c r="O159" s="542"/>
      <c r="P159" s="542"/>
      <c r="R159" s="542"/>
    </row>
    <row r="160" spans="8:18" outlineLevel="2">
      <c r="H160" s="542"/>
      <c r="I160" s="542"/>
      <c r="J160" s="542"/>
      <c r="K160" s="542"/>
      <c r="L160" s="542"/>
      <c r="M160" s="542"/>
      <c r="O160" s="542"/>
      <c r="P160" s="542"/>
      <c r="R160" s="542"/>
    </row>
    <row r="161" spans="8:18" outlineLevel="2">
      <c r="H161" s="542"/>
      <c r="I161" s="542"/>
      <c r="J161" s="542"/>
      <c r="K161" s="542"/>
      <c r="L161" s="542"/>
      <c r="M161" s="542"/>
      <c r="O161" s="542"/>
      <c r="P161" s="542"/>
      <c r="R161" s="542"/>
    </row>
    <row r="162" spans="8:18" outlineLevel="2">
      <c r="H162" s="542"/>
      <c r="I162" s="542"/>
      <c r="J162" s="542"/>
      <c r="K162" s="542"/>
      <c r="L162" s="542"/>
      <c r="M162" s="542"/>
      <c r="O162" s="542"/>
      <c r="P162" s="542"/>
      <c r="R162" s="542"/>
    </row>
    <row r="163" spans="8:18" outlineLevel="2">
      <c r="H163" s="542"/>
      <c r="I163" s="542"/>
      <c r="J163" s="542"/>
      <c r="K163" s="542"/>
      <c r="L163" s="542"/>
      <c r="M163" s="542"/>
      <c r="O163" s="542"/>
      <c r="P163" s="542"/>
      <c r="R163" s="542"/>
    </row>
    <row r="164" spans="8:18" outlineLevel="2">
      <c r="H164" s="542"/>
      <c r="I164" s="542"/>
      <c r="J164" s="542"/>
      <c r="K164" s="542"/>
      <c r="L164" s="542"/>
      <c r="M164" s="542"/>
      <c r="O164" s="542"/>
      <c r="P164" s="542"/>
      <c r="R164" s="542"/>
    </row>
    <row r="165" spans="8:18" outlineLevel="2">
      <c r="H165" s="542"/>
      <c r="I165" s="542"/>
      <c r="J165" s="542"/>
      <c r="K165" s="542"/>
      <c r="L165" s="542"/>
      <c r="M165" s="542"/>
      <c r="O165" s="542"/>
      <c r="P165" s="542"/>
      <c r="R165" s="542"/>
    </row>
    <row r="166" spans="8:18" outlineLevel="2">
      <c r="H166" s="542"/>
      <c r="I166" s="542"/>
      <c r="J166" s="542"/>
      <c r="K166" s="542"/>
      <c r="L166" s="542"/>
      <c r="M166" s="542"/>
      <c r="O166" s="542"/>
      <c r="P166" s="542"/>
      <c r="R166" s="542"/>
    </row>
    <row r="167" spans="8:18" outlineLevel="2">
      <c r="H167" s="542"/>
      <c r="I167" s="542"/>
      <c r="J167" s="542"/>
      <c r="K167" s="542"/>
      <c r="L167" s="542"/>
      <c r="M167" s="542"/>
      <c r="O167" s="542"/>
      <c r="P167" s="542"/>
      <c r="R167" s="542"/>
    </row>
    <row r="168" spans="8:18" outlineLevel="2">
      <c r="H168" s="542"/>
      <c r="I168" s="542"/>
      <c r="J168" s="542"/>
      <c r="K168" s="542"/>
      <c r="L168" s="542"/>
      <c r="M168" s="542"/>
      <c r="O168" s="542"/>
      <c r="P168" s="542"/>
      <c r="R168" s="542"/>
    </row>
    <row r="169" spans="8:18" outlineLevel="2">
      <c r="H169" s="542"/>
      <c r="I169" s="542"/>
      <c r="J169" s="542"/>
      <c r="K169" s="542"/>
      <c r="L169" s="542"/>
      <c r="M169" s="542"/>
      <c r="O169" s="542"/>
      <c r="P169" s="542"/>
      <c r="R169" s="542"/>
    </row>
    <row r="170" spans="8:18" outlineLevel="1">
      <c r="H170" s="542"/>
      <c r="I170" s="542"/>
      <c r="J170" s="542"/>
      <c r="K170" s="542"/>
      <c r="L170" s="542"/>
      <c r="M170" s="542"/>
      <c r="O170" s="542"/>
      <c r="P170" s="542"/>
      <c r="R170" s="542"/>
    </row>
    <row r="171" spans="8:18" ht="5.25" customHeight="1" outlineLevel="1">
      <c r="H171" s="542"/>
      <c r="I171" s="542"/>
      <c r="J171" s="542"/>
      <c r="K171" s="542"/>
      <c r="L171" s="542"/>
      <c r="M171" s="542"/>
      <c r="O171" s="542"/>
      <c r="P171" s="542"/>
      <c r="R171" s="542"/>
    </row>
    <row r="172" spans="8:18" outlineLevel="1">
      <c r="H172" s="542"/>
      <c r="I172" s="542"/>
      <c r="J172" s="542"/>
      <c r="K172" s="542"/>
      <c r="L172" s="542"/>
      <c r="M172" s="542"/>
      <c r="O172" s="542"/>
      <c r="P172" s="542"/>
      <c r="R172" s="542"/>
    </row>
    <row r="174" spans="8:18">
      <c r="H174" s="542"/>
      <c r="I174" s="542"/>
      <c r="J174" s="542"/>
      <c r="K174" s="542"/>
      <c r="L174" s="542"/>
      <c r="M174" s="542"/>
      <c r="O174" s="542"/>
      <c r="P174" s="542"/>
      <c r="R174" s="542"/>
    </row>
    <row r="350" spans="8:18">
      <c r="H350" s="542"/>
      <c r="I350" s="542"/>
      <c r="J350" s="542"/>
      <c r="K350" s="542"/>
      <c r="M350" s="542"/>
      <c r="O350" s="542"/>
      <c r="P350" s="542"/>
      <c r="R350" s="542"/>
    </row>
    <row r="406" spans="8:18" ht="15.75" customHeight="1">
      <c r="H406" s="542"/>
      <c r="I406" s="542"/>
      <c r="J406" s="542"/>
      <c r="K406" s="542"/>
      <c r="L406" s="542"/>
      <c r="M406" s="542"/>
      <c r="O406" s="542"/>
      <c r="P406" s="542"/>
      <c r="R406" s="542"/>
    </row>
  </sheetData>
  <customSheetViews>
    <customSheetView guid="{84FBBE83-FF6F-4C76-A58E-D04643F715A5}" scale="80" showPageBreaks="1" printArea="1" hiddenColumns="1" view="pageBreakPreview" topLeftCell="I1">
      <selection activeCell="V9" sqref="V9"/>
      <rowBreaks count="1" manualBreakCount="1">
        <brk id="86" min="4" max="16" man="1"/>
      </rowBreaks>
      <pageMargins left="0.44" right="0.31" top="0.75" bottom="0.5" header="0.3" footer="0.3"/>
      <pageSetup paperSize="9" scale="54" fitToWidth="12" fitToHeight="12" orientation="portrait" r:id="rId1"/>
      <headerFooter>
        <oddFooter>Page &amp;P of &amp;N</oddFooter>
      </headerFooter>
    </customSheetView>
  </customSheetViews>
  <mergeCells count="8">
    <mergeCell ref="O6:P6"/>
    <mergeCell ref="A6:A7"/>
    <mergeCell ref="B6:B7"/>
    <mergeCell ref="C6:C7"/>
    <mergeCell ref="D6:D7"/>
    <mergeCell ref="E6:E7"/>
    <mergeCell ref="F6:F7"/>
    <mergeCell ref="G6:G7"/>
  </mergeCells>
  <pageMargins left="0.44" right="0.31" top="0.75" bottom="0.5" header="0.3" footer="0.3"/>
  <pageSetup paperSize="9" scale="54" fitToWidth="12" fitToHeight="12" orientation="portrait" r:id="rId2"/>
  <headerFooter>
    <oddFooter>Page &amp;P of &amp;N</oddFooter>
  </headerFooter>
  <rowBreaks count="1" manualBreakCount="1">
    <brk id="86" max="18"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76"/>
  <sheetViews>
    <sheetView view="pageBreakPreview" topLeftCell="C1" zoomScale="80" zoomScaleNormal="82" zoomScaleSheetLayoutView="80" workbookViewId="0">
      <pane xSplit="3" ySplit="7" topLeftCell="F26" activePane="bottomRight" state="frozen"/>
      <selection activeCell="C37" sqref="C37"/>
      <selection pane="topRight" activeCell="C37" sqref="C37"/>
      <selection pane="bottomLeft" activeCell="C37" sqref="C37"/>
      <selection pane="bottomRight" activeCell="N48" sqref="N48"/>
    </sheetView>
  </sheetViews>
  <sheetFormatPr defaultRowHeight="15.75" outlineLevelRow="2"/>
  <cols>
    <col min="1" max="1" width="2.875" style="542" hidden="1" customWidth="1"/>
    <col min="2" max="2" width="20.75" style="542" hidden="1" customWidth="1"/>
    <col min="3" max="3" width="3.875" style="542" customWidth="1"/>
    <col min="4" max="4" width="33" style="542" hidden="1" customWidth="1"/>
    <col min="5" max="5" width="12.125" style="542" hidden="1" customWidth="1"/>
    <col min="6" max="6" width="28" style="523" customWidth="1"/>
    <col min="7" max="7" width="12.125" style="456" customWidth="1"/>
    <col min="8" max="8" width="9.875" style="456" customWidth="1"/>
    <col min="9" max="11" width="11.125" style="456" customWidth="1"/>
    <col min="12" max="12" width="11.75" style="456" customWidth="1"/>
    <col min="13" max="13" width="11.875" style="456" customWidth="1"/>
    <col min="14" max="14" width="11.75" style="456" customWidth="1"/>
    <col min="15" max="15" width="12" style="456" customWidth="1"/>
    <col min="16" max="16" width="7.5" style="511" customWidth="1"/>
    <col min="17" max="17" width="9.875" style="511" customWidth="1"/>
    <col min="18" max="18" width="9.375" style="542" customWidth="1"/>
    <col min="19" max="19" width="2" style="542" customWidth="1"/>
    <col min="20" max="20" width="13.75" style="542" hidden="1" customWidth="1"/>
    <col min="21" max="21" width="1.5" style="542" hidden="1" customWidth="1"/>
    <col min="22" max="22" width="12" style="542" bestFit="1" customWidth="1"/>
    <col min="23" max="23" width="1.5" style="542" hidden="1" customWidth="1"/>
    <col min="24" max="24" width="0" style="542" hidden="1" customWidth="1"/>
    <col min="25" max="25" width="1.375" style="542" hidden="1" customWidth="1"/>
    <col min="26" max="26" width="15.75" style="542" hidden="1" customWidth="1"/>
    <col min="27" max="16384" width="9" style="542"/>
  </cols>
  <sheetData>
    <row r="1" spans="1:26">
      <c r="D1" s="510"/>
      <c r="E1" s="510"/>
      <c r="F1" s="642" t="s">
        <v>44</v>
      </c>
      <c r="G1" s="658"/>
      <c r="H1" s="658"/>
      <c r="I1" s="658"/>
      <c r="J1" s="658"/>
      <c r="K1" s="658"/>
      <c r="L1" s="658"/>
      <c r="M1" s="658"/>
      <c r="N1" s="658"/>
      <c r="O1" s="658"/>
      <c r="P1" s="659"/>
      <c r="Q1" s="659"/>
      <c r="R1" s="660" t="s">
        <v>1621</v>
      </c>
    </row>
    <row r="2" spans="1:26">
      <c r="D2" s="512"/>
      <c r="E2" s="512"/>
      <c r="F2" s="642" t="s">
        <v>1979</v>
      </c>
      <c r="G2" s="658"/>
      <c r="H2" s="658"/>
      <c r="I2" s="658"/>
      <c r="J2" s="658"/>
      <c r="K2" s="658"/>
      <c r="L2" s="658"/>
      <c r="M2" s="658"/>
      <c r="N2" s="658"/>
      <c r="O2" s="658"/>
      <c r="P2" s="659"/>
      <c r="Q2" s="661"/>
      <c r="R2" s="659"/>
    </row>
    <row r="3" spans="1:26">
      <c r="D3" s="510"/>
      <c r="E3" s="510"/>
      <c r="F3" s="642" t="s">
        <v>1622</v>
      </c>
      <c r="G3" s="658"/>
      <c r="H3" s="658"/>
      <c r="I3" s="658"/>
      <c r="J3" s="658"/>
      <c r="K3" s="658"/>
      <c r="L3" s="658"/>
      <c r="M3" s="658"/>
      <c r="N3" s="658"/>
      <c r="O3" s="658"/>
      <c r="P3" s="659"/>
      <c r="Q3" s="661"/>
    </row>
    <row r="4" spans="1:26">
      <c r="D4" s="514"/>
      <c r="E4" s="514"/>
      <c r="F4" s="516"/>
      <c r="G4" s="513"/>
      <c r="H4" s="513"/>
      <c r="I4" s="513"/>
      <c r="J4" s="513"/>
      <c r="K4" s="513"/>
      <c r="L4" s="513"/>
      <c r="M4" s="513"/>
      <c r="N4" s="513"/>
      <c r="O4" s="513"/>
      <c r="P4" s="514"/>
      <c r="Q4" s="514"/>
      <c r="R4" s="515"/>
    </row>
    <row r="5" spans="1:26">
      <c r="D5" s="514"/>
      <c r="E5" s="514"/>
      <c r="F5" s="516"/>
      <c r="G5" s="513"/>
      <c r="H5" s="513"/>
      <c r="I5" s="513"/>
      <c r="J5" s="513"/>
      <c r="K5" s="513"/>
      <c r="L5" s="513"/>
      <c r="M5" s="513"/>
      <c r="N5" s="513"/>
      <c r="O5" s="513"/>
      <c r="P5" s="514"/>
      <c r="Q5" s="514"/>
      <c r="R5" s="515"/>
    </row>
    <row r="6" spans="1:26" ht="39" customHeight="1">
      <c r="A6" s="1335" t="s">
        <v>29</v>
      </c>
      <c r="B6" s="1335" t="s">
        <v>874</v>
      </c>
      <c r="C6" s="1342" t="s">
        <v>29</v>
      </c>
      <c r="D6" s="1342" t="s">
        <v>875</v>
      </c>
      <c r="E6" s="1342" t="s">
        <v>1520</v>
      </c>
      <c r="F6" s="1342" t="s">
        <v>875</v>
      </c>
      <c r="G6" s="662" t="s">
        <v>1522</v>
      </c>
      <c r="H6" s="663"/>
      <c r="I6" s="663"/>
      <c r="J6" s="663"/>
      <c r="K6" s="663"/>
      <c r="L6" s="663"/>
      <c r="M6" s="664"/>
      <c r="N6" s="1344" t="s">
        <v>587</v>
      </c>
      <c r="O6" s="1345"/>
      <c r="P6" s="665" t="s">
        <v>1523</v>
      </c>
      <c r="Q6" s="665"/>
      <c r="R6" s="665"/>
      <c r="T6" s="1339" t="s">
        <v>1623</v>
      </c>
      <c r="V6" s="1335" t="s">
        <v>11</v>
      </c>
      <c r="X6" s="1335" t="s">
        <v>1624</v>
      </c>
      <c r="Z6" s="1335" t="s">
        <v>1625</v>
      </c>
    </row>
    <row r="7" spans="1:26" ht="60.75" customHeight="1" outlineLevel="1">
      <c r="A7" s="1336"/>
      <c r="B7" s="1336"/>
      <c r="C7" s="1343"/>
      <c r="D7" s="1343"/>
      <c r="E7" s="1343"/>
      <c r="F7" s="1343"/>
      <c r="G7" s="666" t="s">
        <v>1524</v>
      </c>
      <c r="H7" s="666" t="s">
        <v>1525</v>
      </c>
      <c r="I7" s="666" t="s">
        <v>1526</v>
      </c>
      <c r="J7" s="666" t="s">
        <v>1527</v>
      </c>
      <c r="K7" s="666" t="s">
        <v>1528</v>
      </c>
      <c r="L7" s="666" t="s">
        <v>1529</v>
      </c>
      <c r="M7" s="666" t="s">
        <v>1530</v>
      </c>
      <c r="N7" s="666" t="s">
        <v>1980</v>
      </c>
      <c r="O7" s="666" t="s">
        <v>1981</v>
      </c>
      <c r="P7" s="667" t="s">
        <v>53</v>
      </c>
      <c r="Q7" s="667" t="s">
        <v>619</v>
      </c>
      <c r="R7" s="667" t="s">
        <v>858</v>
      </c>
      <c r="T7" s="1340"/>
      <c r="V7" s="1341"/>
      <c r="X7" s="1341"/>
      <c r="Z7" s="1341"/>
    </row>
    <row r="8" spans="1:26" outlineLevel="1">
      <c r="A8" s="517"/>
      <c r="B8" s="517"/>
      <c r="C8" s="517"/>
      <c r="D8" s="517"/>
      <c r="E8" s="517"/>
      <c r="F8" s="518"/>
      <c r="G8" s="519"/>
      <c r="H8" s="519"/>
      <c r="I8" s="519"/>
      <c r="J8" s="519"/>
      <c r="K8" s="519"/>
      <c r="L8" s="519"/>
      <c r="M8" s="519"/>
      <c r="N8" s="519"/>
      <c r="O8" s="520"/>
      <c r="P8" s="520"/>
      <c r="Q8" s="520"/>
      <c r="R8" s="520"/>
      <c r="T8" s="456"/>
      <c r="V8" s="511"/>
    </row>
    <row r="9" spans="1:26" hidden="1" outlineLevel="2">
      <c r="A9" s="542">
        <v>1</v>
      </c>
      <c r="B9" s="542" t="s">
        <v>1031</v>
      </c>
      <c r="F9" s="521"/>
      <c r="R9" s="511"/>
      <c r="T9" s="456"/>
      <c r="V9" s="511"/>
    </row>
    <row r="10" spans="1:26" hidden="1" outlineLevel="1">
      <c r="B10" s="522" t="s">
        <v>1032</v>
      </c>
      <c r="G10" s="524"/>
      <c r="H10" s="524"/>
      <c r="I10" s="524"/>
      <c r="J10" s="524"/>
      <c r="K10" s="524"/>
      <c r="L10" s="524"/>
      <c r="M10" s="524"/>
      <c r="N10" s="524"/>
      <c r="O10" s="524"/>
      <c r="P10" s="525"/>
      <c r="Q10" s="525"/>
      <c r="R10" s="525"/>
      <c r="T10" s="524"/>
      <c r="V10" s="524"/>
      <c r="X10" s="524"/>
      <c r="Z10" s="524"/>
    </row>
    <row r="11" spans="1:26" outlineLevel="1">
      <c r="B11" s="522"/>
      <c r="D11" s="517" t="s">
        <v>877</v>
      </c>
      <c r="E11" s="517"/>
      <c r="F11" s="518" t="s">
        <v>876</v>
      </c>
      <c r="G11" s="526"/>
      <c r="H11" s="526"/>
      <c r="I11" s="526"/>
      <c r="J11" s="526"/>
      <c r="K11" s="526"/>
      <c r="L11" s="526"/>
      <c r="M11" s="526"/>
      <c r="N11" s="526"/>
      <c r="O11" s="526"/>
      <c r="P11" s="527"/>
      <c r="Q11" s="527"/>
      <c r="R11" s="527"/>
      <c r="T11" s="456"/>
      <c r="V11" s="511"/>
    </row>
    <row r="12" spans="1:26" outlineLevel="2">
      <c r="A12" s="542">
        <v>2</v>
      </c>
      <c r="B12" s="542" t="s">
        <v>877</v>
      </c>
      <c r="C12" s="542">
        <v>1</v>
      </c>
      <c r="D12" s="542" t="s">
        <v>1033</v>
      </c>
      <c r="E12" s="542" t="s">
        <v>1626</v>
      </c>
      <c r="F12" s="521" t="s">
        <v>620</v>
      </c>
      <c r="G12" s="456">
        <v>55229</v>
      </c>
      <c r="H12" s="456">
        <v>0</v>
      </c>
      <c r="I12" s="456">
        <v>0</v>
      </c>
      <c r="J12" s="456">
        <v>0</v>
      </c>
      <c r="K12" s="456">
        <v>0</v>
      </c>
      <c r="L12" s="456">
        <v>0</v>
      </c>
      <c r="M12" s="456">
        <v>55229</v>
      </c>
      <c r="N12" s="456">
        <v>14920.147072799999</v>
      </c>
      <c r="O12" s="456">
        <v>29968.912270000001</v>
      </c>
      <c r="P12" s="511">
        <v>4.593001E-2</v>
      </c>
      <c r="Q12" s="511">
        <v>4.574771421567983E-2</v>
      </c>
      <c r="R12" s="511">
        <v>6.6585889999999995E-2</v>
      </c>
      <c r="T12" s="456" t="e">
        <v>#N/A</v>
      </c>
      <c r="V12" s="511">
        <v>0</v>
      </c>
      <c r="Z12" s="511" t="e">
        <v>#N/A</v>
      </c>
    </row>
    <row r="13" spans="1:26" outlineLevel="2">
      <c r="A13" s="542">
        <v>2</v>
      </c>
      <c r="B13" s="542" t="s">
        <v>877</v>
      </c>
      <c r="C13" s="542">
        <v>2</v>
      </c>
      <c r="D13" s="542" t="s">
        <v>878</v>
      </c>
      <c r="E13" s="542" t="s">
        <v>1553</v>
      </c>
      <c r="F13" s="521" t="s">
        <v>621</v>
      </c>
      <c r="G13" s="456">
        <v>3705657</v>
      </c>
      <c r="H13" s="456">
        <v>0</v>
      </c>
      <c r="I13" s="456">
        <v>0</v>
      </c>
      <c r="J13" s="456">
        <v>0</v>
      </c>
      <c r="K13" s="456">
        <v>0</v>
      </c>
      <c r="L13" s="456">
        <v>0</v>
      </c>
      <c r="M13" s="456">
        <v>3705657</v>
      </c>
      <c r="N13" s="456">
        <v>341880.75714929996</v>
      </c>
      <c r="O13" s="456">
        <v>759215.00615999999</v>
      </c>
      <c r="P13" s="511">
        <v>1.16356415</v>
      </c>
      <c r="Q13" s="511">
        <v>1.1589460043510376</v>
      </c>
      <c r="R13" s="511">
        <v>4.3446203099999998</v>
      </c>
      <c r="T13" s="456">
        <v>88347072.459999993</v>
      </c>
      <c r="V13" s="511">
        <v>0</v>
      </c>
      <c r="Z13" s="511" t="s">
        <v>1978</v>
      </c>
    </row>
    <row r="14" spans="1:26" outlineLevel="2">
      <c r="A14" s="542">
        <v>2</v>
      </c>
      <c r="B14" s="542" t="s">
        <v>877</v>
      </c>
      <c r="C14" s="542">
        <v>3</v>
      </c>
      <c r="D14" s="523" t="s">
        <v>1455</v>
      </c>
      <c r="E14" s="542" t="s">
        <v>1627</v>
      </c>
      <c r="F14" s="521" t="s">
        <v>622</v>
      </c>
      <c r="G14" s="456">
        <v>3858854</v>
      </c>
      <c r="H14" s="456">
        <v>0</v>
      </c>
      <c r="I14" s="456">
        <v>0</v>
      </c>
      <c r="J14" s="456">
        <v>0</v>
      </c>
      <c r="K14" s="456">
        <v>0</v>
      </c>
      <c r="L14" s="456">
        <v>35000</v>
      </c>
      <c r="M14" s="456">
        <v>3823854</v>
      </c>
      <c r="N14" s="456">
        <v>155516.82076120001</v>
      </c>
      <c r="O14" s="456">
        <v>1666320.8575799998</v>
      </c>
      <c r="P14" s="511">
        <v>2.5537841000000001</v>
      </c>
      <c r="Q14" s="511">
        <v>2.5436482211103071</v>
      </c>
      <c r="R14" s="511">
        <v>4.16201796</v>
      </c>
      <c r="T14" s="456">
        <v>128895533.40000001</v>
      </c>
      <c r="V14" s="511">
        <v>0</v>
      </c>
      <c r="Z14" s="511" t="s">
        <v>1978</v>
      </c>
    </row>
    <row r="15" spans="1:26" outlineLevel="2">
      <c r="A15" s="542">
        <v>2</v>
      </c>
      <c r="B15" s="542" t="s">
        <v>877</v>
      </c>
      <c r="C15" s="542">
        <v>4</v>
      </c>
      <c r="D15" s="542" t="s">
        <v>879</v>
      </c>
      <c r="E15" s="542" t="s">
        <v>1628</v>
      </c>
      <c r="F15" s="521" t="s">
        <v>623</v>
      </c>
      <c r="G15" s="456">
        <v>5007351</v>
      </c>
      <c r="H15" s="526">
        <v>0</v>
      </c>
      <c r="I15" s="456">
        <v>0</v>
      </c>
      <c r="J15" s="456">
        <v>0</v>
      </c>
      <c r="K15" s="456">
        <v>0</v>
      </c>
      <c r="L15" s="456">
        <v>190500</v>
      </c>
      <c r="M15" s="456">
        <v>4816851</v>
      </c>
      <c r="N15" s="456">
        <v>663146.59887730004</v>
      </c>
      <c r="O15" s="456">
        <v>934806.27357000008</v>
      </c>
      <c r="P15" s="511">
        <v>1.4326733</v>
      </c>
      <c r="Q15" s="511">
        <v>1.4269870679662469</v>
      </c>
      <c r="R15" s="511">
        <v>6.0235816099999999</v>
      </c>
      <c r="T15" s="456">
        <v>633622182.69000006</v>
      </c>
      <c r="V15" s="511">
        <v>0</v>
      </c>
      <c r="Z15" s="511" t="s">
        <v>1978</v>
      </c>
    </row>
    <row r="16" spans="1:26" outlineLevel="2">
      <c r="A16" s="542">
        <v>2</v>
      </c>
      <c r="B16" s="542" t="s">
        <v>877</v>
      </c>
      <c r="C16" s="542">
        <v>5</v>
      </c>
      <c r="D16" s="542" t="s">
        <v>880</v>
      </c>
      <c r="E16" s="542" t="s">
        <v>1555</v>
      </c>
      <c r="F16" s="521" t="s">
        <v>881</v>
      </c>
      <c r="G16" s="456">
        <v>1372143</v>
      </c>
      <c r="H16" s="456">
        <v>0</v>
      </c>
      <c r="I16" s="456">
        <v>0</v>
      </c>
      <c r="J16" s="456">
        <v>0</v>
      </c>
      <c r="K16" s="456">
        <v>0</v>
      </c>
      <c r="L16" s="456">
        <v>225000</v>
      </c>
      <c r="M16" s="456">
        <v>1147143</v>
      </c>
      <c r="N16" s="456">
        <v>58638.022904500001</v>
      </c>
      <c r="O16" s="456">
        <v>283413.14957999997</v>
      </c>
      <c r="P16" s="511">
        <v>0.43435572</v>
      </c>
      <c r="Q16" s="511">
        <v>0.43263177706087491</v>
      </c>
      <c r="R16" s="511">
        <v>2.667199E-2</v>
      </c>
      <c r="T16" s="456">
        <v>232575954.06999999</v>
      </c>
      <c r="V16" s="511">
        <v>0</v>
      </c>
      <c r="Z16" s="511" t="s">
        <v>1978</v>
      </c>
    </row>
    <row r="17" spans="1:26" outlineLevel="2">
      <c r="A17" s="542">
        <v>2</v>
      </c>
      <c r="B17" s="542" t="s">
        <v>877</v>
      </c>
      <c r="C17" s="542">
        <v>6</v>
      </c>
      <c r="D17" s="542" t="s">
        <v>882</v>
      </c>
      <c r="E17" s="542" t="s">
        <v>1556</v>
      </c>
      <c r="F17" s="521" t="s">
        <v>624</v>
      </c>
      <c r="G17" s="456">
        <v>1827472</v>
      </c>
      <c r="H17" s="456">
        <v>0</v>
      </c>
      <c r="I17" s="456">
        <v>0</v>
      </c>
      <c r="J17" s="456">
        <v>0</v>
      </c>
      <c r="K17" s="456">
        <v>0</v>
      </c>
      <c r="L17" s="456">
        <v>183650</v>
      </c>
      <c r="M17" s="456">
        <v>1643822</v>
      </c>
      <c r="N17" s="456">
        <v>333527.49166280002</v>
      </c>
      <c r="O17" s="456">
        <v>873592.76367999997</v>
      </c>
      <c r="P17" s="511">
        <v>1.3388581799999999</v>
      </c>
      <c r="Q17" s="511">
        <v>1.3335442986272443</v>
      </c>
      <c r="R17" s="511">
        <v>0.69492728000000004</v>
      </c>
      <c r="T17" s="456">
        <v>320493800.41000003</v>
      </c>
      <c r="V17" s="511">
        <v>0</v>
      </c>
      <c r="Z17" s="511" t="s">
        <v>1978</v>
      </c>
    </row>
    <row r="18" spans="1:26" outlineLevel="2">
      <c r="A18" s="542">
        <v>2</v>
      </c>
      <c r="B18" s="542" t="s">
        <v>877</v>
      </c>
      <c r="C18" s="542">
        <v>7</v>
      </c>
      <c r="D18" s="542" t="s">
        <v>883</v>
      </c>
      <c r="E18" s="542" t="s">
        <v>1558</v>
      </c>
      <c r="F18" s="521" t="s">
        <v>625</v>
      </c>
      <c r="G18" s="456">
        <v>2918274</v>
      </c>
      <c r="H18" s="456">
        <v>0</v>
      </c>
      <c r="I18" s="456">
        <v>0</v>
      </c>
      <c r="J18" s="456">
        <v>0</v>
      </c>
      <c r="K18" s="456">
        <v>0</v>
      </c>
      <c r="L18" s="456">
        <v>225000</v>
      </c>
      <c r="M18" s="456">
        <v>2693274</v>
      </c>
      <c r="N18" s="456">
        <v>220363.88017969998</v>
      </c>
      <c r="O18" s="456">
        <v>608814.58770000003</v>
      </c>
      <c r="P18" s="511">
        <v>0.93306221</v>
      </c>
      <c r="Q18" s="511">
        <v>0.92935891424785921</v>
      </c>
      <c r="R18" s="511">
        <v>0.13659546</v>
      </c>
      <c r="T18" s="456">
        <v>124517157.06999999</v>
      </c>
      <c r="V18" s="511">
        <v>0</v>
      </c>
      <c r="Z18" s="511" t="s">
        <v>1978</v>
      </c>
    </row>
    <row r="19" spans="1:26" outlineLevel="2">
      <c r="A19" s="542">
        <v>2</v>
      </c>
      <c r="B19" s="542" t="s">
        <v>877</v>
      </c>
      <c r="C19" s="542">
        <v>8</v>
      </c>
      <c r="D19" s="542" t="s">
        <v>884</v>
      </c>
      <c r="E19" s="542" t="s">
        <v>1560</v>
      </c>
      <c r="F19" s="521" t="s">
        <v>626</v>
      </c>
      <c r="G19" s="456">
        <v>1575000</v>
      </c>
      <c r="H19" s="456">
        <v>0</v>
      </c>
      <c r="I19" s="456">
        <v>0</v>
      </c>
      <c r="J19" s="456">
        <v>0</v>
      </c>
      <c r="K19" s="456">
        <v>0</v>
      </c>
      <c r="L19" s="456">
        <v>0</v>
      </c>
      <c r="M19" s="456">
        <v>1575000</v>
      </c>
      <c r="N19" s="456">
        <v>90483.75</v>
      </c>
      <c r="O19" s="456">
        <v>261450</v>
      </c>
      <c r="P19" s="511">
        <v>0.40069525</v>
      </c>
      <c r="Q19" s="511">
        <v>0.39910490490716405</v>
      </c>
      <c r="R19" s="511">
        <v>4.5</v>
      </c>
      <c r="T19" s="456">
        <v>221428620</v>
      </c>
      <c r="V19" s="511">
        <v>0</v>
      </c>
      <c r="Z19" s="511" t="s">
        <v>1978</v>
      </c>
    </row>
    <row r="20" spans="1:26" outlineLevel="2">
      <c r="A20" s="542">
        <v>2</v>
      </c>
      <c r="B20" s="542" t="s">
        <v>877</v>
      </c>
      <c r="C20" s="542">
        <v>9</v>
      </c>
      <c r="D20" s="542" t="s">
        <v>885</v>
      </c>
      <c r="E20" s="542" t="s">
        <v>1629</v>
      </c>
      <c r="F20" s="521" t="s">
        <v>886</v>
      </c>
      <c r="G20" s="456">
        <v>20215015</v>
      </c>
      <c r="H20" s="456">
        <v>0</v>
      </c>
      <c r="I20" s="456">
        <v>0</v>
      </c>
      <c r="J20" s="456">
        <v>0</v>
      </c>
      <c r="K20" s="456">
        <v>0</v>
      </c>
      <c r="L20" s="456">
        <v>0</v>
      </c>
      <c r="M20" s="456">
        <v>20215015</v>
      </c>
      <c r="N20" s="456">
        <v>1300763.8262527999</v>
      </c>
      <c r="O20" s="456">
        <v>7286502.1567500001</v>
      </c>
      <c r="P20" s="511">
        <v>11.16720905</v>
      </c>
      <c r="Q20" s="511">
        <v>11.122886786672613</v>
      </c>
      <c r="R20" s="511">
        <v>7.4405830399999999</v>
      </c>
      <c r="T20" s="456" t="e">
        <v>#N/A</v>
      </c>
      <c r="V20" s="511">
        <v>0</v>
      </c>
      <c r="Z20" s="511" t="e">
        <v>#N/A</v>
      </c>
    </row>
    <row r="21" spans="1:26" outlineLevel="2">
      <c r="A21" s="542">
        <v>2</v>
      </c>
      <c r="B21" s="542" t="s">
        <v>877</v>
      </c>
      <c r="C21" s="542">
        <v>10</v>
      </c>
      <c r="D21" s="542" t="s">
        <v>1034</v>
      </c>
      <c r="E21" s="542" t="s">
        <v>1630</v>
      </c>
      <c r="F21" s="521" t="s">
        <v>1456</v>
      </c>
      <c r="G21" s="456">
        <v>1464033</v>
      </c>
      <c r="H21" s="456">
        <v>0</v>
      </c>
      <c r="I21" s="456">
        <v>0</v>
      </c>
      <c r="J21" s="456">
        <v>0</v>
      </c>
      <c r="K21" s="456">
        <v>0</v>
      </c>
      <c r="L21" s="456">
        <v>10000</v>
      </c>
      <c r="M21" s="456">
        <v>1454033</v>
      </c>
      <c r="N21" s="456">
        <v>32017.718718600001</v>
      </c>
      <c r="O21" s="456">
        <v>50891.154999999999</v>
      </c>
      <c r="P21" s="511">
        <v>7.7995200000000001E-2</v>
      </c>
      <c r="Q21" s="511">
        <v>7.7685636170934186E-2</v>
      </c>
      <c r="R21" s="511">
        <v>6.4224072400000001</v>
      </c>
      <c r="T21" s="456" t="e">
        <v>#N/A</v>
      </c>
      <c r="V21" s="511">
        <v>0</v>
      </c>
      <c r="Z21" s="511" t="e">
        <v>#N/A</v>
      </c>
    </row>
    <row r="22" spans="1:26" outlineLevel="1">
      <c r="B22" s="528" t="s">
        <v>887</v>
      </c>
      <c r="G22" s="524">
        <v>41999028</v>
      </c>
      <c r="H22" s="524">
        <v>0</v>
      </c>
      <c r="I22" s="524">
        <v>0</v>
      </c>
      <c r="J22" s="524">
        <v>0</v>
      </c>
      <c r="K22" s="524">
        <v>0</v>
      </c>
      <c r="L22" s="524">
        <v>869150</v>
      </c>
      <c r="M22" s="524">
        <v>41129878</v>
      </c>
      <c r="N22" s="524">
        <v>3211259.0135790003</v>
      </c>
      <c r="O22" s="524">
        <v>12754974.862290001</v>
      </c>
      <c r="P22" s="525">
        <v>19.548127170000001</v>
      </c>
      <c r="Q22" s="525">
        <v>19.470541325329961</v>
      </c>
      <c r="R22" s="525">
        <v>0</v>
      </c>
      <c r="T22" s="456">
        <v>19178746220.899994</v>
      </c>
      <c r="V22" s="525">
        <v>0</v>
      </c>
      <c r="Z22" s="511" t="s">
        <v>1978</v>
      </c>
    </row>
    <row r="23" spans="1:26" outlineLevel="1">
      <c r="B23" s="528"/>
      <c r="D23" s="517" t="s">
        <v>888</v>
      </c>
      <c r="E23" s="517"/>
      <c r="F23" s="518" t="s">
        <v>627</v>
      </c>
      <c r="G23" s="526"/>
      <c r="H23" s="526"/>
      <c r="I23" s="526"/>
      <c r="J23" s="526"/>
      <c r="K23" s="526"/>
      <c r="L23" s="526"/>
      <c r="M23" s="526"/>
      <c r="N23" s="526"/>
      <c r="O23" s="526"/>
      <c r="P23" s="527"/>
      <c r="Q23" s="527"/>
      <c r="R23" s="527"/>
      <c r="T23" s="456" t="e">
        <v>#N/A</v>
      </c>
      <c r="V23" s="511">
        <v>0</v>
      </c>
      <c r="Z23" s="511" t="e">
        <v>#N/A</v>
      </c>
    </row>
    <row r="24" spans="1:26" outlineLevel="2">
      <c r="A24" s="542">
        <v>3</v>
      </c>
      <c r="B24" s="542" t="s">
        <v>888</v>
      </c>
      <c r="C24" s="542">
        <v>11</v>
      </c>
      <c r="D24" s="456" t="s">
        <v>1036</v>
      </c>
      <c r="E24" s="542" t="s">
        <v>1631</v>
      </c>
      <c r="F24" s="521" t="s">
        <v>1037</v>
      </c>
      <c r="G24" s="456">
        <v>889292</v>
      </c>
      <c r="H24" s="456">
        <v>0</v>
      </c>
      <c r="I24" s="456">
        <v>0</v>
      </c>
      <c r="J24" s="456">
        <v>0</v>
      </c>
      <c r="K24" s="456">
        <v>0</v>
      </c>
      <c r="L24" s="456">
        <v>80000</v>
      </c>
      <c r="M24" s="456">
        <v>809292</v>
      </c>
      <c r="N24" s="456">
        <v>16647.3489525</v>
      </c>
      <c r="O24" s="456">
        <v>20499.36636</v>
      </c>
      <c r="P24" s="511">
        <v>3.1417090000000002E-2</v>
      </c>
      <c r="Q24" s="511">
        <v>3.1292398782807103E-2</v>
      </c>
      <c r="R24" s="511">
        <v>0.17835635999999999</v>
      </c>
      <c r="T24" s="456">
        <v>22353343.449999999</v>
      </c>
      <c r="V24" s="511">
        <v>0</v>
      </c>
      <c r="Z24" s="511" t="s">
        <v>1978</v>
      </c>
    </row>
    <row r="25" spans="1:26" outlineLevel="2">
      <c r="A25" s="542">
        <v>3</v>
      </c>
      <c r="B25" s="542" t="s">
        <v>888</v>
      </c>
      <c r="C25" s="542">
        <v>12</v>
      </c>
      <c r="D25" s="542" t="s">
        <v>1038</v>
      </c>
      <c r="E25" s="542" t="s">
        <v>1632</v>
      </c>
      <c r="F25" s="521" t="s">
        <v>629</v>
      </c>
      <c r="G25" s="456">
        <v>6489167</v>
      </c>
      <c r="H25" s="456">
        <v>0</v>
      </c>
      <c r="I25" s="456">
        <v>0</v>
      </c>
      <c r="J25" s="456">
        <v>0</v>
      </c>
      <c r="K25" s="456">
        <v>0</v>
      </c>
      <c r="L25" s="456">
        <v>48000</v>
      </c>
      <c r="M25" s="456">
        <v>6441167</v>
      </c>
      <c r="N25" s="456">
        <v>53258.241595200001</v>
      </c>
      <c r="O25" s="456">
        <v>53204.039420000001</v>
      </c>
      <c r="P25" s="511">
        <v>8.1539899999999998E-2</v>
      </c>
      <c r="Q25" s="511">
        <v>8.1216267329876107E-2</v>
      </c>
      <c r="R25" s="511">
        <v>1.6413543799999999</v>
      </c>
      <c r="T25" s="456">
        <v>122800005.81999999</v>
      </c>
      <c r="V25" s="511">
        <v>-54.202175200000056</v>
      </c>
      <c r="Z25" s="511" t="s">
        <v>1978</v>
      </c>
    </row>
    <row r="26" spans="1:26" outlineLevel="2">
      <c r="A26" s="542">
        <v>3</v>
      </c>
      <c r="B26" s="542" t="s">
        <v>888</v>
      </c>
      <c r="C26" s="542">
        <v>13</v>
      </c>
      <c r="D26" s="542" t="s">
        <v>889</v>
      </c>
      <c r="E26" s="542" t="s">
        <v>1565</v>
      </c>
      <c r="F26" s="521" t="s">
        <v>1039</v>
      </c>
      <c r="G26" s="456">
        <v>900681</v>
      </c>
      <c r="H26" s="456">
        <v>0</v>
      </c>
      <c r="I26" s="456">
        <v>0</v>
      </c>
      <c r="J26" s="456">
        <v>0</v>
      </c>
      <c r="K26" s="456">
        <v>0</v>
      </c>
      <c r="L26" s="456">
        <v>0</v>
      </c>
      <c r="M26" s="456">
        <v>900681</v>
      </c>
      <c r="N26" s="456">
        <v>70316.165670000002</v>
      </c>
      <c r="O26" s="456">
        <v>153322.92663</v>
      </c>
      <c r="P26" s="511">
        <v>0.23498094999999999</v>
      </c>
      <c r="Q26" s="511">
        <v>0.23404831536719922</v>
      </c>
      <c r="R26" s="511">
        <v>3.5971555999999998</v>
      </c>
      <c r="T26" s="456">
        <v>76134760.329999998</v>
      </c>
      <c r="V26" s="511">
        <v>0</v>
      </c>
      <c r="Z26" s="511" t="s">
        <v>1978</v>
      </c>
    </row>
    <row r="27" spans="1:26" outlineLevel="2">
      <c r="A27" s="542">
        <v>3</v>
      </c>
      <c r="B27" s="542" t="s">
        <v>888</v>
      </c>
      <c r="C27" s="542">
        <v>14</v>
      </c>
      <c r="D27" s="523" t="s">
        <v>1633</v>
      </c>
      <c r="E27" s="542" t="s">
        <v>1634</v>
      </c>
      <c r="F27" s="523" t="s">
        <v>1635</v>
      </c>
      <c r="G27" s="456">
        <v>1940646</v>
      </c>
      <c r="H27" s="456">
        <v>0</v>
      </c>
      <c r="I27" s="456">
        <v>0</v>
      </c>
      <c r="J27" s="456">
        <v>0</v>
      </c>
      <c r="K27" s="456">
        <v>0</v>
      </c>
      <c r="L27" s="456">
        <v>121000</v>
      </c>
      <c r="M27" s="456">
        <v>1819646</v>
      </c>
      <c r="N27" s="456">
        <v>17292.869753800001</v>
      </c>
      <c r="O27" s="456">
        <v>795367.26659999997</v>
      </c>
      <c r="P27" s="511">
        <v>1.2189706899999999</v>
      </c>
      <c r="Q27" s="511">
        <v>1.2141326345483419</v>
      </c>
      <c r="R27" s="511">
        <v>5.3333587400000004</v>
      </c>
      <c r="T27" s="456" t="e">
        <v>#N/A</v>
      </c>
      <c r="V27" s="511">
        <v>0</v>
      </c>
      <c r="Z27" s="511" t="e">
        <v>#N/A</v>
      </c>
    </row>
    <row r="28" spans="1:26" ht="26.25" customHeight="1" outlineLevel="2">
      <c r="A28" s="542">
        <v>3</v>
      </c>
      <c r="B28" s="542" t="s">
        <v>888</v>
      </c>
      <c r="C28" s="542">
        <v>15</v>
      </c>
      <c r="D28" s="523" t="s">
        <v>891</v>
      </c>
      <c r="E28" s="542" t="s">
        <v>1562</v>
      </c>
      <c r="F28" s="521" t="s">
        <v>630</v>
      </c>
      <c r="G28" s="456">
        <v>942940</v>
      </c>
      <c r="H28" s="456">
        <v>0</v>
      </c>
      <c r="I28" s="456">
        <v>0</v>
      </c>
      <c r="J28" s="456">
        <v>0</v>
      </c>
      <c r="K28" s="456">
        <v>0</v>
      </c>
      <c r="L28" s="456">
        <v>0</v>
      </c>
      <c r="M28" s="456">
        <v>942940</v>
      </c>
      <c r="N28" s="456">
        <v>27540.207200000001</v>
      </c>
      <c r="O28" s="456">
        <v>67109.039799999999</v>
      </c>
      <c r="P28" s="511">
        <v>0.10285054</v>
      </c>
      <c r="Q28" s="511">
        <v>0.10244232911757539</v>
      </c>
      <c r="R28" s="511">
        <v>0.19592048000000001</v>
      </c>
      <c r="T28" s="456">
        <v>19720055.920000002</v>
      </c>
      <c r="V28" s="511">
        <v>0</v>
      </c>
      <c r="Z28" s="511" t="s">
        <v>1978</v>
      </c>
    </row>
    <row r="29" spans="1:26" outlineLevel="2">
      <c r="A29" s="542">
        <v>3</v>
      </c>
      <c r="B29" s="542" t="s">
        <v>888</v>
      </c>
      <c r="C29" s="542">
        <v>16</v>
      </c>
      <c r="D29" s="542" t="s">
        <v>1040</v>
      </c>
      <c r="E29" s="542" t="s">
        <v>1636</v>
      </c>
      <c r="F29" s="521" t="s">
        <v>1041</v>
      </c>
      <c r="G29" s="456">
        <v>513395</v>
      </c>
      <c r="H29" s="456">
        <v>0</v>
      </c>
      <c r="I29" s="456">
        <v>0</v>
      </c>
      <c r="J29" s="456">
        <v>0</v>
      </c>
      <c r="K29" s="456">
        <v>0</v>
      </c>
      <c r="L29" s="456">
        <v>44500</v>
      </c>
      <c r="M29" s="456">
        <v>468895</v>
      </c>
      <c r="N29" s="456">
        <v>0</v>
      </c>
      <c r="O29" s="456">
        <v>1791.1788999999999</v>
      </c>
      <c r="P29" s="511">
        <v>2.7451400000000001E-3</v>
      </c>
      <c r="Q29" s="511">
        <v>2.7342447296087916E-3</v>
      </c>
      <c r="R29" s="511">
        <v>0.23496701</v>
      </c>
      <c r="T29" s="456">
        <v>6808735.9500000002</v>
      </c>
      <c r="V29" s="511">
        <v>0</v>
      </c>
      <c r="Z29" s="511" t="s">
        <v>1978</v>
      </c>
    </row>
    <row r="30" spans="1:26" outlineLevel="2">
      <c r="A30" s="542">
        <v>3</v>
      </c>
      <c r="B30" s="542" t="s">
        <v>888</v>
      </c>
      <c r="C30" s="542">
        <v>17</v>
      </c>
      <c r="D30" s="542" t="s">
        <v>1042</v>
      </c>
      <c r="E30" s="542" t="s">
        <v>1637</v>
      </c>
      <c r="F30" s="521" t="s">
        <v>1043</v>
      </c>
      <c r="G30" s="456">
        <v>1787610</v>
      </c>
      <c r="H30" s="456">
        <v>0</v>
      </c>
      <c r="I30" s="456">
        <v>0</v>
      </c>
      <c r="J30" s="456">
        <v>0</v>
      </c>
      <c r="K30" s="456">
        <v>0</v>
      </c>
      <c r="L30" s="456">
        <v>0</v>
      </c>
      <c r="M30" s="456">
        <v>1787610</v>
      </c>
      <c r="N30" s="456">
        <v>17621.72148</v>
      </c>
      <c r="O30" s="456">
        <v>81783.157500000001</v>
      </c>
      <c r="P30" s="511">
        <v>0.12533991999999999</v>
      </c>
      <c r="Q30" s="511">
        <v>0.12484245284775337</v>
      </c>
      <c r="R30" s="511">
        <v>9.4720862199999996</v>
      </c>
      <c r="T30" s="456" t="e">
        <v>#N/A</v>
      </c>
      <c r="V30" s="511">
        <v>0</v>
      </c>
      <c r="Z30" s="511" t="e">
        <v>#N/A</v>
      </c>
    </row>
    <row r="31" spans="1:26" outlineLevel="2">
      <c r="A31" s="542">
        <v>3</v>
      </c>
      <c r="B31" s="542" t="s">
        <v>888</v>
      </c>
      <c r="C31" s="542">
        <v>18</v>
      </c>
      <c r="D31" s="542" t="s">
        <v>1044</v>
      </c>
      <c r="E31" s="542" t="s">
        <v>1563</v>
      </c>
      <c r="F31" s="521" t="s">
        <v>631</v>
      </c>
      <c r="G31" s="456">
        <v>1949078</v>
      </c>
      <c r="H31" s="456">
        <v>0</v>
      </c>
      <c r="I31" s="456">
        <v>0</v>
      </c>
      <c r="J31" s="456">
        <v>0</v>
      </c>
      <c r="K31" s="456">
        <v>0</v>
      </c>
      <c r="L31" s="456">
        <v>320100</v>
      </c>
      <c r="M31" s="456">
        <v>1628978</v>
      </c>
      <c r="N31" s="456">
        <v>134104.14456000002</v>
      </c>
      <c r="O31" s="456">
        <v>269009.42692</v>
      </c>
      <c r="P31" s="511">
        <v>0.41228073999999998</v>
      </c>
      <c r="Q31" s="511">
        <v>0.41064441288979647</v>
      </c>
      <c r="R31" s="511">
        <v>0.31510125</v>
      </c>
      <c r="T31" s="456">
        <v>276966007.06</v>
      </c>
      <c r="V31" s="511">
        <v>0</v>
      </c>
      <c r="Z31" s="511" t="s">
        <v>1978</v>
      </c>
    </row>
    <row r="32" spans="1:26" outlineLevel="2">
      <c r="A32" s="542">
        <v>3</v>
      </c>
      <c r="B32" s="542" t="s">
        <v>888</v>
      </c>
      <c r="C32" s="542">
        <v>19</v>
      </c>
      <c r="D32" s="542" t="s">
        <v>1045</v>
      </c>
      <c r="E32" s="542" t="s">
        <v>1638</v>
      </c>
      <c r="F32" s="521" t="s">
        <v>1046</v>
      </c>
      <c r="G32" s="456">
        <v>3517562</v>
      </c>
      <c r="H32" s="456">
        <v>0</v>
      </c>
      <c r="I32" s="456">
        <v>0</v>
      </c>
      <c r="J32" s="456">
        <v>0</v>
      </c>
      <c r="K32" s="456">
        <v>0</v>
      </c>
      <c r="L32" s="456">
        <v>175000</v>
      </c>
      <c r="M32" s="456">
        <v>3342562</v>
      </c>
      <c r="N32" s="456">
        <v>33898.246779000001</v>
      </c>
      <c r="O32" s="456">
        <v>94962.186419999998</v>
      </c>
      <c r="P32" s="511">
        <v>0.14553795</v>
      </c>
      <c r="Q32" s="511">
        <v>0.14496031509248608</v>
      </c>
      <c r="R32" s="511">
        <v>0.15916962000000001</v>
      </c>
      <c r="T32" s="456" t="e">
        <v>#N/A</v>
      </c>
      <c r="V32" s="511">
        <v>0</v>
      </c>
      <c r="Z32" s="511" t="e">
        <v>#N/A</v>
      </c>
    </row>
    <row r="33" spans="1:27" outlineLevel="2">
      <c r="A33" s="542">
        <v>3</v>
      </c>
      <c r="B33" s="542" t="s">
        <v>888</v>
      </c>
      <c r="C33" s="542">
        <v>20</v>
      </c>
      <c r="D33" s="523" t="s">
        <v>1639</v>
      </c>
      <c r="E33" s="668" t="s">
        <v>1640</v>
      </c>
      <c r="F33" s="521" t="s">
        <v>1641</v>
      </c>
      <c r="G33" s="456">
        <v>712327</v>
      </c>
      <c r="H33" s="456">
        <v>0</v>
      </c>
      <c r="I33" s="456">
        <v>0</v>
      </c>
      <c r="J33" s="456">
        <v>0</v>
      </c>
      <c r="K33" s="456">
        <v>0</v>
      </c>
      <c r="L33" s="456">
        <v>150000</v>
      </c>
      <c r="M33" s="456">
        <v>562327</v>
      </c>
      <c r="N33" s="456">
        <v>11378.054309200001</v>
      </c>
      <c r="O33" s="456">
        <v>30146.350469999998</v>
      </c>
      <c r="P33" s="511">
        <v>4.6201949999999999E-2</v>
      </c>
      <c r="Q33" s="511">
        <v>4.6018574632348014E-2</v>
      </c>
      <c r="R33" s="511">
        <v>4.332925E-2</v>
      </c>
      <c r="T33" s="456" t="e">
        <v>#N/A</v>
      </c>
      <c r="V33" s="511">
        <v>0</v>
      </c>
      <c r="Z33" s="511" t="e">
        <v>#N/A</v>
      </c>
    </row>
    <row r="34" spans="1:27" outlineLevel="2">
      <c r="A34" s="542">
        <v>3</v>
      </c>
      <c r="B34" s="542" t="s">
        <v>888</v>
      </c>
      <c r="C34" s="542">
        <v>21</v>
      </c>
      <c r="D34" s="542" t="s">
        <v>1047</v>
      </c>
      <c r="E34" s="542" t="s">
        <v>1642</v>
      </c>
      <c r="F34" s="521" t="s">
        <v>632</v>
      </c>
      <c r="G34" s="456">
        <v>445935</v>
      </c>
      <c r="H34" s="456">
        <v>0</v>
      </c>
      <c r="I34" s="456">
        <v>0</v>
      </c>
      <c r="J34" s="456">
        <v>0</v>
      </c>
      <c r="K34" s="456">
        <v>0</v>
      </c>
      <c r="L34" s="456">
        <v>0</v>
      </c>
      <c r="M34" s="456">
        <v>445935</v>
      </c>
      <c r="N34" s="456">
        <v>11418.900097200001</v>
      </c>
      <c r="O34" s="456">
        <v>17935.505699999998</v>
      </c>
      <c r="P34" s="511">
        <v>2.7487749999999998E-2</v>
      </c>
      <c r="Q34" s="511">
        <v>2.7378650972883525E-2</v>
      </c>
      <c r="R34" s="511">
        <v>4.773902E-2</v>
      </c>
      <c r="T34" s="456">
        <v>16883236.809999999</v>
      </c>
      <c r="V34" s="511">
        <v>0</v>
      </c>
      <c r="Z34" s="511" t="s">
        <v>1978</v>
      </c>
    </row>
    <row r="35" spans="1:27" outlineLevel="2">
      <c r="A35" s="542">
        <v>3</v>
      </c>
      <c r="B35" s="542" t="s">
        <v>888</v>
      </c>
      <c r="C35" s="542">
        <v>22</v>
      </c>
      <c r="D35" s="542" t="s">
        <v>892</v>
      </c>
      <c r="E35" s="542" t="s">
        <v>1564</v>
      </c>
      <c r="F35" s="521" t="s">
        <v>893</v>
      </c>
      <c r="G35" s="456">
        <v>30500655</v>
      </c>
      <c r="H35" s="456">
        <v>0</v>
      </c>
      <c r="I35" s="456">
        <v>0</v>
      </c>
      <c r="J35" s="456">
        <v>0</v>
      </c>
      <c r="K35" s="456">
        <v>0</v>
      </c>
      <c r="L35" s="456">
        <v>1425000</v>
      </c>
      <c r="M35" s="456">
        <v>29075655</v>
      </c>
      <c r="N35" s="456">
        <v>675010.04127030005</v>
      </c>
      <c r="O35" s="456">
        <v>3298342.3032</v>
      </c>
      <c r="P35" s="511">
        <v>5.0550013199999997</v>
      </c>
      <c r="Q35" s="511">
        <v>5.0349381957158625</v>
      </c>
      <c r="R35" s="511">
        <v>2.2853939599999999</v>
      </c>
      <c r="T35" s="456">
        <v>886480971.69000006</v>
      </c>
      <c r="V35" s="511">
        <v>0</v>
      </c>
      <c r="Z35" s="511" t="s">
        <v>1978</v>
      </c>
    </row>
    <row r="36" spans="1:27" outlineLevel="2">
      <c r="A36" s="542">
        <v>3</v>
      </c>
      <c r="B36" s="542" t="s">
        <v>888</v>
      </c>
      <c r="C36" s="542">
        <v>23</v>
      </c>
      <c r="D36" s="542" t="s">
        <v>894</v>
      </c>
      <c r="E36" s="542" t="s">
        <v>1643</v>
      </c>
      <c r="F36" s="521" t="s">
        <v>895</v>
      </c>
      <c r="G36" s="456">
        <v>4909</v>
      </c>
      <c r="H36" s="456">
        <v>0</v>
      </c>
      <c r="I36" s="456">
        <v>0</v>
      </c>
      <c r="J36" s="456">
        <v>0</v>
      </c>
      <c r="K36" s="456">
        <v>0</v>
      </c>
      <c r="L36" s="456">
        <v>4909</v>
      </c>
      <c r="M36" s="456">
        <v>0</v>
      </c>
      <c r="N36" s="456">
        <v>0</v>
      </c>
      <c r="O36" s="456">
        <v>0</v>
      </c>
      <c r="P36" s="511">
        <v>0</v>
      </c>
      <c r="Q36" s="511">
        <v>0</v>
      </c>
      <c r="R36" s="511">
        <v>0</v>
      </c>
      <c r="T36" s="456">
        <v>36706620.909999996</v>
      </c>
      <c r="V36" s="511">
        <v>0</v>
      </c>
      <c r="Z36" s="511" t="s">
        <v>1978</v>
      </c>
    </row>
    <row r="37" spans="1:27" outlineLevel="2">
      <c r="A37" s="542">
        <v>3</v>
      </c>
      <c r="B37" s="542" t="s">
        <v>888</v>
      </c>
      <c r="C37" s="542">
        <v>24</v>
      </c>
      <c r="D37" s="523" t="s">
        <v>1457</v>
      </c>
      <c r="E37" s="542" t="s">
        <v>1644</v>
      </c>
      <c r="F37" s="521" t="s">
        <v>1458</v>
      </c>
      <c r="G37" s="456">
        <v>331882</v>
      </c>
      <c r="H37" s="456">
        <v>0</v>
      </c>
      <c r="I37" s="456">
        <v>0</v>
      </c>
      <c r="J37" s="456">
        <v>0</v>
      </c>
      <c r="K37" s="456">
        <v>0</v>
      </c>
      <c r="L37" s="456">
        <v>0</v>
      </c>
      <c r="M37" s="456">
        <v>331882</v>
      </c>
      <c r="N37" s="456">
        <v>19956.064599900001</v>
      </c>
      <c r="O37" s="456">
        <v>63515.577159999993</v>
      </c>
      <c r="P37" s="511">
        <v>9.7343239999999998E-2</v>
      </c>
      <c r="Q37" s="511">
        <v>9.6956888057240148E-2</v>
      </c>
      <c r="R37" s="511">
        <v>0.71459684999999995</v>
      </c>
      <c r="T37" s="456">
        <v>30125521</v>
      </c>
      <c r="V37" s="511">
        <v>0</v>
      </c>
      <c r="Z37" s="511" t="s">
        <v>1978</v>
      </c>
    </row>
    <row r="38" spans="1:27" outlineLevel="2">
      <c r="A38" s="542">
        <v>3</v>
      </c>
      <c r="B38" s="542" t="s">
        <v>888</v>
      </c>
      <c r="C38" s="542">
        <v>25</v>
      </c>
      <c r="D38" s="523" t="s">
        <v>1645</v>
      </c>
      <c r="E38" s="542" t="s">
        <v>1646</v>
      </c>
      <c r="F38" s="521" t="s">
        <v>1647</v>
      </c>
      <c r="G38" s="456">
        <v>11554572</v>
      </c>
      <c r="H38" s="456">
        <v>0</v>
      </c>
      <c r="I38" s="456">
        <v>0</v>
      </c>
      <c r="J38" s="456">
        <v>0</v>
      </c>
      <c r="K38" s="456">
        <v>0</v>
      </c>
      <c r="L38" s="456">
        <v>3722500</v>
      </c>
      <c r="M38" s="456">
        <v>7832072</v>
      </c>
      <c r="N38" s="456">
        <v>52553.334980599997</v>
      </c>
      <c r="O38" s="456">
        <v>53258.089599999999</v>
      </c>
      <c r="P38" s="511">
        <v>8.1622730000000004E-2</v>
      </c>
      <c r="Q38" s="511">
        <v>8.1298775235590828E-2</v>
      </c>
      <c r="R38" s="511">
        <v>0.51723912000000005</v>
      </c>
      <c r="T38" s="456">
        <v>78269946.530000001</v>
      </c>
      <c r="V38" s="511">
        <v>0</v>
      </c>
      <c r="Z38" s="511" t="s">
        <v>1978</v>
      </c>
      <c r="AA38" s="530"/>
    </row>
    <row r="39" spans="1:27" outlineLevel="2">
      <c r="A39" s="542">
        <v>3</v>
      </c>
      <c r="B39" s="542" t="s">
        <v>888</v>
      </c>
      <c r="C39" s="542">
        <v>26</v>
      </c>
      <c r="D39" s="542" t="s">
        <v>1048</v>
      </c>
      <c r="E39" s="542" t="s">
        <v>1648</v>
      </c>
      <c r="F39" s="521" t="s">
        <v>1049</v>
      </c>
      <c r="G39" s="456">
        <v>97057</v>
      </c>
      <c r="H39" s="456">
        <v>0</v>
      </c>
      <c r="I39" s="456">
        <v>0</v>
      </c>
      <c r="J39" s="456">
        <v>0</v>
      </c>
      <c r="K39" s="456">
        <v>0</v>
      </c>
      <c r="L39" s="456">
        <v>0</v>
      </c>
      <c r="M39" s="456">
        <v>97057</v>
      </c>
      <c r="N39" s="456">
        <v>1449.0413500000002</v>
      </c>
      <c r="O39" s="456">
        <v>13022.13769</v>
      </c>
      <c r="P39" s="511">
        <v>1.9957579999999999E-2</v>
      </c>
      <c r="Q39" s="511">
        <v>1.987836689407323E-2</v>
      </c>
      <c r="R39" s="511">
        <v>2.2844466400000001</v>
      </c>
      <c r="T39" s="456" t="e">
        <v>#N/A</v>
      </c>
      <c r="V39" s="511">
        <v>0</v>
      </c>
      <c r="Z39" s="511" t="e">
        <v>#N/A</v>
      </c>
    </row>
    <row r="40" spans="1:27" outlineLevel="2">
      <c r="A40" s="542">
        <v>3</v>
      </c>
      <c r="B40" s="542" t="s">
        <v>888</v>
      </c>
      <c r="C40" s="542">
        <v>27</v>
      </c>
      <c r="D40" s="542" t="s">
        <v>1052</v>
      </c>
      <c r="E40" s="542" t="s">
        <v>1649</v>
      </c>
      <c r="F40" s="521" t="s">
        <v>633</v>
      </c>
      <c r="G40" s="456">
        <v>147800</v>
      </c>
      <c r="H40" s="456">
        <v>0</v>
      </c>
      <c r="I40" s="456">
        <v>0</v>
      </c>
      <c r="J40" s="456">
        <v>0</v>
      </c>
      <c r="K40" s="456">
        <v>0</v>
      </c>
      <c r="L40" s="456">
        <v>5000</v>
      </c>
      <c r="M40" s="456">
        <v>142800</v>
      </c>
      <c r="N40" s="456">
        <v>0</v>
      </c>
      <c r="O40" s="456">
        <v>871.08</v>
      </c>
      <c r="P40" s="511">
        <v>1.33501E-3</v>
      </c>
      <c r="Q40" s="511">
        <v>1.3297085506465192E-3</v>
      </c>
      <c r="R40" s="511">
        <v>2.38</v>
      </c>
      <c r="T40" s="456">
        <v>2955544.86</v>
      </c>
      <c r="V40" s="511">
        <v>0</v>
      </c>
      <c r="Z40" s="511" t="s">
        <v>1978</v>
      </c>
    </row>
    <row r="41" spans="1:27" outlineLevel="2">
      <c r="A41" s="542">
        <v>3</v>
      </c>
      <c r="B41" s="542" t="s">
        <v>888</v>
      </c>
      <c r="C41" s="542">
        <v>28</v>
      </c>
      <c r="D41" s="542" t="s">
        <v>896</v>
      </c>
      <c r="E41" s="542" t="s">
        <v>1566</v>
      </c>
      <c r="F41" s="521" t="s">
        <v>635</v>
      </c>
      <c r="G41" s="456">
        <v>698152</v>
      </c>
      <c r="H41" s="456">
        <v>0</v>
      </c>
      <c r="I41" s="456">
        <v>0</v>
      </c>
      <c r="J41" s="456">
        <v>0</v>
      </c>
      <c r="K41" s="456">
        <v>0</v>
      </c>
      <c r="L41" s="456">
        <v>0</v>
      </c>
      <c r="M41" s="456">
        <v>698152</v>
      </c>
      <c r="N41" s="456">
        <v>50406.574119999997</v>
      </c>
      <c r="O41" s="456">
        <v>232072.70632</v>
      </c>
      <c r="P41" s="511">
        <v>0.35567195000000001</v>
      </c>
      <c r="Q41" s="511">
        <v>0.35426029981790708</v>
      </c>
      <c r="R41" s="511">
        <v>3.2579014900000001</v>
      </c>
      <c r="T41" s="456">
        <v>41501803.880000003</v>
      </c>
      <c r="V41" s="511">
        <v>0</v>
      </c>
      <c r="Z41" s="511" t="s">
        <v>1978</v>
      </c>
    </row>
    <row r="42" spans="1:27" ht="24" customHeight="1" outlineLevel="2">
      <c r="A42" s="542">
        <v>3</v>
      </c>
      <c r="B42" s="542" t="s">
        <v>888</v>
      </c>
      <c r="C42" s="542">
        <v>29</v>
      </c>
      <c r="D42" s="542" t="s">
        <v>1054</v>
      </c>
      <c r="E42" s="542" t="s">
        <v>1650</v>
      </c>
      <c r="F42" s="521" t="s">
        <v>1055</v>
      </c>
      <c r="G42" s="456">
        <v>904776</v>
      </c>
      <c r="H42" s="456">
        <v>0</v>
      </c>
      <c r="I42" s="456">
        <v>0</v>
      </c>
      <c r="J42" s="456">
        <v>0</v>
      </c>
      <c r="K42" s="456">
        <v>0</v>
      </c>
      <c r="L42" s="456">
        <v>0</v>
      </c>
      <c r="M42" s="456">
        <v>904776</v>
      </c>
      <c r="N42" s="456">
        <v>4523.88</v>
      </c>
      <c r="O42" s="456">
        <v>26129.93088</v>
      </c>
      <c r="P42" s="511">
        <v>4.0046430000000001E-2</v>
      </c>
      <c r="Q42" s="511">
        <v>3.9887487393739408E-2</v>
      </c>
      <c r="R42" s="511">
        <v>4.9258811600000003</v>
      </c>
      <c r="T42" s="456">
        <v>6120485.4199999999</v>
      </c>
      <c r="V42" s="511">
        <v>0</v>
      </c>
      <c r="Z42" s="511" t="s">
        <v>1978</v>
      </c>
    </row>
    <row r="43" spans="1:27" outlineLevel="2">
      <c r="A43" s="542">
        <v>3</v>
      </c>
      <c r="B43" s="542" t="s">
        <v>888</v>
      </c>
      <c r="C43" s="542">
        <v>30</v>
      </c>
      <c r="D43" s="542" t="s">
        <v>1651</v>
      </c>
      <c r="E43" s="542" t="s">
        <v>1652</v>
      </c>
      <c r="F43" s="521" t="s">
        <v>1056</v>
      </c>
      <c r="G43" s="456">
        <v>636624</v>
      </c>
      <c r="H43" s="456">
        <v>0</v>
      </c>
      <c r="I43" s="456">
        <v>0</v>
      </c>
      <c r="J43" s="456">
        <v>0</v>
      </c>
      <c r="K43" s="456">
        <v>0</v>
      </c>
      <c r="L43" s="456">
        <v>7500</v>
      </c>
      <c r="M43" s="456">
        <v>629124</v>
      </c>
      <c r="N43" s="456">
        <v>10037.363218</v>
      </c>
      <c r="O43" s="456">
        <v>49574.9712</v>
      </c>
      <c r="P43" s="511">
        <v>7.5978030000000002E-2</v>
      </c>
      <c r="Q43" s="511">
        <v>7.5676474150129638E-2</v>
      </c>
      <c r="R43" s="511">
        <v>6.9902666699999996</v>
      </c>
      <c r="T43" s="456" t="e">
        <v>#N/A</v>
      </c>
      <c r="V43" s="511">
        <v>0</v>
      </c>
      <c r="Z43" s="511" t="e">
        <v>#N/A</v>
      </c>
    </row>
    <row r="44" spans="1:27" outlineLevel="1">
      <c r="B44" s="528" t="s">
        <v>897</v>
      </c>
      <c r="G44" s="524">
        <v>64965060</v>
      </c>
      <c r="H44" s="524">
        <v>0</v>
      </c>
      <c r="I44" s="524">
        <v>0</v>
      </c>
      <c r="J44" s="524">
        <v>0</v>
      </c>
      <c r="K44" s="524">
        <v>0</v>
      </c>
      <c r="L44" s="524">
        <v>6103509</v>
      </c>
      <c r="M44" s="524">
        <v>58861551</v>
      </c>
      <c r="N44" s="524">
        <v>1207412.1999357</v>
      </c>
      <c r="O44" s="524">
        <v>5321917.2407699991</v>
      </c>
      <c r="P44" s="525">
        <v>8.1563089099999999</v>
      </c>
      <c r="Q44" s="525">
        <v>8.1239367921258676</v>
      </c>
      <c r="R44" s="525"/>
      <c r="T44" s="456">
        <v>19178746220.899994</v>
      </c>
      <c r="V44" s="525">
        <v>-54.202175200000056</v>
      </c>
      <c r="Z44" s="511" t="s">
        <v>1978</v>
      </c>
    </row>
    <row r="45" spans="1:27" outlineLevel="1">
      <c r="B45" s="528"/>
      <c r="D45" s="517" t="s">
        <v>888</v>
      </c>
      <c r="E45" s="517"/>
      <c r="F45" s="518" t="s">
        <v>898</v>
      </c>
      <c r="G45" s="526"/>
      <c r="H45" s="526"/>
      <c r="I45" s="526"/>
      <c r="J45" s="526"/>
      <c r="K45" s="526"/>
      <c r="L45" s="526"/>
      <c r="M45" s="526"/>
      <c r="N45" s="526"/>
      <c r="O45" s="526"/>
      <c r="P45" s="527"/>
      <c r="Q45" s="511">
        <v>0</v>
      </c>
      <c r="R45" s="527"/>
      <c r="T45" s="456" t="e">
        <v>#N/A</v>
      </c>
      <c r="V45" s="511">
        <v>0</v>
      </c>
      <c r="Z45" s="511" t="e">
        <v>#N/A</v>
      </c>
    </row>
    <row r="46" spans="1:27" ht="18.75" customHeight="1" outlineLevel="2">
      <c r="A46" s="542">
        <v>4</v>
      </c>
      <c r="B46" s="542" t="s">
        <v>899</v>
      </c>
      <c r="C46" s="542">
        <v>31</v>
      </c>
      <c r="D46" s="542" t="s">
        <v>900</v>
      </c>
      <c r="E46" s="542" t="s">
        <v>1653</v>
      </c>
      <c r="F46" s="521" t="s">
        <v>1459</v>
      </c>
      <c r="G46" s="456">
        <v>9033731</v>
      </c>
      <c r="H46" s="456">
        <v>0</v>
      </c>
      <c r="I46" s="456">
        <v>0</v>
      </c>
      <c r="J46" s="456">
        <v>0</v>
      </c>
      <c r="K46" s="456">
        <v>0</v>
      </c>
      <c r="L46" s="456">
        <v>65000</v>
      </c>
      <c r="M46" s="456">
        <v>8968731</v>
      </c>
      <c r="N46" s="456">
        <v>98784.775412400006</v>
      </c>
      <c r="O46" s="456">
        <v>485836.15826999996</v>
      </c>
      <c r="P46" s="511">
        <v>0.74458689</v>
      </c>
      <c r="Q46" s="511">
        <v>0.74163164561793926</v>
      </c>
      <c r="R46" s="511">
        <v>7.3557056599999999</v>
      </c>
      <c r="T46" s="456">
        <v>230610215.25</v>
      </c>
      <c r="V46" s="511">
        <v>0</v>
      </c>
      <c r="Z46" s="511" t="s">
        <v>1978</v>
      </c>
    </row>
    <row r="47" spans="1:27" outlineLevel="2">
      <c r="A47" s="542">
        <v>4</v>
      </c>
      <c r="B47" s="542" t="s">
        <v>899</v>
      </c>
      <c r="C47" s="542">
        <v>32</v>
      </c>
      <c r="D47" s="542" t="s">
        <v>1063</v>
      </c>
      <c r="E47" s="542" t="s">
        <v>1654</v>
      </c>
      <c r="F47" s="521" t="s">
        <v>636</v>
      </c>
      <c r="G47" s="456">
        <v>464326</v>
      </c>
      <c r="H47" s="456">
        <v>0</v>
      </c>
      <c r="I47" s="456">
        <v>0</v>
      </c>
      <c r="J47" s="456">
        <v>0</v>
      </c>
      <c r="K47" s="456">
        <v>0</v>
      </c>
      <c r="L47" s="456">
        <v>0</v>
      </c>
      <c r="M47" s="456">
        <v>464326</v>
      </c>
      <c r="N47" s="456">
        <v>567.56952999999999</v>
      </c>
      <c r="O47" s="456">
        <v>28096.366260000003</v>
      </c>
      <c r="P47" s="511">
        <v>4.3060170000000002E-2</v>
      </c>
      <c r="Q47" s="511">
        <v>4.2889262132087026E-2</v>
      </c>
      <c r="R47" s="511">
        <v>7.7387666700000004</v>
      </c>
      <c r="T47" s="456" t="e">
        <v>#N/A</v>
      </c>
      <c r="V47" s="511">
        <v>0</v>
      </c>
      <c r="Z47" s="511" t="e">
        <v>#N/A</v>
      </c>
    </row>
    <row r="48" spans="1:27" outlineLevel="2">
      <c r="A48" s="542">
        <v>4</v>
      </c>
      <c r="B48" s="542" t="s">
        <v>899</v>
      </c>
      <c r="C48" s="542">
        <v>33</v>
      </c>
      <c r="D48" s="542" t="s">
        <v>901</v>
      </c>
      <c r="E48" s="542" t="s">
        <v>1567</v>
      </c>
      <c r="F48" s="521" t="s">
        <v>637</v>
      </c>
      <c r="G48" s="456">
        <v>2160000</v>
      </c>
      <c r="H48" s="456">
        <v>0</v>
      </c>
      <c r="I48" s="456">
        <v>432000</v>
      </c>
      <c r="J48" s="456">
        <v>0</v>
      </c>
      <c r="K48" s="456">
        <v>0</v>
      </c>
      <c r="L48" s="456">
        <v>0</v>
      </c>
      <c r="M48" s="456">
        <v>2592000</v>
      </c>
      <c r="N48" s="456">
        <v>60498</v>
      </c>
      <c r="O48" s="456">
        <v>168480</v>
      </c>
      <c r="P48" s="511">
        <v>0.25821050000000001</v>
      </c>
      <c r="Q48" s="511">
        <v>0.25718567366134631</v>
      </c>
      <c r="R48" s="511">
        <v>5.2490886999999997</v>
      </c>
      <c r="T48" s="456">
        <v>75154125</v>
      </c>
      <c r="V48" s="511">
        <v>0</v>
      </c>
      <c r="Z48" s="511" t="s">
        <v>1978</v>
      </c>
    </row>
    <row r="49" spans="1:26" outlineLevel="1">
      <c r="B49" s="528" t="s">
        <v>902</v>
      </c>
      <c r="G49" s="524">
        <v>11658057</v>
      </c>
      <c r="H49" s="524">
        <v>0</v>
      </c>
      <c r="I49" s="524">
        <v>432000</v>
      </c>
      <c r="J49" s="524">
        <v>0</v>
      </c>
      <c r="K49" s="524">
        <v>0</v>
      </c>
      <c r="L49" s="524">
        <v>65000</v>
      </c>
      <c r="M49" s="524">
        <v>12025057</v>
      </c>
      <c r="N49" s="524">
        <v>159850.3449424</v>
      </c>
      <c r="O49" s="524">
        <v>682412.52452999994</v>
      </c>
      <c r="P49" s="525">
        <v>1.04585756</v>
      </c>
      <c r="Q49" s="525">
        <v>1.0417065814113726</v>
      </c>
      <c r="R49" s="525"/>
      <c r="T49" s="456">
        <v>19178746220.899994</v>
      </c>
      <c r="V49" s="525">
        <v>0</v>
      </c>
      <c r="Z49" s="511" t="s">
        <v>1978</v>
      </c>
    </row>
    <row r="50" spans="1:26" outlineLevel="1">
      <c r="B50" s="528"/>
      <c r="D50" s="517" t="s">
        <v>941</v>
      </c>
      <c r="E50" s="517"/>
      <c r="F50" s="518" t="s">
        <v>903</v>
      </c>
      <c r="G50" s="526"/>
      <c r="H50" s="526"/>
      <c r="I50" s="526"/>
      <c r="J50" s="526"/>
      <c r="K50" s="527"/>
      <c r="L50" s="526"/>
      <c r="M50" s="526"/>
      <c r="N50" s="526"/>
      <c r="O50" s="526"/>
      <c r="P50" s="527"/>
      <c r="Q50" s="527"/>
      <c r="R50" s="527"/>
      <c r="T50" s="456" t="e">
        <v>#N/A</v>
      </c>
      <c r="V50" s="511">
        <v>0</v>
      </c>
      <c r="Z50" s="511" t="e">
        <v>#N/A</v>
      </c>
    </row>
    <row r="51" spans="1:26" outlineLevel="1">
      <c r="A51" s="542">
        <v>5</v>
      </c>
      <c r="B51" s="542" t="s">
        <v>904</v>
      </c>
      <c r="C51" s="542">
        <v>34</v>
      </c>
      <c r="D51" s="523" t="s">
        <v>1460</v>
      </c>
      <c r="E51" s="542" t="s">
        <v>1655</v>
      </c>
      <c r="F51" s="521" t="s">
        <v>1461</v>
      </c>
      <c r="G51" s="669">
        <v>1814888</v>
      </c>
      <c r="H51" s="456">
        <v>0</v>
      </c>
      <c r="I51" s="456">
        <v>0</v>
      </c>
      <c r="J51" s="456">
        <v>0</v>
      </c>
      <c r="K51" s="456">
        <v>0</v>
      </c>
      <c r="L51" s="456">
        <v>429500</v>
      </c>
      <c r="M51" s="456">
        <v>1385388</v>
      </c>
      <c r="N51" s="456">
        <v>11227.800504499999</v>
      </c>
      <c r="O51" s="456">
        <v>11457.15876</v>
      </c>
      <c r="P51" s="511">
        <v>1.7559109999999999E-2</v>
      </c>
      <c r="Q51" s="511">
        <v>1.7489417699047931E-2</v>
      </c>
      <c r="R51" s="511">
        <v>0.51204331999999997</v>
      </c>
      <c r="T51" s="456" t="e">
        <v>#N/A</v>
      </c>
      <c r="V51" s="511">
        <v>0</v>
      </c>
      <c r="Z51" s="511" t="e">
        <v>#N/A</v>
      </c>
    </row>
    <row r="52" spans="1:26" ht="24" customHeight="1" outlineLevel="1">
      <c r="A52" s="542">
        <v>5</v>
      </c>
      <c r="B52" s="542" t="s">
        <v>904</v>
      </c>
      <c r="C52" s="542">
        <v>35</v>
      </c>
      <c r="D52" s="523" t="s">
        <v>1462</v>
      </c>
      <c r="E52" s="670" t="s">
        <v>1656</v>
      </c>
      <c r="F52" s="521" t="s">
        <v>1463</v>
      </c>
      <c r="G52" s="669">
        <v>121208</v>
      </c>
      <c r="H52" s="456">
        <v>0</v>
      </c>
      <c r="I52" s="456">
        <v>0</v>
      </c>
      <c r="J52" s="456">
        <v>0</v>
      </c>
      <c r="K52" s="456">
        <v>0</v>
      </c>
      <c r="L52" s="456">
        <v>0</v>
      </c>
      <c r="M52" s="456">
        <v>121208</v>
      </c>
      <c r="N52" s="456">
        <v>0</v>
      </c>
      <c r="O52" s="456">
        <v>824.21440000000007</v>
      </c>
      <c r="P52" s="511">
        <v>1.26318E-3</v>
      </c>
      <c r="Q52" s="511">
        <v>1.2581679469692685E-3</v>
      </c>
      <c r="R52" s="511">
        <v>0.16545066999999999</v>
      </c>
      <c r="T52" s="456" t="e">
        <v>#N/A</v>
      </c>
      <c r="V52" s="511">
        <v>0</v>
      </c>
      <c r="Z52" s="511" t="e">
        <v>#N/A</v>
      </c>
    </row>
    <row r="53" spans="1:26" ht="22.5" customHeight="1" outlineLevel="2">
      <c r="A53" s="542">
        <v>5</v>
      </c>
      <c r="B53" s="542" t="s">
        <v>904</v>
      </c>
      <c r="C53" s="542">
        <v>36</v>
      </c>
      <c r="D53" s="542" t="s">
        <v>905</v>
      </c>
      <c r="E53" s="542" t="s">
        <v>1657</v>
      </c>
      <c r="F53" s="521" t="s">
        <v>1068</v>
      </c>
      <c r="G53" s="456">
        <v>3377789</v>
      </c>
      <c r="H53" s="456">
        <v>0</v>
      </c>
      <c r="I53" s="456">
        <v>0</v>
      </c>
      <c r="J53" s="456">
        <v>0</v>
      </c>
      <c r="K53" s="456">
        <v>0</v>
      </c>
      <c r="L53" s="456">
        <v>76000</v>
      </c>
      <c r="M53" s="456">
        <v>3301789</v>
      </c>
      <c r="N53" s="456">
        <v>51949.386842200001</v>
      </c>
      <c r="O53" s="456">
        <v>133227.18614999999</v>
      </c>
      <c r="P53" s="511">
        <v>0.20418244999999999</v>
      </c>
      <c r="Q53" s="511">
        <v>0.20337205377488923</v>
      </c>
      <c r="R53" s="511">
        <v>5.3163768400000002</v>
      </c>
      <c r="T53" s="456">
        <v>25169630.530000001</v>
      </c>
      <c r="V53" s="511">
        <v>0</v>
      </c>
      <c r="Z53" s="511" t="s">
        <v>1978</v>
      </c>
    </row>
    <row r="54" spans="1:26" outlineLevel="2">
      <c r="C54" s="542">
        <v>37</v>
      </c>
      <c r="D54" s="523" t="s">
        <v>1658</v>
      </c>
      <c r="F54" s="521" t="s">
        <v>1659</v>
      </c>
      <c r="G54" s="456">
        <v>0</v>
      </c>
      <c r="H54" s="456">
        <v>0</v>
      </c>
      <c r="I54" s="456">
        <v>0</v>
      </c>
      <c r="J54" s="456">
        <v>813694</v>
      </c>
      <c r="K54" s="456">
        <v>0</v>
      </c>
      <c r="L54" s="456">
        <v>0</v>
      </c>
      <c r="M54" s="456">
        <v>813694</v>
      </c>
      <c r="N54" s="456">
        <v>0</v>
      </c>
      <c r="O54" s="456">
        <v>0</v>
      </c>
      <c r="P54" s="511">
        <v>0</v>
      </c>
      <c r="Q54" s="511">
        <v>0</v>
      </c>
      <c r="R54" s="511">
        <v>0.54246267000000004</v>
      </c>
      <c r="T54" s="456" t="e">
        <v>#N/A</v>
      </c>
      <c r="V54" s="511">
        <v>0</v>
      </c>
      <c r="Z54" s="511" t="e">
        <v>#N/A</v>
      </c>
    </row>
    <row r="55" spans="1:26" outlineLevel="2">
      <c r="C55" s="542">
        <v>38</v>
      </c>
      <c r="D55" s="523" t="s">
        <v>1660</v>
      </c>
      <c r="F55" s="521" t="s">
        <v>1661</v>
      </c>
      <c r="G55" s="456">
        <v>0</v>
      </c>
      <c r="H55" s="456">
        <v>0</v>
      </c>
      <c r="I55" s="456">
        <v>0</v>
      </c>
      <c r="J55" s="456">
        <v>60604</v>
      </c>
      <c r="K55" s="456">
        <v>0</v>
      </c>
      <c r="L55" s="456">
        <v>0</v>
      </c>
      <c r="M55" s="456">
        <v>60604</v>
      </c>
      <c r="N55" s="456">
        <v>0</v>
      </c>
      <c r="O55" s="456">
        <v>0</v>
      </c>
      <c r="P55" s="511">
        <v>0</v>
      </c>
      <c r="Q55" s="511">
        <v>0</v>
      </c>
      <c r="R55" s="511">
        <v>0.17315428999999999</v>
      </c>
      <c r="T55" s="456" t="e">
        <v>#N/A</v>
      </c>
      <c r="V55" s="511">
        <v>0</v>
      </c>
      <c r="Z55" s="511" t="e">
        <v>#N/A</v>
      </c>
    </row>
    <row r="56" spans="1:26" ht="25.5" outlineLevel="2">
      <c r="A56" s="542">
        <v>5</v>
      </c>
      <c r="B56" s="542" t="s">
        <v>904</v>
      </c>
      <c r="C56" s="542">
        <v>39</v>
      </c>
      <c r="D56" s="542" t="s">
        <v>1069</v>
      </c>
      <c r="E56" s="542" t="s">
        <v>1662</v>
      </c>
      <c r="F56" s="521" t="s">
        <v>638</v>
      </c>
      <c r="G56" s="456">
        <v>1362396</v>
      </c>
      <c r="H56" s="456">
        <v>0</v>
      </c>
      <c r="I56" s="456">
        <v>0</v>
      </c>
      <c r="J56" s="456">
        <v>0</v>
      </c>
      <c r="K56" s="456">
        <v>0</v>
      </c>
      <c r="L56" s="456">
        <v>5500</v>
      </c>
      <c r="M56" s="456">
        <v>1356896</v>
      </c>
      <c r="N56" s="456">
        <v>6730.5040544999993</v>
      </c>
      <c r="O56" s="456">
        <v>25753.886079999997</v>
      </c>
      <c r="P56" s="511">
        <v>3.9470110000000003E-2</v>
      </c>
      <c r="Q56" s="511">
        <v>3.9313452877981769E-2</v>
      </c>
      <c r="R56" s="511">
        <v>2.4455494600000001</v>
      </c>
      <c r="T56" s="456" t="e">
        <v>#N/A</v>
      </c>
      <c r="V56" s="511">
        <v>0</v>
      </c>
      <c r="Z56" s="511" t="e">
        <v>#N/A</v>
      </c>
    </row>
    <row r="57" spans="1:26" outlineLevel="2">
      <c r="A57" s="542">
        <v>5</v>
      </c>
      <c r="B57" s="542" t="s">
        <v>904</v>
      </c>
      <c r="C57" s="542">
        <v>40</v>
      </c>
      <c r="D57" s="542" t="s">
        <v>906</v>
      </c>
      <c r="E57" s="542" t="s">
        <v>1663</v>
      </c>
      <c r="F57" s="521" t="s">
        <v>639</v>
      </c>
      <c r="G57" s="456">
        <v>11341133</v>
      </c>
      <c r="H57" s="456">
        <v>0</v>
      </c>
      <c r="I57" s="456">
        <v>0</v>
      </c>
      <c r="J57" s="456">
        <v>0</v>
      </c>
      <c r="K57" s="456">
        <v>0</v>
      </c>
      <c r="L57" s="456">
        <v>773000</v>
      </c>
      <c r="M57" s="456">
        <v>10568133</v>
      </c>
      <c r="N57" s="456">
        <v>298549.75725000002</v>
      </c>
      <c r="O57" s="456">
        <v>693269.5247999999</v>
      </c>
      <c r="P57" s="511">
        <v>1.0624968699999999</v>
      </c>
      <c r="Q57" s="511">
        <v>1.0582798537783085</v>
      </c>
      <c r="R57" s="511">
        <v>8.8146666299999996</v>
      </c>
      <c r="T57" s="456">
        <v>312310029.88999999</v>
      </c>
      <c r="V57" s="511">
        <v>0</v>
      </c>
      <c r="Z57" s="511" t="s">
        <v>1978</v>
      </c>
    </row>
    <row r="58" spans="1:26" outlineLevel="2">
      <c r="C58" s="542">
        <v>41</v>
      </c>
      <c r="D58" s="542" t="s">
        <v>1070</v>
      </c>
      <c r="E58" s="542" t="s">
        <v>1664</v>
      </c>
      <c r="F58" s="521" t="s">
        <v>640</v>
      </c>
      <c r="G58" s="456">
        <v>2371500</v>
      </c>
      <c r="H58" s="456">
        <v>0</v>
      </c>
      <c r="I58" s="456">
        <v>0</v>
      </c>
      <c r="J58" s="456">
        <v>0</v>
      </c>
      <c r="K58" s="456">
        <v>0</v>
      </c>
      <c r="L58" s="456">
        <v>176500</v>
      </c>
      <c r="M58" s="456">
        <v>2195000</v>
      </c>
      <c r="N58" s="456">
        <v>23047.5</v>
      </c>
      <c r="O58" s="456">
        <v>56235.9</v>
      </c>
      <c r="P58" s="511">
        <v>8.6186490000000004E-2</v>
      </c>
      <c r="Q58" s="511">
        <v>8.5844419666738517E-2</v>
      </c>
      <c r="R58" s="511">
        <v>0.50459770000000004</v>
      </c>
      <c r="T58" s="456">
        <v>17136000</v>
      </c>
      <c r="V58" s="511">
        <v>0</v>
      </c>
      <c r="Z58" s="511" t="s">
        <v>1978</v>
      </c>
    </row>
    <row r="59" spans="1:26" outlineLevel="2">
      <c r="A59" s="542">
        <v>5</v>
      </c>
      <c r="B59" s="542" t="s">
        <v>904</v>
      </c>
      <c r="C59" s="542">
        <v>42</v>
      </c>
      <c r="D59" s="542" t="s">
        <v>1075</v>
      </c>
      <c r="E59" s="542" t="s">
        <v>1665</v>
      </c>
      <c r="F59" s="521" t="s">
        <v>641</v>
      </c>
      <c r="G59" s="456">
        <v>2922</v>
      </c>
      <c r="H59" s="456">
        <v>0</v>
      </c>
      <c r="I59" s="456">
        <v>0</v>
      </c>
      <c r="J59" s="456">
        <v>0</v>
      </c>
      <c r="K59" s="456">
        <v>0</v>
      </c>
      <c r="L59" s="456">
        <v>0</v>
      </c>
      <c r="M59" s="456">
        <v>2922</v>
      </c>
      <c r="N59" s="456">
        <v>0</v>
      </c>
      <c r="O59" s="456">
        <v>0</v>
      </c>
      <c r="P59" s="511">
        <v>0</v>
      </c>
      <c r="Q59" s="511">
        <v>0</v>
      </c>
      <c r="R59" s="511">
        <v>0.16491702999999999</v>
      </c>
      <c r="T59" s="456" t="e">
        <v>#N/A</v>
      </c>
      <c r="V59" s="511">
        <v>0</v>
      </c>
      <c r="Z59" s="511" t="e">
        <v>#N/A</v>
      </c>
    </row>
    <row r="60" spans="1:26" outlineLevel="1">
      <c r="B60" s="528" t="s">
        <v>907</v>
      </c>
      <c r="G60" s="524">
        <v>20391836</v>
      </c>
      <c r="H60" s="524">
        <v>0</v>
      </c>
      <c r="I60" s="524">
        <v>0</v>
      </c>
      <c r="J60" s="524">
        <v>874298</v>
      </c>
      <c r="K60" s="524">
        <v>0</v>
      </c>
      <c r="L60" s="524">
        <v>1460500</v>
      </c>
      <c r="M60" s="524">
        <v>19805634</v>
      </c>
      <c r="N60" s="524">
        <v>391504.94865120004</v>
      </c>
      <c r="O60" s="524">
        <v>920767.87018999993</v>
      </c>
      <c r="P60" s="525">
        <v>1.41115821</v>
      </c>
      <c r="Q60" s="525">
        <v>1.4055573657439351</v>
      </c>
      <c r="R60" s="525"/>
      <c r="T60" s="456">
        <v>19178746220.899994</v>
      </c>
      <c r="V60" s="525">
        <v>0</v>
      </c>
      <c r="Z60" s="511" t="s">
        <v>1978</v>
      </c>
    </row>
    <row r="61" spans="1:26" outlineLevel="1">
      <c r="B61" s="528"/>
      <c r="D61" s="517" t="s">
        <v>909</v>
      </c>
      <c r="E61" s="517"/>
      <c r="F61" s="518" t="s">
        <v>908</v>
      </c>
      <c r="G61" s="526"/>
      <c r="H61" s="526"/>
      <c r="I61" s="526"/>
      <c r="J61" s="526"/>
      <c r="K61" s="526"/>
      <c r="L61" s="526"/>
      <c r="M61" s="526"/>
      <c r="N61" s="526"/>
      <c r="O61" s="526"/>
      <c r="P61" s="527"/>
      <c r="Q61" s="527"/>
      <c r="R61" s="527"/>
      <c r="T61" s="456" t="e">
        <v>#N/A</v>
      </c>
      <c r="V61" s="511">
        <v>0</v>
      </c>
      <c r="Z61" s="511" t="e">
        <v>#N/A</v>
      </c>
    </row>
    <row r="62" spans="1:26" outlineLevel="2">
      <c r="A62" s="542">
        <v>6</v>
      </c>
      <c r="B62" s="542" t="s">
        <v>909</v>
      </c>
      <c r="C62" s="542">
        <v>43</v>
      </c>
      <c r="D62" s="542" t="s">
        <v>1078</v>
      </c>
      <c r="E62" s="542" t="s">
        <v>1666</v>
      </c>
      <c r="F62" s="521" t="s">
        <v>642</v>
      </c>
      <c r="G62" s="456">
        <v>66956</v>
      </c>
      <c r="H62" s="456">
        <v>0</v>
      </c>
      <c r="I62" s="456">
        <v>0</v>
      </c>
      <c r="J62" s="456">
        <v>0</v>
      </c>
      <c r="K62" s="456">
        <v>0</v>
      </c>
      <c r="L62" s="456">
        <v>0</v>
      </c>
      <c r="M62" s="456">
        <v>66956</v>
      </c>
      <c r="N62" s="456">
        <v>2457.0147148000001</v>
      </c>
      <c r="O62" s="456">
        <v>11851.88156</v>
      </c>
      <c r="P62" s="511">
        <v>1.8164059999999999E-2</v>
      </c>
      <c r="Q62" s="511">
        <v>1.80919642875302E-2</v>
      </c>
      <c r="R62" s="511">
        <v>5.8465370000000003E-2</v>
      </c>
      <c r="T62" s="456">
        <v>14885886.42</v>
      </c>
      <c r="V62" s="511">
        <v>0</v>
      </c>
      <c r="Z62" s="511" t="s">
        <v>1978</v>
      </c>
    </row>
    <row r="63" spans="1:26" outlineLevel="2">
      <c r="A63" s="542">
        <v>6</v>
      </c>
      <c r="B63" s="542" t="s">
        <v>909</v>
      </c>
      <c r="C63" s="542">
        <v>44</v>
      </c>
      <c r="D63" s="542" t="s">
        <v>1079</v>
      </c>
      <c r="E63" s="542" t="s">
        <v>1667</v>
      </c>
      <c r="F63" s="521" t="s">
        <v>643</v>
      </c>
      <c r="G63" s="456">
        <v>618426</v>
      </c>
      <c r="H63" s="456">
        <v>0</v>
      </c>
      <c r="I63" s="456">
        <v>0</v>
      </c>
      <c r="J63" s="456">
        <v>0</v>
      </c>
      <c r="K63" s="456">
        <v>0</v>
      </c>
      <c r="L63" s="456">
        <v>125000</v>
      </c>
      <c r="M63" s="456">
        <v>493426</v>
      </c>
      <c r="N63" s="456">
        <v>5921.1118643</v>
      </c>
      <c r="O63" s="456">
        <v>30878.59908</v>
      </c>
      <c r="P63" s="511">
        <v>4.732418E-2</v>
      </c>
      <c r="Q63" s="511">
        <v>4.7136356280320681E-2</v>
      </c>
      <c r="R63" s="511">
        <v>2.7131592800000002</v>
      </c>
      <c r="T63" s="456">
        <v>2338980</v>
      </c>
      <c r="V63" s="511">
        <v>0</v>
      </c>
      <c r="Z63" s="511" t="s">
        <v>1978</v>
      </c>
    </row>
    <row r="64" spans="1:26" outlineLevel="2">
      <c r="A64" s="542">
        <v>6</v>
      </c>
      <c r="B64" s="542" t="s">
        <v>909</v>
      </c>
      <c r="C64" s="542">
        <v>45</v>
      </c>
      <c r="D64" s="523" t="s">
        <v>1668</v>
      </c>
      <c r="E64" s="542" t="s">
        <v>1669</v>
      </c>
      <c r="F64" s="521" t="s">
        <v>1670</v>
      </c>
      <c r="G64" s="456">
        <v>447020</v>
      </c>
      <c r="H64" s="456">
        <v>0</v>
      </c>
      <c r="I64" s="456">
        <v>0</v>
      </c>
      <c r="J64" s="456">
        <v>0</v>
      </c>
      <c r="K64" s="456">
        <v>0</v>
      </c>
      <c r="L64" s="456">
        <v>0</v>
      </c>
      <c r="M64" s="456">
        <v>447020</v>
      </c>
      <c r="N64" s="456">
        <v>5223.0528408</v>
      </c>
      <c r="O64" s="456">
        <v>46043.06</v>
      </c>
      <c r="P64" s="511">
        <v>7.0565059999999999E-2</v>
      </c>
      <c r="Q64" s="511">
        <v>7.0284991711359143E-2</v>
      </c>
      <c r="R64" s="511">
        <v>7.7154239999999999E-2</v>
      </c>
      <c r="T64" s="456">
        <v>81695186.930000007</v>
      </c>
      <c r="V64" s="511">
        <v>0</v>
      </c>
      <c r="Z64" s="511" t="s">
        <v>1978</v>
      </c>
    </row>
    <row r="65" spans="1:26" outlineLevel="2">
      <c r="A65" s="542">
        <v>6</v>
      </c>
      <c r="B65" s="542" t="s">
        <v>909</v>
      </c>
      <c r="C65" s="542">
        <v>46</v>
      </c>
      <c r="D65" s="542" t="s">
        <v>1080</v>
      </c>
      <c r="E65" s="542" t="s">
        <v>1671</v>
      </c>
      <c r="F65" s="521" t="s">
        <v>644</v>
      </c>
      <c r="G65" s="456">
        <v>175218</v>
      </c>
      <c r="H65" s="456">
        <v>0</v>
      </c>
      <c r="I65" s="456">
        <v>0</v>
      </c>
      <c r="J65" s="456">
        <v>0</v>
      </c>
      <c r="K65" s="456">
        <v>0</v>
      </c>
      <c r="L65" s="456">
        <v>5000</v>
      </c>
      <c r="M65" s="456">
        <v>170218</v>
      </c>
      <c r="N65" s="456">
        <v>954.92313539999998</v>
      </c>
      <c r="O65" s="456">
        <v>6127.848</v>
      </c>
      <c r="P65" s="511">
        <v>9.3914700000000007E-3</v>
      </c>
      <c r="Q65" s="511">
        <v>9.3541946579673175E-3</v>
      </c>
      <c r="R65" s="511">
        <v>11.82069444</v>
      </c>
      <c r="T65" s="456">
        <v>1542252.76</v>
      </c>
      <c r="V65" s="511">
        <v>0</v>
      </c>
      <c r="Z65" s="511" t="s">
        <v>1978</v>
      </c>
    </row>
    <row r="66" spans="1:26" outlineLevel="2">
      <c r="A66" s="542">
        <v>6</v>
      </c>
      <c r="B66" s="542" t="s">
        <v>909</v>
      </c>
      <c r="C66" s="542">
        <v>47</v>
      </c>
      <c r="D66" s="542" t="s">
        <v>910</v>
      </c>
      <c r="E66" s="542" t="s">
        <v>1672</v>
      </c>
      <c r="F66" s="521" t="s">
        <v>645</v>
      </c>
      <c r="G66" s="456">
        <v>10324023</v>
      </c>
      <c r="H66" s="456">
        <v>0</v>
      </c>
      <c r="I66" s="456">
        <v>0</v>
      </c>
      <c r="J66" s="456">
        <v>0</v>
      </c>
      <c r="K66" s="456">
        <v>0</v>
      </c>
      <c r="L66" s="456">
        <v>407500</v>
      </c>
      <c r="M66" s="456">
        <v>9916523</v>
      </c>
      <c r="N66" s="456">
        <v>64996.918808799994</v>
      </c>
      <c r="O66" s="456">
        <v>519427.47474000003</v>
      </c>
      <c r="P66" s="511">
        <v>0.79606854999999999</v>
      </c>
      <c r="Q66" s="511">
        <v>0.79290898034911472</v>
      </c>
      <c r="R66" s="511">
        <v>9.4319024200000001</v>
      </c>
      <c r="T66" s="456">
        <v>342278510.74000001</v>
      </c>
      <c r="V66" s="511">
        <v>0</v>
      </c>
      <c r="Z66" s="511" t="s">
        <v>1978</v>
      </c>
    </row>
    <row r="67" spans="1:26" ht="25.5" outlineLevel="2">
      <c r="C67" s="529">
        <v>48</v>
      </c>
      <c r="D67" s="523" t="s">
        <v>1673</v>
      </c>
      <c r="E67" s="542" t="s">
        <v>1674</v>
      </c>
      <c r="F67" s="521" t="s">
        <v>1675</v>
      </c>
      <c r="G67" s="671">
        <v>0</v>
      </c>
      <c r="H67" s="671">
        <v>0</v>
      </c>
      <c r="I67" s="671">
        <v>0</v>
      </c>
      <c r="J67" s="671">
        <v>6748335</v>
      </c>
      <c r="K67" s="671">
        <v>0</v>
      </c>
      <c r="L67" s="671">
        <v>0</v>
      </c>
      <c r="M67" s="671">
        <v>6748335</v>
      </c>
      <c r="N67" s="671">
        <v>0</v>
      </c>
      <c r="O67" s="671">
        <v>184769.41230000003</v>
      </c>
      <c r="P67" s="672">
        <v>0.28317546999999998</v>
      </c>
      <c r="Q67" s="672">
        <v>0.28205155374161062</v>
      </c>
      <c r="R67" s="672">
        <v>6317.4826811499997</v>
      </c>
      <c r="S67" s="529"/>
      <c r="T67" s="671" t="e">
        <v>#N/A</v>
      </c>
      <c r="U67" s="529"/>
      <c r="V67" s="672">
        <v>0</v>
      </c>
      <c r="Z67" s="511" t="e">
        <v>#N/A</v>
      </c>
    </row>
    <row r="68" spans="1:26" outlineLevel="2">
      <c r="A68" s="542">
        <v>6</v>
      </c>
      <c r="B68" s="542" t="s">
        <v>909</v>
      </c>
      <c r="C68" s="542">
        <v>49</v>
      </c>
      <c r="D68" s="542" t="s">
        <v>911</v>
      </c>
      <c r="E68" s="542" t="s">
        <v>1568</v>
      </c>
      <c r="F68" s="521" t="s">
        <v>912</v>
      </c>
      <c r="G68" s="456">
        <v>2163181</v>
      </c>
      <c r="H68" s="456">
        <v>0</v>
      </c>
      <c r="I68" s="456">
        <v>0</v>
      </c>
      <c r="J68" s="456">
        <v>0</v>
      </c>
      <c r="K68" s="456">
        <v>0</v>
      </c>
      <c r="L68" s="456">
        <v>0</v>
      </c>
      <c r="M68" s="456">
        <v>2163181</v>
      </c>
      <c r="N68" s="456">
        <v>53239.1260969</v>
      </c>
      <c r="O68" s="456">
        <v>172405.5257</v>
      </c>
      <c r="P68" s="511">
        <v>0.26422672000000003</v>
      </c>
      <c r="Q68" s="511">
        <v>0.26317801086237569</v>
      </c>
      <c r="R68" s="511">
        <v>0.49374267999999999</v>
      </c>
      <c r="T68" s="456">
        <v>57463341.229999997</v>
      </c>
      <c r="V68" s="511">
        <v>0</v>
      </c>
      <c r="Z68" s="511" t="s">
        <v>1978</v>
      </c>
    </row>
    <row r="69" spans="1:26" ht="23.25" customHeight="1" outlineLevel="2">
      <c r="A69" s="542">
        <v>6</v>
      </c>
      <c r="B69" s="542" t="s">
        <v>909</v>
      </c>
      <c r="C69" s="529">
        <v>50</v>
      </c>
      <c r="D69" s="542" t="s">
        <v>1081</v>
      </c>
      <c r="E69" s="542" t="s">
        <v>1676</v>
      </c>
      <c r="F69" s="521" t="s">
        <v>646</v>
      </c>
      <c r="G69" s="456">
        <v>69085</v>
      </c>
      <c r="H69" s="456">
        <v>0</v>
      </c>
      <c r="I69" s="456">
        <v>0</v>
      </c>
      <c r="J69" s="456">
        <v>0</v>
      </c>
      <c r="K69" s="456">
        <v>0</v>
      </c>
      <c r="L69" s="456">
        <v>0</v>
      </c>
      <c r="M69" s="456">
        <v>69085</v>
      </c>
      <c r="N69" s="456">
        <v>0</v>
      </c>
      <c r="O69" s="456">
        <v>0</v>
      </c>
      <c r="P69" s="511">
        <v>0</v>
      </c>
      <c r="Q69" s="511">
        <v>0</v>
      </c>
      <c r="R69" s="511">
        <v>2.97421216</v>
      </c>
      <c r="T69" s="456">
        <v>628053.28</v>
      </c>
      <c r="V69" s="511">
        <v>0</v>
      </c>
      <c r="Z69" s="511" t="s">
        <v>1978</v>
      </c>
    </row>
    <row r="70" spans="1:26" outlineLevel="2">
      <c r="A70" s="542">
        <v>6</v>
      </c>
      <c r="B70" s="542" t="s">
        <v>909</v>
      </c>
      <c r="C70" s="529">
        <v>51</v>
      </c>
      <c r="D70" s="542" t="s">
        <v>1082</v>
      </c>
      <c r="E70" s="542" t="s">
        <v>1569</v>
      </c>
      <c r="F70" s="521" t="s">
        <v>647</v>
      </c>
      <c r="G70" s="456">
        <v>642367</v>
      </c>
      <c r="H70" s="456">
        <v>0</v>
      </c>
      <c r="I70" s="456">
        <v>0</v>
      </c>
      <c r="J70" s="456">
        <v>0</v>
      </c>
      <c r="K70" s="456">
        <v>0</v>
      </c>
      <c r="L70" s="456">
        <v>100000</v>
      </c>
      <c r="M70" s="456">
        <v>542367</v>
      </c>
      <c r="N70" s="456">
        <v>2195.8795746000001</v>
      </c>
      <c r="O70" s="456">
        <v>10570.732830000001</v>
      </c>
      <c r="P70" s="511">
        <v>1.6200579999999999E-2</v>
      </c>
      <c r="Q70" s="511">
        <v>1.613628349939257E-2</v>
      </c>
      <c r="R70" s="511">
        <v>4.0745290000000003E-2</v>
      </c>
      <c r="T70" s="456">
        <v>4064066.6</v>
      </c>
      <c r="V70" s="511">
        <v>0</v>
      </c>
      <c r="Z70" s="511" t="s">
        <v>1978</v>
      </c>
    </row>
    <row r="71" spans="1:26" outlineLevel="2">
      <c r="A71" s="542">
        <v>6</v>
      </c>
      <c r="B71" s="542" t="s">
        <v>909</v>
      </c>
      <c r="C71" s="542">
        <v>52</v>
      </c>
      <c r="D71" s="542" t="s">
        <v>1083</v>
      </c>
      <c r="E71" s="542" t="s">
        <v>1677</v>
      </c>
      <c r="F71" s="521" t="s">
        <v>648</v>
      </c>
      <c r="G71" s="456">
        <v>1727655</v>
      </c>
      <c r="H71" s="456">
        <v>0</v>
      </c>
      <c r="I71" s="456">
        <v>0</v>
      </c>
      <c r="J71" s="456">
        <v>0</v>
      </c>
      <c r="K71" s="456">
        <v>0</v>
      </c>
      <c r="L71" s="456">
        <v>287000</v>
      </c>
      <c r="M71" s="456">
        <v>1440655</v>
      </c>
      <c r="N71" s="456">
        <v>5618.5547085999997</v>
      </c>
      <c r="O71" s="456">
        <v>66054.031749999995</v>
      </c>
      <c r="P71" s="511">
        <v>0.10123364999999999</v>
      </c>
      <c r="Q71" s="511">
        <v>0.10083185335750064</v>
      </c>
      <c r="R71" s="511">
        <v>2.8721192200000001</v>
      </c>
      <c r="T71" s="456">
        <v>50813392.350000001</v>
      </c>
      <c r="V71" s="511">
        <v>0</v>
      </c>
      <c r="Z71" s="511" t="s">
        <v>1978</v>
      </c>
    </row>
    <row r="72" spans="1:26" outlineLevel="2">
      <c r="A72" s="542">
        <v>6</v>
      </c>
      <c r="B72" s="542" t="s">
        <v>909</v>
      </c>
      <c r="C72" s="542">
        <v>53</v>
      </c>
      <c r="D72" s="523" t="s">
        <v>1084</v>
      </c>
      <c r="E72" s="542" t="s">
        <v>1678</v>
      </c>
      <c r="F72" s="521" t="s">
        <v>649</v>
      </c>
      <c r="G72" s="456">
        <v>102600</v>
      </c>
      <c r="H72" s="456">
        <v>0</v>
      </c>
      <c r="I72" s="456">
        <v>0</v>
      </c>
      <c r="J72" s="456">
        <v>0</v>
      </c>
      <c r="K72" s="456">
        <v>0</v>
      </c>
      <c r="L72" s="456">
        <v>0</v>
      </c>
      <c r="M72" s="456">
        <v>102600</v>
      </c>
      <c r="N72" s="456">
        <v>8096.1670565000004</v>
      </c>
      <c r="O72" s="456">
        <v>12402.288</v>
      </c>
      <c r="P72" s="511">
        <v>1.9007599999999999E-2</v>
      </c>
      <c r="Q72" s="511">
        <v>1.8932162833701516E-2</v>
      </c>
      <c r="R72" s="511">
        <v>6.6404069999999996E-2</v>
      </c>
      <c r="T72" s="456">
        <v>1219218.3999999999</v>
      </c>
      <c r="V72" s="511">
        <v>0</v>
      </c>
      <c r="Z72" s="511" t="s">
        <v>1978</v>
      </c>
    </row>
    <row r="73" spans="1:26" outlineLevel="2">
      <c r="A73" s="542">
        <v>6</v>
      </c>
      <c r="B73" s="542" t="s">
        <v>909</v>
      </c>
      <c r="C73" s="542">
        <v>54</v>
      </c>
      <c r="D73" s="542" t="s">
        <v>1085</v>
      </c>
      <c r="E73" s="542" t="s">
        <v>1679</v>
      </c>
      <c r="F73" s="521" t="s">
        <v>650</v>
      </c>
      <c r="G73" s="456">
        <v>14582909</v>
      </c>
      <c r="H73" s="456">
        <v>0</v>
      </c>
      <c r="I73" s="456">
        <v>0</v>
      </c>
      <c r="J73" s="456">
        <v>0</v>
      </c>
      <c r="K73" s="456">
        <v>0</v>
      </c>
      <c r="L73" s="456">
        <v>600000</v>
      </c>
      <c r="M73" s="456">
        <v>13982909</v>
      </c>
      <c r="N73" s="456">
        <v>26287.8692324</v>
      </c>
      <c r="O73" s="456">
        <v>230857.82759</v>
      </c>
      <c r="P73" s="511">
        <v>0.35381003999999999</v>
      </c>
      <c r="Q73" s="511">
        <v>0.35240578055988303</v>
      </c>
      <c r="R73" s="511">
        <v>1.0652472200000001</v>
      </c>
      <c r="T73" s="456">
        <v>171174770.97</v>
      </c>
      <c r="V73" s="511">
        <v>0</v>
      </c>
      <c r="Z73" s="511" t="s">
        <v>1978</v>
      </c>
    </row>
    <row r="74" spans="1:26" outlineLevel="2">
      <c r="A74" s="542">
        <v>6</v>
      </c>
      <c r="B74" s="542" t="s">
        <v>909</v>
      </c>
      <c r="C74" s="542">
        <v>55</v>
      </c>
      <c r="D74" s="542" t="s">
        <v>913</v>
      </c>
      <c r="E74" s="542" t="s">
        <v>1571</v>
      </c>
      <c r="F74" s="521" t="s">
        <v>651</v>
      </c>
      <c r="G74" s="456">
        <v>1902735</v>
      </c>
      <c r="H74" s="456">
        <v>0</v>
      </c>
      <c r="I74" s="456">
        <v>0</v>
      </c>
      <c r="J74" s="456">
        <v>0</v>
      </c>
      <c r="K74" s="456">
        <v>0</v>
      </c>
      <c r="L74" s="456">
        <v>117500</v>
      </c>
      <c r="M74" s="456">
        <v>1785235</v>
      </c>
      <c r="N74" s="456">
        <v>102678.502505</v>
      </c>
      <c r="O74" s="456">
        <v>716932.52364999999</v>
      </c>
      <c r="P74" s="511">
        <v>1.09876251</v>
      </c>
      <c r="Q74" s="511">
        <v>1.0944015554644726</v>
      </c>
      <c r="R74" s="511">
        <v>0.55206339000000004</v>
      </c>
      <c r="T74" s="456">
        <v>183811303.18000001</v>
      </c>
      <c r="V74" s="511">
        <v>0</v>
      </c>
      <c r="Z74" s="511" t="s">
        <v>1978</v>
      </c>
    </row>
    <row r="75" spans="1:26" ht="23.25" customHeight="1" outlineLevel="2">
      <c r="A75" s="542">
        <v>6</v>
      </c>
      <c r="B75" s="542" t="s">
        <v>909</v>
      </c>
      <c r="C75" s="529">
        <v>56</v>
      </c>
      <c r="D75" s="542" t="s">
        <v>914</v>
      </c>
      <c r="E75" s="542" t="s">
        <v>1680</v>
      </c>
      <c r="F75" s="521" t="s">
        <v>652</v>
      </c>
      <c r="G75" s="456">
        <v>1220246</v>
      </c>
      <c r="H75" s="456">
        <v>0</v>
      </c>
      <c r="I75" s="456">
        <v>0</v>
      </c>
      <c r="J75" s="456">
        <v>0</v>
      </c>
      <c r="K75" s="456">
        <v>0</v>
      </c>
      <c r="L75" s="456">
        <v>706500</v>
      </c>
      <c r="M75" s="456">
        <v>513746</v>
      </c>
      <c r="N75" s="456">
        <v>1188.2145381</v>
      </c>
      <c r="O75" s="456">
        <v>13968.75374</v>
      </c>
      <c r="P75" s="511">
        <v>2.140835E-2</v>
      </c>
      <c r="Q75" s="511">
        <v>2.1323381652607734E-2</v>
      </c>
      <c r="R75" s="511">
        <v>9.7349439999999995E-2</v>
      </c>
      <c r="T75" s="456">
        <v>45961101.600000001</v>
      </c>
      <c r="V75" s="511">
        <v>0</v>
      </c>
      <c r="Z75" s="511" t="s">
        <v>1978</v>
      </c>
    </row>
    <row r="76" spans="1:26" outlineLevel="2">
      <c r="A76" s="542">
        <v>6</v>
      </c>
      <c r="B76" s="542" t="s">
        <v>909</v>
      </c>
      <c r="C76" s="529">
        <v>57</v>
      </c>
      <c r="D76" s="542" t="s">
        <v>1086</v>
      </c>
      <c r="E76" s="542" t="s">
        <v>1681</v>
      </c>
      <c r="F76" s="521" t="s">
        <v>653</v>
      </c>
      <c r="G76" s="456">
        <v>486444</v>
      </c>
      <c r="H76" s="456">
        <v>0</v>
      </c>
      <c r="I76" s="456">
        <v>0</v>
      </c>
      <c r="J76" s="456">
        <v>0</v>
      </c>
      <c r="K76" s="456">
        <v>0</v>
      </c>
      <c r="L76" s="456">
        <v>9500</v>
      </c>
      <c r="M76" s="456">
        <v>476944</v>
      </c>
      <c r="N76" s="456">
        <v>1573.915289</v>
      </c>
      <c r="O76" s="456">
        <v>25196.951519999999</v>
      </c>
      <c r="P76" s="511">
        <v>3.8616560000000001E-2</v>
      </c>
      <c r="Q76" s="511">
        <v>3.8463289119678799E-2</v>
      </c>
      <c r="R76" s="511">
        <v>0.20996985000000001</v>
      </c>
      <c r="T76" s="456">
        <v>27894473.850000001</v>
      </c>
      <c r="V76" s="511">
        <v>0</v>
      </c>
      <c r="Z76" s="511" t="s">
        <v>1978</v>
      </c>
    </row>
    <row r="77" spans="1:26" outlineLevel="2">
      <c r="A77" s="542">
        <v>6</v>
      </c>
      <c r="B77" s="542" t="s">
        <v>909</v>
      </c>
      <c r="C77" s="529">
        <v>58</v>
      </c>
      <c r="D77" s="542" t="s">
        <v>1089</v>
      </c>
      <c r="E77" s="542" t="s">
        <v>1682</v>
      </c>
      <c r="F77" s="521" t="s">
        <v>654</v>
      </c>
      <c r="G77" s="456">
        <v>89947</v>
      </c>
      <c r="H77" s="456">
        <v>0</v>
      </c>
      <c r="I77" s="456">
        <v>0</v>
      </c>
      <c r="J77" s="456">
        <v>0</v>
      </c>
      <c r="K77" s="456">
        <v>0</v>
      </c>
      <c r="L77" s="456">
        <v>0</v>
      </c>
      <c r="M77" s="456">
        <v>89947</v>
      </c>
      <c r="N77" s="456">
        <v>0</v>
      </c>
      <c r="O77" s="456">
        <v>0</v>
      </c>
      <c r="P77" s="511">
        <v>0</v>
      </c>
      <c r="Q77" s="511">
        <v>0</v>
      </c>
      <c r="R77" s="511">
        <v>1.2321506799999999</v>
      </c>
      <c r="T77" s="456">
        <v>902469.22</v>
      </c>
      <c r="V77" s="511">
        <v>0</v>
      </c>
      <c r="Z77" s="511" t="s">
        <v>1978</v>
      </c>
    </row>
    <row r="78" spans="1:26" outlineLevel="2">
      <c r="A78" s="542">
        <v>6</v>
      </c>
      <c r="B78" s="542" t="s">
        <v>909</v>
      </c>
      <c r="C78" s="529">
        <v>59</v>
      </c>
      <c r="D78" s="542" t="s">
        <v>1090</v>
      </c>
      <c r="E78" s="542" t="s">
        <v>1683</v>
      </c>
      <c r="F78" s="521" t="s">
        <v>1091</v>
      </c>
      <c r="G78" s="456">
        <v>3517735</v>
      </c>
      <c r="H78" s="456">
        <v>0</v>
      </c>
      <c r="I78" s="456">
        <v>0</v>
      </c>
      <c r="J78" s="456">
        <v>0</v>
      </c>
      <c r="K78" s="456">
        <v>0</v>
      </c>
      <c r="L78" s="456">
        <v>112500</v>
      </c>
      <c r="M78" s="456">
        <v>3405235</v>
      </c>
      <c r="N78" s="456">
        <v>21112.462401999997</v>
      </c>
      <c r="O78" s="456">
        <v>40828.767650000002</v>
      </c>
      <c r="P78" s="511">
        <v>6.2573699999999996E-2</v>
      </c>
      <c r="Q78" s="511">
        <v>6.2325344924191797E-2</v>
      </c>
      <c r="R78" s="511">
        <v>2.2481428499999998</v>
      </c>
      <c r="T78" s="456">
        <v>8822422.25</v>
      </c>
      <c r="V78" s="511">
        <v>0</v>
      </c>
      <c r="Z78" s="511" t="s">
        <v>1978</v>
      </c>
    </row>
    <row r="79" spans="1:26" outlineLevel="2">
      <c r="A79" s="542">
        <v>6</v>
      </c>
      <c r="B79" s="542" t="s">
        <v>909</v>
      </c>
      <c r="C79" s="529">
        <v>60</v>
      </c>
      <c r="D79" s="542" t="s">
        <v>1092</v>
      </c>
      <c r="E79" s="542" t="s">
        <v>1684</v>
      </c>
      <c r="F79" s="521" t="s">
        <v>655</v>
      </c>
      <c r="G79" s="456">
        <v>3266080</v>
      </c>
      <c r="H79" s="456">
        <v>0</v>
      </c>
      <c r="I79" s="456">
        <v>0</v>
      </c>
      <c r="J79" s="456">
        <v>0</v>
      </c>
      <c r="K79" s="456">
        <v>0</v>
      </c>
      <c r="L79" s="456">
        <v>10000</v>
      </c>
      <c r="M79" s="456">
        <v>3256080</v>
      </c>
      <c r="N79" s="456">
        <v>58302.462045999993</v>
      </c>
      <c r="O79" s="456">
        <v>96054.36</v>
      </c>
      <c r="P79" s="511">
        <v>0.1472118</v>
      </c>
      <c r="Q79" s="511">
        <v>0.14662752424447695</v>
      </c>
      <c r="R79" s="511">
        <v>3.2652881100000002</v>
      </c>
      <c r="T79" s="456" t="e">
        <v>#N/A</v>
      </c>
      <c r="V79" s="511">
        <v>0</v>
      </c>
      <c r="Z79" s="511" t="e">
        <v>#N/A</v>
      </c>
    </row>
    <row r="80" spans="1:26" outlineLevel="2">
      <c r="A80" s="542">
        <v>6</v>
      </c>
      <c r="B80" s="542" t="s">
        <v>909</v>
      </c>
      <c r="C80" s="529">
        <v>61</v>
      </c>
      <c r="D80" s="542" t="s">
        <v>1093</v>
      </c>
      <c r="E80" s="542" t="s">
        <v>1685</v>
      </c>
      <c r="F80" s="521" t="s">
        <v>656</v>
      </c>
      <c r="G80" s="456">
        <v>486248</v>
      </c>
      <c r="H80" s="456">
        <v>0</v>
      </c>
      <c r="I80" s="456">
        <v>0</v>
      </c>
      <c r="J80" s="456">
        <v>0</v>
      </c>
      <c r="K80" s="456">
        <v>0</v>
      </c>
      <c r="L80" s="456">
        <v>0</v>
      </c>
      <c r="M80" s="456">
        <v>486248</v>
      </c>
      <c r="N80" s="456">
        <v>0</v>
      </c>
      <c r="O80" s="456">
        <v>213.94911999999999</v>
      </c>
      <c r="P80" s="511">
        <v>3.279E-4</v>
      </c>
      <c r="Q80" s="511">
        <v>3.2659454271398517E-4</v>
      </c>
      <c r="R80" s="511">
        <v>0.11365223000000001</v>
      </c>
      <c r="T80" s="456">
        <v>40697309.890000001</v>
      </c>
      <c r="V80" s="511">
        <v>0</v>
      </c>
      <c r="Z80" s="511" t="s">
        <v>1978</v>
      </c>
    </row>
    <row r="81" spans="1:27" outlineLevel="2">
      <c r="F81" s="521"/>
      <c r="R81" s="511"/>
      <c r="T81" s="456">
        <v>19178746220.899994</v>
      </c>
      <c r="V81" s="511">
        <v>0</v>
      </c>
      <c r="Z81" s="511" t="s">
        <v>1978</v>
      </c>
    </row>
    <row r="82" spans="1:27" outlineLevel="1">
      <c r="B82" s="528" t="s">
        <v>915</v>
      </c>
      <c r="G82" s="524">
        <v>41888875</v>
      </c>
      <c r="H82" s="524">
        <v>0</v>
      </c>
      <c r="I82" s="524">
        <v>0</v>
      </c>
      <c r="J82" s="524">
        <v>6748335</v>
      </c>
      <c r="K82" s="524">
        <v>0</v>
      </c>
      <c r="L82" s="524">
        <v>2480500</v>
      </c>
      <c r="M82" s="524">
        <v>46156710</v>
      </c>
      <c r="N82" s="524">
        <v>359846.17481319996</v>
      </c>
      <c r="O82" s="524">
        <v>2184583.9872299996</v>
      </c>
      <c r="P82" s="525">
        <v>3.3480682000000002</v>
      </c>
      <c r="Q82" s="525">
        <v>3.334779822088898</v>
      </c>
      <c r="R82" s="525"/>
      <c r="T82" s="456">
        <v>19178746220.899994</v>
      </c>
      <c r="V82" s="525">
        <v>0</v>
      </c>
      <c r="Z82" s="511" t="s">
        <v>1978</v>
      </c>
    </row>
    <row r="83" spans="1:27" outlineLevel="1">
      <c r="B83" s="528"/>
      <c r="D83" s="517" t="s">
        <v>916</v>
      </c>
      <c r="E83" s="517"/>
      <c r="F83" s="518" t="s">
        <v>657</v>
      </c>
      <c r="G83" s="526"/>
      <c r="H83" s="526"/>
      <c r="I83" s="526"/>
      <c r="J83" s="526"/>
      <c r="K83" s="526"/>
      <c r="L83" s="526"/>
      <c r="M83" s="526"/>
      <c r="N83" s="526"/>
      <c r="O83" s="526"/>
      <c r="P83" s="527"/>
      <c r="Q83" s="527"/>
      <c r="R83" s="527"/>
      <c r="T83" s="456" t="e">
        <v>#N/A</v>
      </c>
      <c r="V83" s="511">
        <v>0</v>
      </c>
      <c r="Z83" s="511" t="e">
        <v>#N/A</v>
      </c>
    </row>
    <row r="84" spans="1:27" outlineLevel="2">
      <c r="A84" s="542">
        <v>7</v>
      </c>
      <c r="B84" s="542" t="s">
        <v>916</v>
      </c>
      <c r="C84" s="542">
        <v>62</v>
      </c>
      <c r="D84" s="542" t="s">
        <v>1094</v>
      </c>
      <c r="E84" s="542" t="s">
        <v>1686</v>
      </c>
      <c r="F84" s="521" t="s">
        <v>1095</v>
      </c>
      <c r="G84" s="456">
        <v>781030</v>
      </c>
      <c r="H84" s="456">
        <v>0</v>
      </c>
      <c r="I84" s="456">
        <v>0</v>
      </c>
      <c r="J84" s="456">
        <v>0</v>
      </c>
      <c r="K84" s="456">
        <v>0</v>
      </c>
      <c r="L84" s="456">
        <v>86000</v>
      </c>
      <c r="M84" s="456">
        <v>695030</v>
      </c>
      <c r="N84" s="456">
        <v>0</v>
      </c>
      <c r="O84" s="456">
        <v>0</v>
      </c>
      <c r="P84" s="511">
        <v>0</v>
      </c>
      <c r="Q84" s="511">
        <v>0</v>
      </c>
      <c r="R84" s="511">
        <v>11.5855</v>
      </c>
      <c r="T84" s="456">
        <v>5759746.6100000003</v>
      </c>
      <c r="V84" s="511">
        <v>0</v>
      </c>
      <c r="Z84" s="511" t="s">
        <v>1978</v>
      </c>
    </row>
    <row r="85" spans="1:27" outlineLevel="2">
      <c r="A85" s="542">
        <v>7</v>
      </c>
      <c r="B85" s="542" t="s">
        <v>916</v>
      </c>
      <c r="C85" s="542">
        <v>63</v>
      </c>
      <c r="D85" s="542" t="s">
        <v>1096</v>
      </c>
      <c r="E85" s="542" t="s">
        <v>1687</v>
      </c>
      <c r="F85" s="521" t="s">
        <v>658</v>
      </c>
      <c r="G85" s="456">
        <v>49259</v>
      </c>
      <c r="H85" s="456">
        <v>0</v>
      </c>
      <c r="I85" s="456">
        <v>0</v>
      </c>
      <c r="J85" s="456">
        <v>0</v>
      </c>
      <c r="K85" s="456">
        <v>0</v>
      </c>
      <c r="L85" s="456">
        <v>0</v>
      </c>
      <c r="M85" s="456">
        <v>49259</v>
      </c>
      <c r="N85" s="456">
        <v>0</v>
      </c>
      <c r="O85" s="456">
        <v>0</v>
      </c>
      <c r="P85" s="511">
        <v>0</v>
      </c>
      <c r="Q85" s="511">
        <v>0</v>
      </c>
      <c r="R85" s="511">
        <v>1.2314750000000001</v>
      </c>
      <c r="T85" s="456">
        <v>492590.81</v>
      </c>
      <c r="V85" s="511">
        <v>0</v>
      </c>
      <c r="Z85" s="511" t="s">
        <v>1978</v>
      </c>
    </row>
    <row r="86" spans="1:27" outlineLevel="2">
      <c r="A86" s="542">
        <v>7</v>
      </c>
      <c r="B86" s="542" t="s">
        <v>916</v>
      </c>
      <c r="C86" s="542">
        <v>64</v>
      </c>
      <c r="D86" s="542" t="s">
        <v>917</v>
      </c>
      <c r="E86" s="542" t="s">
        <v>1572</v>
      </c>
      <c r="F86" s="521" t="s">
        <v>659</v>
      </c>
      <c r="G86" s="456">
        <v>914286</v>
      </c>
      <c r="H86" s="456">
        <v>0</v>
      </c>
      <c r="I86" s="456">
        <v>0</v>
      </c>
      <c r="J86" s="456">
        <v>0</v>
      </c>
      <c r="K86" s="456">
        <v>0</v>
      </c>
      <c r="L86" s="456">
        <v>0</v>
      </c>
      <c r="M86" s="456">
        <v>914286</v>
      </c>
      <c r="N86" s="456">
        <v>32755.994280000003</v>
      </c>
      <c r="O86" s="456">
        <v>49371.444000000003</v>
      </c>
      <c r="P86" s="511">
        <v>7.56661E-2</v>
      </c>
      <c r="Q86" s="511">
        <v>7.5365788727287719E-2</v>
      </c>
      <c r="R86" s="511">
        <v>0.74200082999999994</v>
      </c>
      <c r="T86" s="456">
        <v>8806924.7200000007</v>
      </c>
      <c r="V86" s="511">
        <v>0</v>
      </c>
      <c r="Z86" s="511" t="s">
        <v>1978</v>
      </c>
    </row>
    <row r="87" spans="1:27" outlineLevel="2">
      <c r="A87" s="542">
        <v>7</v>
      </c>
      <c r="B87" s="542" t="s">
        <v>916</v>
      </c>
      <c r="C87" s="542">
        <v>65</v>
      </c>
      <c r="D87" s="542" t="s">
        <v>1097</v>
      </c>
      <c r="E87" s="542" t="s">
        <v>1688</v>
      </c>
      <c r="F87" s="521" t="s">
        <v>660</v>
      </c>
      <c r="G87" s="456">
        <v>160986</v>
      </c>
      <c r="H87" s="456">
        <v>0</v>
      </c>
      <c r="I87" s="456">
        <v>0</v>
      </c>
      <c r="J87" s="456">
        <v>0</v>
      </c>
      <c r="K87" s="456">
        <v>0</v>
      </c>
      <c r="L87" s="456">
        <v>0</v>
      </c>
      <c r="M87" s="456">
        <v>160986</v>
      </c>
      <c r="N87" s="456">
        <v>0</v>
      </c>
      <c r="O87" s="456">
        <v>0</v>
      </c>
      <c r="P87" s="511">
        <v>0</v>
      </c>
      <c r="Q87" s="511">
        <v>0</v>
      </c>
      <c r="R87" s="511">
        <v>9.8552800699999992</v>
      </c>
      <c r="T87" s="456">
        <v>2920131.52</v>
      </c>
      <c r="V87" s="511">
        <v>0</v>
      </c>
      <c r="Z87" s="511" t="s">
        <v>1978</v>
      </c>
    </row>
    <row r="88" spans="1:27" outlineLevel="2">
      <c r="A88" s="542">
        <v>7</v>
      </c>
      <c r="B88" s="542" t="s">
        <v>916</v>
      </c>
      <c r="C88" s="542">
        <v>66</v>
      </c>
      <c r="D88" s="542" t="s">
        <v>1098</v>
      </c>
      <c r="E88" s="542" t="s">
        <v>1689</v>
      </c>
      <c r="F88" s="521" t="s">
        <v>661</v>
      </c>
      <c r="G88" s="456">
        <v>5815232</v>
      </c>
      <c r="H88" s="456">
        <v>0</v>
      </c>
      <c r="I88" s="456">
        <v>0</v>
      </c>
      <c r="J88" s="456">
        <v>0</v>
      </c>
      <c r="K88" s="456">
        <v>0</v>
      </c>
      <c r="L88" s="456">
        <v>206000</v>
      </c>
      <c r="M88" s="456">
        <v>5609232</v>
      </c>
      <c r="N88" s="456">
        <v>52549.51627</v>
      </c>
      <c r="O88" s="456">
        <v>118018.24128</v>
      </c>
      <c r="P88" s="511">
        <v>0.18087339</v>
      </c>
      <c r="Q88" s="511">
        <v>0.18015551334237959</v>
      </c>
      <c r="R88" s="511">
        <v>13.9137872</v>
      </c>
      <c r="T88" s="456" t="e">
        <v>#N/A</v>
      </c>
      <c r="V88" s="511">
        <v>0</v>
      </c>
      <c r="Z88" s="511" t="e">
        <v>#N/A</v>
      </c>
    </row>
    <row r="89" spans="1:27" outlineLevel="2">
      <c r="A89" s="542">
        <v>7</v>
      </c>
      <c r="B89" s="542" t="s">
        <v>916</v>
      </c>
      <c r="C89" s="542">
        <v>67</v>
      </c>
      <c r="D89" s="542" t="s">
        <v>918</v>
      </c>
      <c r="E89" s="542" t="s">
        <v>1690</v>
      </c>
      <c r="F89" s="521" t="s">
        <v>662</v>
      </c>
      <c r="G89" s="456">
        <v>4485528</v>
      </c>
      <c r="H89" s="456">
        <v>0</v>
      </c>
      <c r="I89" s="456">
        <v>0</v>
      </c>
      <c r="J89" s="456">
        <v>0</v>
      </c>
      <c r="K89" s="456">
        <v>0</v>
      </c>
      <c r="L89" s="456">
        <v>98050</v>
      </c>
      <c r="M89" s="456">
        <v>4387478</v>
      </c>
      <c r="N89" s="456">
        <v>356219.33882</v>
      </c>
      <c r="O89" s="456">
        <v>2696236.8553400002</v>
      </c>
      <c r="P89" s="511">
        <v>4.1322214600000002</v>
      </c>
      <c r="Q89" s="511">
        <v>4.1158208214100664</v>
      </c>
      <c r="R89" s="511">
        <v>5.1996966100000002</v>
      </c>
      <c r="T89" s="456">
        <v>764379907.23000002</v>
      </c>
      <c r="V89" s="511">
        <v>0</v>
      </c>
      <c r="Z89" s="511" t="s">
        <v>1978</v>
      </c>
    </row>
    <row r="90" spans="1:27" ht="25.5" outlineLevel="2">
      <c r="A90" s="542">
        <v>7</v>
      </c>
      <c r="B90" s="542" t="s">
        <v>916</v>
      </c>
      <c r="C90" s="529">
        <v>68</v>
      </c>
      <c r="D90" s="542" t="s">
        <v>919</v>
      </c>
      <c r="E90" s="542" t="s">
        <v>1573</v>
      </c>
      <c r="F90" s="521" t="s">
        <v>920</v>
      </c>
      <c r="G90" s="456">
        <v>983658</v>
      </c>
      <c r="H90" s="456">
        <v>0</v>
      </c>
      <c r="I90" s="456">
        <v>0</v>
      </c>
      <c r="J90" s="456">
        <v>0</v>
      </c>
      <c r="K90" s="456">
        <v>0</v>
      </c>
      <c r="L90" s="456">
        <v>0</v>
      </c>
      <c r="M90" s="456">
        <v>983658</v>
      </c>
      <c r="N90" s="456">
        <v>598221.4487999999</v>
      </c>
      <c r="O90" s="456">
        <v>1046612.112</v>
      </c>
      <c r="P90" s="511">
        <v>1.6040256399999999</v>
      </c>
      <c r="Q90" s="511">
        <v>1.5976593131935211</v>
      </c>
      <c r="R90" s="511">
        <v>11.92746453</v>
      </c>
      <c r="T90" s="456">
        <v>911283011.20000005</v>
      </c>
      <c r="V90" s="511">
        <v>0</v>
      </c>
      <c r="Z90" s="511" t="s">
        <v>1978</v>
      </c>
    </row>
    <row r="91" spans="1:27" outlineLevel="2">
      <c r="A91" s="542">
        <v>7</v>
      </c>
      <c r="B91" s="542" t="s">
        <v>916</v>
      </c>
      <c r="C91" s="542">
        <v>69</v>
      </c>
      <c r="D91" s="542" t="s">
        <v>921</v>
      </c>
      <c r="E91" s="542" t="s">
        <v>1691</v>
      </c>
      <c r="F91" s="521" t="s">
        <v>922</v>
      </c>
      <c r="G91" s="456">
        <v>2746908</v>
      </c>
      <c r="H91" s="456">
        <v>0</v>
      </c>
      <c r="I91" s="456">
        <v>0</v>
      </c>
      <c r="J91" s="456">
        <v>0</v>
      </c>
      <c r="K91" s="456">
        <v>0</v>
      </c>
      <c r="L91" s="456">
        <v>2500</v>
      </c>
      <c r="M91" s="456">
        <v>2744408</v>
      </c>
      <c r="N91" s="456">
        <v>103858.176915</v>
      </c>
      <c r="O91" s="456">
        <v>661402.32799999998</v>
      </c>
      <c r="P91" s="511">
        <v>1.0136575699999999</v>
      </c>
      <c r="Q91" s="511">
        <v>1.0096343974825661</v>
      </c>
      <c r="R91" s="511">
        <v>3.38690362</v>
      </c>
      <c r="T91" s="456" t="e">
        <v>#N/A</v>
      </c>
      <c r="V91" s="511">
        <v>0</v>
      </c>
      <c r="Z91" s="511" t="e">
        <v>#N/A</v>
      </c>
    </row>
    <row r="92" spans="1:27" outlineLevel="2">
      <c r="A92" s="542">
        <v>7</v>
      </c>
      <c r="B92" s="542" t="s">
        <v>916</v>
      </c>
      <c r="C92" s="542">
        <v>70</v>
      </c>
      <c r="D92" s="542" t="s">
        <v>1531</v>
      </c>
      <c r="E92" s="542" t="s">
        <v>1574</v>
      </c>
      <c r="F92" s="521" t="s">
        <v>663</v>
      </c>
      <c r="G92" s="456">
        <v>378091</v>
      </c>
      <c r="H92" s="456">
        <v>0</v>
      </c>
      <c r="I92" s="456">
        <v>0</v>
      </c>
      <c r="J92" s="456">
        <v>0</v>
      </c>
      <c r="K92" s="456">
        <v>0</v>
      </c>
      <c r="L92" s="456">
        <v>0</v>
      </c>
      <c r="M92" s="456">
        <v>378091</v>
      </c>
      <c r="N92" s="456">
        <v>36875.215229999994</v>
      </c>
      <c r="O92" s="456">
        <v>67776.592659999995</v>
      </c>
      <c r="P92" s="511">
        <v>0.10387362</v>
      </c>
      <c r="Q92" s="511">
        <v>0.10346135233697032</v>
      </c>
      <c r="R92" s="511">
        <v>1.2603033299999999</v>
      </c>
      <c r="T92" s="456">
        <v>30880290.77</v>
      </c>
      <c r="V92" s="511">
        <v>0</v>
      </c>
      <c r="Z92" s="511" t="s">
        <v>1978</v>
      </c>
    </row>
    <row r="93" spans="1:27" outlineLevel="1">
      <c r="B93" s="528" t="s">
        <v>923</v>
      </c>
      <c r="G93" s="524">
        <v>16314978</v>
      </c>
      <c r="H93" s="524">
        <v>0</v>
      </c>
      <c r="I93" s="524">
        <v>0</v>
      </c>
      <c r="J93" s="524">
        <v>0</v>
      </c>
      <c r="K93" s="524">
        <v>0</v>
      </c>
      <c r="L93" s="524">
        <v>392550</v>
      </c>
      <c r="M93" s="524">
        <v>15922428</v>
      </c>
      <c r="N93" s="524">
        <v>1180479.6903149998</v>
      </c>
      <c r="O93" s="524">
        <v>4639417.5732799992</v>
      </c>
      <c r="P93" s="525">
        <v>7.110317779999999</v>
      </c>
      <c r="Q93" s="525">
        <v>7.0820971864927911</v>
      </c>
      <c r="R93" s="525"/>
      <c r="T93" s="456">
        <v>19178746220.899994</v>
      </c>
      <c r="V93" s="525">
        <v>0</v>
      </c>
      <c r="Z93" s="511" t="s">
        <v>1978</v>
      </c>
    </row>
    <row r="94" spans="1:27" ht="27" customHeight="1" outlineLevel="1">
      <c r="B94" s="528"/>
      <c r="D94" s="517" t="s">
        <v>941</v>
      </c>
      <c r="E94" s="517"/>
      <c r="F94" s="518" t="s">
        <v>1100</v>
      </c>
      <c r="G94" s="526"/>
      <c r="H94" s="526"/>
      <c r="I94" s="526"/>
      <c r="J94" s="526"/>
      <c r="K94" s="526"/>
      <c r="L94" s="526"/>
      <c r="M94" s="526"/>
      <c r="N94" s="526"/>
      <c r="O94" s="526"/>
      <c r="P94" s="527"/>
      <c r="Q94" s="527"/>
      <c r="R94" s="527"/>
      <c r="T94" s="456" t="e">
        <v>#N/A</v>
      </c>
      <c r="V94" s="511">
        <v>0</v>
      </c>
      <c r="Z94" s="511" t="e">
        <v>#N/A</v>
      </c>
    </row>
    <row r="95" spans="1:27" ht="25.5" outlineLevel="2">
      <c r="A95" s="542">
        <v>8</v>
      </c>
      <c r="B95" s="542" t="s">
        <v>1099</v>
      </c>
      <c r="C95" s="542">
        <v>71</v>
      </c>
      <c r="D95" s="542" t="s">
        <v>1107</v>
      </c>
      <c r="E95" s="542" t="s">
        <v>1692</v>
      </c>
      <c r="F95" s="521" t="s">
        <v>664</v>
      </c>
      <c r="G95" s="456">
        <v>574324</v>
      </c>
      <c r="H95" s="456">
        <v>0</v>
      </c>
      <c r="I95" s="456">
        <v>0</v>
      </c>
      <c r="J95" s="456">
        <v>0</v>
      </c>
      <c r="K95" s="456">
        <v>0</v>
      </c>
      <c r="L95" s="456">
        <v>0</v>
      </c>
      <c r="M95" s="456">
        <v>574324</v>
      </c>
      <c r="N95" s="456">
        <v>0</v>
      </c>
      <c r="O95" s="456">
        <v>13065.870999999999</v>
      </c>
      <c r="P95" s="511">
        <v>2.00246E-2</v>
      </c>
      <c r="Q95" s="511">
        <v>1.9945126039335521E-2</v>
      </c>
      <c r="R95" s="511">
        <v>10.538055050000001</v>
      </c>
      <c r="T95" s="456">
        <v>20025312.920000002</v>
      </c>
      <c r="V95" s="511">
        <v>0</v>
      </c>
      <c r="Z95" s="511" t="s">
        <v>1978</v>
      </c>
    </row>
    <row r="96" spans="1:27" outlineLevel="2">
      <c r="A96" s="542">
        <v>8</v>
      </c>
      <c r="B96" s="542" t="s">
        <v>1099</v>
      </c>
      <c r="C96" s="542">
        <v>72</v>
      </c>
      <c r="D96" s="542" t="s">
        <v>1108</v>
      </c>
      <c r="E96" s="542" t="s">
        <v>1693</v>
      </c>
      <c r="F96" s="521" t="s">
        <v>665</v>
      </c>
      <c r="G96" s="456">
        <v>1758827</v>
      </c>
      <c r="H96" s="456">
        <v>0</v>
      </c>
      <c r="I96" s="456">
        <v>0</v>
      </c>
      <c r="J96" s="456">
        <v>0</v>
      </c>
      <c r="K96" s="456">
        <v>0</v>
      </c>
      <c r="L96" s="456">
        <v>0</v>
      </c>
      <c r="M96" s="456">
        <v>1758827</v>
      </c>
      <c r="N96" s="456">
        <v>11872.16786</v>
      </c>
      <c r="O96" s="456">
        <v>190832.72949999999</v>
      </c>
      <c r="P96" s="511">
        <v>0.29246803999999998</v>
      </c>
      <c r="Q96" s="511">
        <v>0.29130724176810879</v>
      </c>
      <c r="R96" s="511">
        <v>6.1794753800000004</v>
      </c>
      <c r="T96" s="456" t="e">
        <v>#N/A</v>
      </c>
      <c r="V96" s="511">
        <v>0</v>
      </c>
      <c r="Z96" s="511" t="e">
        <v>#N/A</v>
      </c>
      <c r="AA96" s="542" t="e">
        <v>#N/A</v>
      </c>
    </row>
    <row r="97" spans="1:26" outlineLevel="2">
      <c r="A97" s="542">
        <v>8</v>
      </c>
      <c r="B97" s="542" t="s">
        <v>1099</v>
      </c>
      <c r="C97" s="542">
        <v>73</v>
      </c>
      <c r="D97" s="542" t="s">
        <v>1111</v>
      </c>
      <c r="E97" s="542" t="s">
        <v>1694</v>
      </c>
      <c r="F97" s="521" t="s">
        <v>666</v>
      </c>
      <c r="G97" s="456">
        <v>8</v>
      </c>
      <c r="H97" s="456">
        <v>0</v>
      </c>
      <c r="I97" s="456">
        <v>0</v>
      </c>
      <c r="J97" s="456">
        <v>0</v>
      </c>
      <c r="K97" s="456">
        <v>0</v>
      </c>
      <c r="L97" s="456">
        <v>0</v>
      </c>
      <c r="M97" s="456">
        <v>8</v>
      </c>
      <c r="N97" s="456">
        <v>0</v>
      </c>
      <c r="O97" s="456">
        <v>0</v>
      </c>
      <c r="P97" s="511">
        <v>0</v>
      </c>
      <c r="Q97" s="511">
        <v>0</v>
      </c>
      <c r="R97" s="511">
        <v>0</v>
      </c>
      <c r="T97" s="456" t="e">
        <v>#N/A</v>
      </c>
      <c r="V97" s="511">
        <v>0</v>
      </c>
      <c r="Z97" s="511" t="e">
        <v>#N/A</v>
      </c>
    </row>
    <row r="98" spans="1:26" outlineLevel="1">
      <c r="B98" s="528" t="s">
        <v>1114</v>
      </c>
      <c r="G98" s="524">
        <v>2333159</v>
      </c>
      <c r="H98" s="524">
        <v>0</v>
      </c>
      <c r="I98" s="524">
        <v>0</v>
      </c>
      <c r="J98" s="524">
        <v>0</v>
      </c>
      <c r="K98" s="524">
        <v>0</v>
      </c>
      <c r="L98" s="524">
        <v>0</v>
      </c>
      <c r="M98" s="524">
        <v>2333159</v>
      </c>
      <c r="N98" s="524">
        <v>11872.16786</v>
      </c>
      <c r="O98" s="524">
        <v>203898.6005</v>
      </c>
      <c r="P98" s="525">
        <v>0.31249263999999999</v>
      </c>
      <c r="Q98" s="525">
        <v>0.31125236780744431</v>
      </c>
      <c r="R98" s="525"/>
      <c r="T98" s="456">
        <v>19178746220.899994</v>
      </c>
      <c r="V98" s="525">
        <v>0</v>
      </c>
      <c r="Z98" s="511" t="s">
        <v>1978</v>
      </c>
    </row>
    <row r="99" spans="1:26" outlineLevel="1">
      <c r="B99" s="528"/>
      <c r="D99" s="517" t="s">
        <v>924</v>
      </c>
      <c r="E99" s="517"/>
      <c r="F99" s="518" t="s">
        <v>667</v>
      </c>
      <c r="G99" s="526"/>
      <c r="H99" s="526"/>
      <c r="I99" s="526"/>
      <c r="J99" s="526"/>
      <c r="K99" s="526"/>
      <c r="L99" s="526"/>
      <c r="M99" s="526"/>
      <c r="N99" s="526"/>
      <c r="O99" s="526"/>
      <c r="P99" s="527"/>
      <c r="Q99" s="527"/>
      <c r="R99" s="527"/>
      <c r="T99" s="456" t="e">
        <v>#N/A</v>
      </c>
      <c r="V99" s="511">
        <v>0</v>
      </c>
      <c r="Z99" s="511" t="e">
        <v>#N/A</v>
      </c>
    </row>
    <row r="100" spans="1:26" outlineLevel="2">
      <c r="A100" s="542">
        <v>9</v>
      </c>
      <c r="B100" s="542" t="s">
        <v>924</v>
      </c>
      <c r="C100" s="542">
        <v>74</v>
      </c>
      <c r="D100" s="542" t="s">
        <v>1115</v>
      </c>
      <c r="E100" s="542" t="s">
        <v>1695</v>
      </c>
      <c r="F100" s="521" t="s">
        <v>668</v>
      </c>
      <c r="G100" s="456">
        <v>490276</v>
      </c>
      <c r="H100" s="456">
        <v>0</v>
      </c>
      <c r="I100" s="456">
        <v>0</v>
      </c>
      <c r="J100" s="456">
        <v>0</v>
      </c>
      <c r="K100" s="456">
        <v>0</v>
      </c>
      <c r="L100" s="456">
        <v>0</v>
      </c>
      <c r="M100" s="456">
        <v>490276</v>
      </c>
      <c r="N100" s="456">
        <v>4849.6931699999996</v>
      </c>
      <c r="O100" s="456">
        <v>16669.383999999998</v>
      </c>
      <c r="P100" s="511">
        <v>2.554731E-2</v>
      </c>
      <c r="Q100" s="511">
        <v>2.5445909031099639E-2</v>
      </c>
      <c r="R100" s="511">
        <v>4.2734887800000001</v>
      </c>
      <c r="T100" s="456" t="e">
        <v>#N/A</v>
      </c>
      <c r="V100" s="511">
        <v>0</v>
      </c>
      <c r="Z100" s="511" t="e">
        <v>#N/A</v>
      </c>
    </row>
    <row r="101" spans="1:26" outlineLevel="2">
      <c r="A101" s="542">
        <v>9</v>
      </c>
      <c r="B101" s="542" t="s">
        <v>924</v>
      </c>
      <c r="C101" s="542">
        <v>75</v>
      </c>
      <c r="D101" s="542" t="s">
        <v>1116</v>
      </c>
      <c r="E101" s="542" t="s">
        <v>1696</v>
      </c>
      <c r="F101" s="521" t="s">
        <v>669</v>
      </c>
      <c r="G101" s="456">
        <v>158577</v>
      </c>
      <c r="H101" s="456">
        <v>0</v>
      </c>
      <c r="I101" s="456">
        <v>0</v>
      </c>
      <c r="J101" s="456">
        <v>0</v>
      </c>
      <c r="K101" s="456">
        <v>0</v>
      </c>
      <c r="L101" s="456">
        <v>0</v>
      </c>
      <c r="M101" s="456">
        <v>158577</v>
      </c>
      <c r="N101" s="456">
        <v>1030.7505000000001</v>
      </c>
      <c r="O101" s="456">
        <v>5271.0994800000008</v>
      </c>
      <c r="P101" s="511">
        <v>8.0784299999999993E-3</v>
      </c>
      <c r="Q101" s="511">
        <v>8.0463631926624667E-3</v>
      </c>
      <c r="R101" s="511">
        <v>0.74433843</v>
      </c>
      <c r="T101" s="456">
        <v>1216751.3999999999</v>
      </c>
      <c r="V101" s="511">
        <v>0</v>
      </c>
      <c r="Z101" s="511" t="s">
        <v>1978</v>
      </c>
    </row>
    <row r="102" spans="1:26" outlineLevel="2">
      <c r="A102" s="542">
        <v>9</v>
      </c>
      <c r="B102" s="542" t="s">
        <v>924</v>
      </c>
      <c r="C102" s="542">
        <v>76</v>
      </c>
      <c r="D102" s="542" t="s">
        <v>925</v>
      </c>
      <c r="E102" s="542" t="s">
        <v>1697</v>
      </c>
      <c r="F102" s="521" t="s">
        <v>670</v>
      </c>
      <c r="G102" s="456">
        <v>463752</v>
      </c>
      <c r="H102" s="456">
        <v>0</v>
      </c>
      <c r="I102" s="456">
        <v>0</v>
      </c>
      <c r="J102" s="456">
        <v>0</v>
      </c>
      <c r="K102" s="456">
        <v>0</v>
      </c>
      <c r="L102" s="456">
        <v>0</v>
      </c>
      <c r="M102" s="456">
        <v>463752</v>
      </c>
      <c r="N102" s="456">
        <v>32485.827600000001</v>
      </c>
      <c r="O102" s="456">
        <v>283371.02207999997</v>
      </c>
      <c r="P102" s="511">
        <v>0.43429116000000001</v>
      </c>
      <c r="Q102" s="511">
        <v>0.43256746919366712</v>
      </c>
      <c r="R102" s="511">
        <v>3.7397545299999999</v>
      </c>
      <c r="T102" s="456">
        <v>135009000</v>
      </c>
      <c r="V102" s="511">
        <v>0</v>
      </c>
      <c r="Z102" s="511" t="s">
        <v>1978</v>
      </c>
    </row>
    <row r="103" spans="1:26" outlineLevel="2">
      <c r="A103" s="542">
        <v>9</v>
      </c>
      <c r="B103" s="542" t="s">
        <v>924</v>
      </c>
      <c r="C103" s="542">
        <v>77</v>
      </c>
      <c r="D103" s="542" t="s">
        <v>1117</v>
      </c>
      <c r="E103" s="542" t="s">
        <v>1698</v>
      </c>
      <c r="F103" s="521" t="s">
        <v>1118</v>
      </c>
      <c r="G103" s="456">
        <v>1424659</v>
      </c>
      <c r="H103" s="456">
        <v>0</v>
      </c>
      <c r="I103" s="456">
        <v>0</v>
      </c>
      <c r="J103" s="456">
        <v>0</v>
      </c>
      <c r="K103" s="456">
        <v>0</v>
      </c>
      <c r="L103" s="456">
        <v>111000</v>
      </c>
      <c r="M103" s="456">
        <v>1313659</v>
      </c>
      <c r="N103" s="456">
        <v>27767.875845499999</v>
      </c>
      <c r="O103" s="456">
        <v>140062.32258000001</v>
      </c>
      <c r="P103" s="511">
        <v>0.21465790000000001</v>
      </c>
      <c r="Q103" s="511">
        <v>0.21380592822477504</v>
      </c>
      <c r="R103" s="511">
        <v>9.9519621199999992</v>
      </c>
      <c r="T103" s="456" t="e">
        <v>#N/A</v>
      </c>
      <c r="V103" s="511">
        <v>0</v>
      </c>
      <c r="Z103" s="511" t="e">
        <v>#N/A</v>
      </c>
    </row>
    <row r="104" spans="1:26" outlineLevel="2">
      <c r="A104" s="542">
        <v>9</v>
      </c>
      <c r="B104" s="542" t="s">
        <v>924</v>
      </c>
      <c r="C104" s="542">
        <v>78</v>
      </c>
      <c r="D104" s="542" t="s">
        <v>926</v>
      </c>
      <c r="E104" s="542" t="s">
        <v>1575</v>
      </c>
      <c r="F104" s="521" t="s">
        <v>671</v>
      </c>
      <c r="G104" s="456">
        <v>661180</v>
      </c>
      <c r="H104" s="456">
        <v>0</v>
      </c>
      <c r="I104" s="456">
        <v>0</v>
      </c>
      <c r="J104" s="456">
        <v>0</v>
      </c>
      <c r="K104" s="456">
        <v>0</v>
      </c>
      <c r="L104" s="456">
        <v>0</v>
      </c>
      <c r="M104" s="456">
        <v>661180</v>
      </c>
      <c r="N104" s="456">
        <v>108219.45606200001</v>
      </c>
      <c r="O104" s="456">
        <v>365738.32880000002</v>
      </c>
      <c r="P104" s="511">
        <v>0.56052634000000001</v>
      </c>
      <c r="Q104" s="511">
        <v>0.55830162913225889</v>
      </c>
      <c r="R104" s="511">
        <v>1.49275837</v>
      </c>
      <c r="T104" s="456">
        <v>41169725</v>
      </c>
      <c r="V104" s="511">
        <v>0</v>
      </c>
      <c r="Z104" s="511" t="s">
        <v>1978</v>
      </c>
    </row>
    <row r="105" spans="1:26" ht="21" customHeight="1" outlineLevel="2">
      <c r="A105" s="542">
        <v>9</v>
      </c>
      <c r="B105" s="542" t="s">
        <v>924</v>
      </c>
      <c r="C105" s="542">
        <v>79</v>
      </c>
      <c r="D105" s="542" t="s">
        <v>1119</v>
      </c>
      <c r="E105" s="542" t="s">
        <v>1699</v>
      </c>
      <c r="F105" s="521" t="s">
        <v>672</v>
      </c>
      <c r="G105" s="456">
        <v>206888</v>
      </c>
      <c r="H105" s="456">
        <v>0</v>
      </c>
      <c r="I105" s="456">
        <v>0</v>
      </c>
      <c r="J105" s="456">
        <v>0</v>
      </c>
      <c r="K105" s="456">
        <v>0</v>
      </c>
      <c r="L105" s="456">
        <v>0</v>
      </c>
      <c r="M105" s="456">
        <v>206888</v>
      </c>
      <c r="N105" s="456">
        <v>0</v>
      </c>
      <c r="O105" s="456">
        <v>0</v>
      </c>
      <c r="P105" s="511">
        <v>0</v>
      </c>
      <c r="Q105" s="511">
        <v>0</v>
      </c>
      <c r="R105" s="511">
        <v>4.8679529400000003</v>
      </c>
      <c r="T105" s="456">
        <v>2068881.4</v>
      </c>
      <c r="V105" s="511">
        <v>0</v>
      </c>
      <c r="Z105" s="511" t="s">
        <v>1978</v>
      </c>
    </row>
    <row r="106" spans="1:26" outlineLevel="1">
      <c r="B106" s="528" t="s">
        <v>927</v>
      </c>
      <c r="G106" s="524">
        <v>3405332</v>
      </c>
      <c r="H106" s="524">
        <v>0</v>
      </c>
      <c r="I106" s="524">
        <v>0</v>
      </c>
      <c r="J106" s="524">
        <v>0</v>
      </c>
      <c r="K106" s="524">
        <v>0</v>
      </c>
      <c r="L106" s="524">
        <v>111000</v>
      </c>
      <c r="M106" s="524">
        <v>3294332</v>
      </c>
      <c r="N106" s="524">
        <v>174353.60317750002</v>
      </c>
      <c r="O106" s="524">
        <v>811112.15694000002</v>
      </c>
      <c r="P106" s="525">
        <v>1.24310114</v>
      </c>
      <c r="Q106" s="525">
        <v>1.2381672987744632</v>
      </c>
      <c r="R106" s="525"/>
      <c r="T106" s="456">
        <v>19178746220.899994</v>
      </c>
      <c r="V106" s="525">
        <v>0</v>
      </c>
      <c r="Z106" s="511" t="s">
        <v>1978</v>
      </c>
    </row>
    <row r="107" spans="1:26" outlineLevel="1">
      <c r="B107" s="528"/>
      <c r="D107" s="517" t="s">
        <v>1120</v>
      </c>
      <c r="E107" s="517"/>
      <c r="F107" s="518" t="s">
        <v>673</v>
      </c>
      <c r="G107" s="526"/>
      <c r="H107" s="526"/>
      <c r="I107" s="526"/>
      <c r="J107" s="526"/>
      <c r="K107" s="526"/>
      <c r="L107" s="526"/>
      <c r="M107" s="526"/>
      <c r="N107" s="526"/>
      <c r="O107" s="526"/>
      <c r="P107" s="527"/>
      <c r="Q107" s="527"/>
      <c r="R107" s="527"/>
      <c r="T107" s="456" t="e">
        <v>#N/A</v>
      </c>
      <c r="V107" s="511">
        <v>0</v>
      </c>
      <c r="Z107" s="511" t="e">
        <v>#N/A</v>
      </c>
    </row>
    <row r="108" spans="1:26" ht="25.5" outlineLevel="2">
      <c r="A108" s="542">
        <v>10</v>
      </c>
      <c r="B108" s="542" t="s">
        <v>1120</v>
      </c>
      <c r="C108" s="542">
        <v>80</v>
      </c>
      <c r="D108" s="542" t="s">
        <v>1121</v>
      </c>
      <c r="E108" s="542" t="s">
        <v>1700</v>
      </c>
      <c r="F108" s="521" t="s">
        <v>674</v>
      </c>
      <c r="G108" s="456">
        <v>436564</v>
      </c>
      <c r="H108" s="456">
        <v>0</v>
      </c>
      <c r="I108" s="456">
        <v>0</v>
      </c>
      <c r="J108" s="456">
        <v>0</v>
      </c>
      <c r="K108" s="456">
        <v>0</v>
      </c>
      <c r="L108" s="456">
        <v>0</v>
      </c>
      <c r="M108" s="456">
        <v>436564</v>
      </c>
      <c r="N108" s="456">
        <v>4482.9208799999997</v>
      </c>
      <c r="O108" s="456">
        <v>35536.309600000001</v>
      </c>
      <c r="P108" s="511">
        <v>5.4462539999999997E-2</v>
      </c>
      <c r="Q108" s="511">
        <v>5.4246377753526642E-2</v>
      </c>
      <c r="R108" s="511">
        <v>0.33057163000000001</v>
      </c>
      <c r="T108" s="456" t="e">
        <v>#N/A</v>
      </c>
      <c r="V108" s="511">
        <v>0</v>
      </c>
      <c r="Z108" s="511" t="e">
        <v>#N/A</v>
      </c>
    </row>
    <row r="109" spans="1:26" outlineLevel="2">
      <c r="A109" s="542">
        <v>10</v>
      </c>
      <c r="B109" s="542" t="s">
        <v>1120</v>
      </c>
      <c r="C109" s="542">
        <v>81</v>
      </c>
      <c r="D109" s="542" t="s">
        <v>1122</v>
      </c>
      <c r="E109" s="542" t="s">
        <v>1701</v>
      </c>
      <c r="F109" s="521" t="s">
        <v>1123</v>
      </c>
      <c r="G109" s="456">
        <v>1136</v>
      </c>
      <c r="H109" s="456">
        <v>0</v>
      </c>
      <c r="I109" s="456">
        <v>0</v>
      </c>
      <c r="J109" s="456">
        <v>0</v>
      </c>
      <c r="K109" s="456">
        <v>0</v>
      </c>
      <c r="L109" s="456">
        <v>0</v>
      </c>
      <c r="M109" s="456">
        <v>1136</v>
      </c>
      <c r="N109" s="456">
        <v>0</v>
      </c>
      <c r="O109" s="456">
        <v>0</v>
      </c>
      <c r="P109" s="511">
        <v>0</v>
      </c>
      <c r="Q109" s="511">
        <v>0</v>
      </c>
      <c r="R109" s="511">
        <v>2.2720000000000001E-2</v>
      </c>
      <c r="T109" s="456">
        <v>584250.63</v>
      </c>
      <c r="V109" s="511">
        <v>0</v>
      </c>
      <c r="Z109" s="511" t="s">
        <v>1978</v>
      </c>
    </row>
    <row r="110" spans="1:26" outlineLevel="1">
      <c r="B110" s="528" t="s">
        <v>1124</v>
      </c>
      <c r="G110" s="524">
        <v>437700</v>
      </c>
      <c r="H110" s="524">
        <v>0</v>
      </c>
      <c r="I110" s="524">
        <v>0</v>
      </c>
      <c r="J110" s="524">
        <v>0</v>
      </c>
      <c r="K110" s="524">
        <v>0</v>
      </c>
      <c r="L110" s="524">
        <v>0</v>
      </c>
      <c r="M110" s="524">
        <v>437700</v>
      </c>
      <c r="N110" s="524">
        <v>4482.9208799999997</v>
      </c>
      <c r="O110" s="524">
        <v>35536.309600000001</v>
      </c>
      <c r="P110" s="525">
        <v>5.4462539999999997E-2</v>
      </c>
      <c r="Q110" s="525">
        <v>5.4246377753526642E-2</v>
      </c>
      <c r="R110" s="525"/>
      <c r="T110" s="456">
        <v>19178746220.899994</v>
      </c>
      <c r="V110" s="525">
        <v>0</v>
      </c>
      <c r="Z110" s="511" t="s">
        <v>1978</v>
      </c>
    </row>
    <row r="111" spans="1:26" outlineLevel="1">
      <c r="B111" s="528"/>
      <c r="D111" s="517" t="s">
        <v>929</v>
      </c>
      <c r="E111" s="517"/>
      <c r="F111" s="518" t="s">
        <v>928</v>
      </c>
      <c r="G111" s="526"/>
      <c r="H111" s="526"/>
      <c r="I111" s="526"/>
      <c r="J111" s="526"/>
      <c r="K111" s="526"/>
      <c r="L111" s="526"/>
      <c r="M111" s="526"/>
      <c r="N111" s="526"/>
      <c r="O111" s="526"/>
      <c r="P111" s="527"/>
      <c r="Q111" s="527"/>
      <c r="R111" s="527"/>
      <c r="T111" s="456" t="e">
        <v>#N/A</v>
      </c>
      <c r="V111" s="511">
        <v>0</v>
      </c>
      <c r="Z111" s="511" t="e">
        <v>#N/A</v>
      </c>
    </row>
    <row r="112" spans="1:26" outlineLevel="2">
      <c r="A112" s="542">
        <v>12</v>
      </c>
      <c r="B112" s="542" t="s">
        <v>929</v>
      </c>
      <c r="C112" s="542">
        <v>82</v>
      </c>
      <c r="D112" s="542" t="s">
        <v>1125</v>
      </c>
      <c r="E112" s="542" t="s">
        <v>1702</v>
      </c>
      <c r="F112" s="521" t="s">
        <v>1126</v>
      </c>
      <c r="G112" s="456">
        <v>1308720</v>
      </c>
      <c r="H112" s="456">
        <v>0</v>
      </c>
      <c r="I112" s="456">
        <v>0</v>
      </c>
      <c r="J112" s="456">
        <v>0</v>
      </c>
      <c r="K112" s="456">
        <v>0</v>
      </c>
      <c r="L112" s="456">
        <v>57500</v>
      </c>
      <c r="M112" s="456">
        <v>1251220</v>
      </c>
      <c r="N112" s="456">
        <v>9325.2248920000002</v>
      </c>
      <c r="O112" s="456">
        <v>159267.79380000001</v>
      </c>
      <c r="P112" s="511">
        <v>0.24409197999999999</v>
      </c>
      <c r="Q112" s="511">
        <v>0.24312318875242997</v>
      </c>
      <c r="R112" s="511">
        <v>4.34451389</v>
      </c>
      <c r="T112" s="456" t="e">
        <v>#N/A</v>
      </c>
      <c r="V112" s="511">
        <v>0</v>
      </c>
      <c r="Z112" s="511" t="e">
        <v>#N/A</v>
      </c>
    </row>
    <row r="113" spans="1:26" outlineLevel="2">
      <c r="A113" s="542">
        <v>12</v>
      </c>
      <c r="B113" s="542" t="s">
        <v>929</v>
      </c>
      <c r="C113" s="542">
        <v>83</v>
      </c>
      <c r="D113" s="542" t="s">
        <v>1127</v>
      </c>
      <c r="E113" s="542" t="s">
        <v>1703</v>
      </c>
      <c r="F113" s="521" t="s">
        <v>675</v>
      </c>
      <c r="G113" s="456">
        <v>277566</v>
      </c>
      <c r="H113" s="456">
        <v>0</v>
      </c>
      <c r="I113" s="456">
        <v>0</v>
      </c>
      <c r="J113" s="456">
        <v>0</v>
      </c>
      <c r="K113" s="456">
        <v>0</v>
      </c>
      <c r="L113" s="456">
        <v>0</v>
      </c>
      <c r="M113" s="456">
        <v>277566</v>
      </c>
      <c r="N113" s="456">
        <v>644.64656000000002</v>
      </c>
      <c r="O113" s="456">
        <v>80305.395120000001</v>
      </c>
      <c r="P113" s="511">
        <v>0.12307512</v>
      </c>
      <c r="Q113" s="511">
        <v>0.12258664020998215</v>
      </c>
      <c r="R113" s="511">
        <v>0.2684222</v>
      </c>
      <c r="T113" s="456" t="e">
        <v>#N/A</v>
      </c>
      <c r="V113" s="511">
        <v>0</v>
      </c>
      <c r="Z113" s="511" t="e">
        <v>#N/A</v>
      </c>
    </row>
    <row r="114" spans="1:26" outlineLevel="2">
      <c r="A114" s="542">
        <v>12</v>
      </c>
      <c r="B114" s="542" t="s">
        <v>929</v>
      </c>
      <c r="C114" s="542">
        <v>84</v>
      </c>
      <c r="D114" s="542" t="s">
        <v>1128</v>
      </c>
      <c r="E114" s="542" t="s">
        <v>1704</v>
      </c>
      <c r="F114" s="521" t="s">
        <v>676</v>
      </c>
      <c r="G114" s="456">
        <v>1467160</v>
      </c>
      <c r="H114" s="456">
        <v>0</v>
      </c>
      <c r="I114" s="456">
        <v>0</v>
      </c>
      <c r="J114" s="456">
        <v>0</v>
      </c>
      <c r="K114" s="456">
        <v>0</v>
      </c>
      <c r="L114" s="456">
        <v>12000</v>
      </c>
      <c r="M114" s="456">
        <v>1455160</v>
      </c>
      <c r="N114" s="456">
        <v>38008.779017300003</v>
      </c>
      <c r="O114" s="456">
        <v>74213.16</v>
      </c>
      <c r="P114" s="511">
        <v>0.11373823</v>
      </c>
      <c r="Q114" s="511">
        <v>0.11328680881491739</v>
      </c>
      <c r="R114" s="511">
        <v>10.912949729999999</v>
      </c>
      <c r="T114" s="456">
        <v>47126590</v>
      </c>
      <c r="V114" s="511">
        <v>0</v>
      </c>
      <c r="Z114" s="511" t="s">
        <v>1978</v>
      </c>
    </row>
    <row r="115" spans="1:26" outlineLevel="2">
      <c r="A115" s="542">
        <v>12</v>
      </c>
      <c r="B115" s="542" t="s">
        <v>929</v>
      </c>
      <c r="C115" s="542">
        <v>85</v>
      </c>
      <c r="D115" s="542" t="s">
        <v>1130</v>
      </c>
      <c r="E115" s="542" t="s">
        <v>1705</v>
      </c>
      <c r="F115" s="521" t="s">
        <v>678</v>
      </c>
      <c r="G115" s="456">
        <v>531894</v>
      </c>
      <c r="H115" s="456">
        <v>0</v>
      </c>
      <c r="I115" s="456">
        <v>0</v>
      </c>
      <c r="J115" s="456">
        <v>0</v>
      </c>
      <c r="K115" s="456">
        <v>0</v>
      </c>
      <c r="L115" s="456">
        <v>5000</v>
      </c>
      <c r="M115" s="456">
        <v>526894</v>
      </c>
      <c r="N115" s="456">
        <v>15198.8984045</v>
      </c>
      <c r="O115" s="456">
        <v>526894</v>
      </c>
      <c r="P115" s="511">
        <v>0.80751165999999996</v>
      </c>
      <c r="Q115" s="511">
        <v>0.80430667342189821</v>
      </c>
      <c r="R115" s="511">
        <v>6.7823546099999996</v>
      </c>
      <c r="T115" s="456">
        <v>2955544.86</v>
      </c>
      <c r="V115" s="511">
        <v>0</v>
      </c>
      <c r="Z115" s="511" t="s">
        <v>1978</v>
      </c>
    </row>
    <row r="116" spans="1:26" ht="24.75" customHeight="1" outlineLevel="2">
      <c r="A116" s="542">
        <v>12</v>
      </c>
      <c r="B116" s="542" t="s">
        <v>929</v>
      </c>
      <c r="C116" s="529">
        <v>86</v>
      </c>
      <c r="D116" s="542" t="s">
        <v>1131</v>
      </c>
      <c r="E116" s="542" t="s">
        <v>1706</v>
      </c>
      <c r="F116" s="521" t="s">
        <v>1132</v>
      </c>
      <c r="G116" s="456">
        <v>3454476</v>
      </c>
      <c r="H116" s="456">
        <v>0</v>
      </c>
      <c r="I116" s="456">
        <v>0</v>
      </c>
      <c r="J116" s="456">
        <v>0</v>
      </c>
      <c r="K116" s="456">
        <v>0</v>
      </c>
      <c r="L116" s="456">
        <v>204500</v>
      </c>
      <c r="M116" s="456">
        <v>3249976</v>
      </c>
      <c r="N116" s="456">
        <v>32987.256572400001</v>
      </c>
      <c r="O116" s="456">
        <v>330555.05895999999</v>
      </c>
      <c r="P116" s="511">
        <v>0.50660486999999998</v>
      </c>
      <c r="Q116" s="511">
        <v>0.5045941685707126</v>
      </c>
      <c r="R116" s="511">
        <v>5.4373520400000004</v>
      </c>
      <c r="T116" s="456">
        <v>38584469.359999999</v>
      </c>
      <c r="V116" s="511">
        <v>0</v>
      </c>
      <c r="Z116" s="511" t="s">
        <v>1978</v>
      </c>
    </row>
    <row r="117" spans="1:26" outlineLevel="2">
      <c r="A117" s="542">
        <v>12</v>
      </c>
      <c r="B117" s="542" t="s">
        <v>929</v>
      </c>
      <c r="C117" s="542">
        <v>87</v>
      </c>
      <c r="D117" s="542" t="s">
        <v>1133</v>
      </c>
      <c r="E117" s="542" t="s">
        <v>1707</v>
      </c>
      <c r="F117" s="521" t="s">
        <v>679</v>
      </c>
      <c r="G117" s="456">
        <v>1434711</v>
      </c>
      <c r="H117" s="456">
        <v>0</v>
      </c>
      <c r="I117" s="456">
        <v>0</v>
      </c>
      <c r="J117" s="456">
        <v>0</v>
      </c>
      <c r="K117" s="456">
        <v>0</v>
      </c>
      <c r="L117" s="456">
        <v>75000</v>
      </c>
      <c r="M117" s="456">
        <v>1359711</v>
      </c>
      <c r="N117" s="456">
        <v>3290.5008626999997</v>
      </c>
      <c r="O117" s="456">
        <v>69318.066780000008</v>
      </c>
      <c r="P117" s="511">
        <v>0.10623607</v>
      </c>
      <c r="Q117" s="511">
        <v>0.10581442130648441</v>
      </c>
      <c r="R117" s="511">
        <v>3.0214121399999998</v>
      </c>
      <c r="T117" s="456">
        <v>26487204.059999999</v>
      </c>
      <c r="V117" s="511">
        <v>0</v>
      </c>
      <c r="Z117" s="511" t="s">
        <v>1978</v>
      </c>
    </row>
    <row r="118" spans="1:26" outlineLevel="2">
      <c r="A118" s="542">
        <v>12</v>
      </c>
      <c r="B118" s="542" t="s">
        <v>929</v>
      </c>
      <c r="C118" s="542">
        <v>88</v>
      </c>
      <c r="D118" s="542" t="s">
        <v>930</v>
      </c>
      <c r="E118" s="542" t="s">
        <v>1708</v>
      </c>
      <c r="F118" s="521" t="s">
        <v>680</v>
      </c>
      <c r="G118" s="456">
        <v>2785489</v>
      </c>
      <c r="H118" s="456">
        <v>0</v>
      </c>
      <c r="I118" s="456">
        <v>0</v>
      </c>
      <c r="J118" s="456">
        <v>0</v>
      </c>
      <c r="K118" s="456">
        <v>0</v>
      </c>
      <c r="L118" s="456">
        <v>125000</v>
      </c>
      <c r="M118" s="456">
        <v>2660489</v>
      </c>
      <c r="N118" s="456">
        <v>22986.6249747</v>
      </c>
      <c r="O118" s="456">
        <v>373931.72894999996</v>
      </c>
      <c r="P118" s="511">
        <v>0.57308345000000005</v>
      </c>
      <c r="Q118" s="511">
        <v>0.5708089008390177</v>
      </c>
      <c r="R118" s="511">
        <v>1.86308754</v>
      </c>
      <c r="T118" s="456">
        <v>95049139.140000001</v>
      </c>
      <c r="V118" s="511">
        <v>0</v>
      </c>
      <c r="Z118" s="511" t="s">
        <v>1978</v>
      </c>
    </row>
    <row r="119" spans="1:26" outlineLevel="2">
      <c r="A119" s="542">
        <v>12</v>
      </c>
      <c r="B119" s="542" t="s">
        <v>929</v>
      </c>
      <c r="C119" s="542">
        <v>89</v>
      </c>
      <c r="D119" s="542" t="s">
        <v>1134</v>
      </c>
      <c r="E119" s="542" t="s">
        <v>1709</v>
      </c>
      <c r="F119" s="521" t="s">
        <v>681</v>
      </c>
      <c r="G119" s="456">
        <v>642906</v>
      </c>
      <c r="H119" s="456">
        <v>0</v>
      </c>
      <c r="I119" s="456">
        <v>0</v>
      </c>
      <c r="J119" s="456">
        <v>0</v>
      </c>
      <c r="K119" s="456">
        <v>0</v>
      </c>
      <c r="L119" s="456">
        <v>26600</v>
      </c>
      <c r="M119" s="456">
        <v>616306</v>
      </c>
      <c r="N119" s="456">
        <v>69945.345247199992</v>
      </c>
      <c r="O119" s="456">
        <v>453705.98801999999</v>
      </c>
      <c r="P119" s="511">
        <v>0.69534456</v>
      </c>
      <c r="Q119" s="511">
        <v>0.69258475886224136</v>
      </c>
      <c r="R119" s="511">
        <v>0.78410433000000002</v>
      </c>
      <c r="T119" s="456">
        <v>166892447.62</v>
      </c>
      <c r="V119" s="511">
        <v>0</v>
      </c>
      <c r="Z119" s="511" t="s">
        <v>1978</v>
      </c>
    </row>
    <row r="120" spans="1:26" outlineLevel="2">
      <c r="A120" s="542">
        <v>12</v>
      </c>
      <c r="B120" s="542" t="s">
        <v>929</v>
      </c>
      <c r="C120" s="542">
        <v>90</v>
      </c>
      <c r="D120" s="542" t="s">
        <v>931</v>
      </c>
      <c r="E120" s="542" t="s">
        <v>1710</v>
      </c>
      <c r="F120" s="521" t="s">
        <v>932</v>
      </c>
      <c r="G120" s="456">
        <v>2452790</v>
      </c>
      <c r="H120" s="456">
        <v>0</v>
      </c>
      <c r="I120" s="456">
        <v>0</v>
      </c>
      <c r="J120" s="456">
        <v>0</v>
      </c>
      <c r="K120" s="456">
        <v>0</v>
      </c>
      <c r="L120" s="456">
        <v>124900</v>
      </c>
      <c r="M120" s="456">
        <v>2327890</v>
      </c>
      <c r="N120" s="456">
        <v>143429.76199090001</v>
      </c>
      <c r="O120" s="456">
        <v>661772.56920000003</v>
      </c>
      <c r="P120" s="511">
        <v>1.0142249999999999</v>
      </c>
      <c r="Q120" s="511">
        <v>1.0101995727700732</v>
      </c>
      <c r="R120" s="511">
        <v>2.8285470400000001</v>
      </c>
      <c r="T120" s="456">
        <v>645157018.74000001</v>
      </c>
      <c r="V120" s="511">
        <v>0</v>
      </c>
      <c r="Z120" s="511" t="s">
        <v>1978</v>
      </c>
    </row>
    <row r="121" spans="1:26" ht="27" customHeight="1" outlineLevel="2">
      <c r="A121" s="542">
        <v>12</v>
      </c>
      <c r="B121" s="542" t="s">
        <v>929</v>
      </c>
      <c r="C121" s="542">
        <v>91</v>
      </c>
      <c r="D121" s="542" t="s">
        <v>1136</v>
      </c>
      <c r="E121" s="542" t="s">
        <v>1711</v>
      </c>
      <c r="F121" s="521" t="s">
        <v>683</v>
      </c>
      <c r="G121" s="456">
        <v>482</v>
      </c>
      <c r="H121" s="456">
        <v>0</v>
      </c>
      <c r="I121" s="456">
        <v>0</v>
      </c>
      <c r="J121" s="456">
        <v>0</v>
      </c>
      <c r="K121" s="456">
        <v>0</v>
      </c>
      <c r="L121" s="456">
        <v>0</v>
      </c>
      <c r="M121" s="456">
        <v>482</v>
      </c>
      <c r="N121" s="456">
        <v>0</v>
      </c>
      <c r="O121" s="456">
        <v>0</v>
      </c>
      <c r="P121" s="511">
        <v>0</v>
      </c>
      <c r="Q121" s="511">
        <v>0</v>
      </c>
      <c r="R121" s="511">
        <v>1.8660469999999998E-2</v>
      </c>
      <c r="T121" s="456">
        <v>50323.57</v>
      </c>
      <c r="V121" s="511">
        <v>0</v>
      </c>
      <c r="Z121" s="511" t="s">
        <v>1978</v>
      </c>
    </row>
    <row r="122" spans="1:26" outlineLevel="2">
      <c r="A122" s="542">
        <v>12</v>
      </c>
      <c r="B122" s="542" t="s">
        <v>929</v>
      </c>
      <c r="C122" s="542">
        <v>92</v>
      </c>
      <c r="D122" s="542" t="s">
        <v>1137</v>
      </c>
      <c r="E122" s="542" t="s">
        <v>1712</v>
      </c>
      <c r="F122" s="521" t="s">
        <v>684</v>
      </c>
      <c r="G122" s="456">
        <v>96055</v>
      </c>
      <c r="H122" s="456">
        <v>0</v>
      </c>
      <c r="I122" s="456">
        <v>0</v>
      </c>
      <c r="J122" s="456">
        <v>0</v>
      </c>
      <c r="K122" s="456">
        <v>0</v>
      </c>
      <c r="L122" s="456">
        <v>0</v>
      </c>
      <c r="M122" s="456">
        <v>96055</v>
      </c>
      <c r="N122" s="456">
        <v>0</v>
      </c>
      <c r="O122" s="456">
        <v>0</v>
      </c>
      <c r="P122" s="511">
        <v>0</v>
      </c>
      <c r="Q122" s="511">
        <v>0</v>
      </c>
      <c r="R122" s="511">
        <v>3.69442308</v>
      </c>
      <c r="T122" s="456">
        <v>960552.08</v>
      </c>
      <c r="V122" s="511">
        <v>0</v>
      </c>
      <c r="Z122" s="511" t="s">
        <v>1978</v>
      </c>
    </row>
    <row r="123" spans="1:26" outlineLevel="1">
      <c r="B123" s="528" t="s">
        <v>933</v>
      </c>
      <c r="G123" s="524">
        <v>14452249</v>
      </c>
      <c r="H123" s="524">
        <v>0</v>
      </c>
      <c r="I123" s="524">
        <v>0</v>
      </c>
      <c r="J123" s="524">
        <v>0</v>
      </c>
      <c r="K123" s="524">
        <v>0</v>
      </c>
      <c r="L123" s="524">
        <v>630500</v>
      </c>
      <c r="M123" s="524">
        <v>13821749</v>
      </c>
      <c r="N123" s="524">
        <v>335817.03852169996</v>
      </c>
      <c r="O123" s="524">
        <v>2729963.76083</v>
      </c>
      <c r="P123" s="525">
        <v>4.1839109399999996</v>
      </c>
      <c r="Q123" s="525">
        <v>4.1673051335477567</v>
      </c>
      <c r="R123" s="525"/>
      <c r="T123" s="456">
        <v>19178746220.899994</v>
      </c>
      <c r="V123" s="525">
        <v>0</v>
      </c>
      <c r="Z123" s="511" t="s">
        <v>1978</v>
      </c>
    </row>
    <row r="124" spans="1:26" outlineLevel="1">
      <c r="B124" s="528"/>
      <c r="D124" s="517" t="s">
        <v>1138</v>
      </c>
      <c r="E124" s="517"/>
      <c r="F124" s="518" t="s">
        <v>685</v>
      </c>
      <c r="G124" s="526"/>
      <c r="H124" s="526"/>
      <c r="I124" s="526"/>
      <c r="J124" s="526"/>
      <c r="K124" s="526"/>
      <c r="L124" s="526"/>
      <c r="M124" s="526"/>
      <c r="N124" s="526"/>
      <c r="O124" s="526"/>
      <c r="P124" s="527"/>
      <c r="Q124" s="527"/>
      <c r="R124" s="527"/>
      <c r="T124" s="456" t="e">
        <v>#N/A</v>
      </c>
      <c r="V124" s="511">
        <v>0</v>
      </c>
      <c r="Z124" s="511" t="e">
        <v>#N/A</v>
      </c>
    </row>
    <row r="125" spans="1:26" outlineLevel="2">
      <c r="A125" s="542">
        <v>13</v>
      </c>
      <c r="B125" s="542" t="s">
        <v>1138</v>
      </c>
      <c r="C125" s="542">
        <v>93</v>
      </c>
      <c r="D125" s="542" t="s">
        <v>1139</v>
      </c>
      <c r="E125" s="542" t="s">
        <v>1713</v>
      </c>
      <c r="F125" s="521" t="s">
        <v>686</v>
      </c>
      <c r="G125" s="456">
        <v>1380823</v>
      </c>
      <c r="H125" s="456">
        <v>0</v>
      </c>
      <c r="I125" s="456">
        <v>0</v>
      </c>
      <c r="J125" s="456">
        <v>0</v>
      </c>
      <c r="K125" s="456">
        <v>0</v>
      </c>
      <c r="L125" s="456">
        <v>0</v>
      </c>
      <c r="M125" s="456">
        <v>1380823</v>
      </c>
      <c r="N125" s="456">
        <v>70518.636840000006</v>
      </c>
      <c r="O125" s="456">
        <v>1319086.4036700001</v>
      </c>
      <c r="P125" s="511">
        <v>2.0216165899999998</v>
      </c>
      <c r="Q125" s="511">
        <v>2.013592861736655</v>
      </c>
      <c r="R125" s="511">
        <v>19.01960055</v>
      </c>
      <c r="T125" s="456" t="e">
        <v>#N/A</v>
      </c>
      <c r="V125" s="511">
        <v>0</v>
      </c>
      <c r="Z125" s="511" t="e">
        <v>#N/A</v>
      </c>
    </row>
    <row r="126" spans="1:26" outlineLevel="1">
      <c r="B126" s="528" t="s">
        <v>1140</v>
      </c>
      <c r="G126" s="524">
        <v>1380823</v>
      </c>
      <c r="H126" s="524">
        <v>0</v>
      </c>
      <c r="I126" s="524">
        <v>0</v>
      </c>
      <c r="J126" s="524">
        <v>0</v>
      </c>
      <c r="K126" s="524">
        <v>0</v>
      </c>
      <c r="L126" s="524">
        <v>0</v>
      </c>
      <c r="M126" s="524">
        <v>1380823</v>
      </c>
      <c r="N126" s="524">
        <v>70518.636840000006</v>
      </c>
      <c r="O126" s="524">
        <v>1319086.4036700001</v>
      </c>
      <c r="P126" s="525">
        <v>2.0216165899999998</v>
      </c>
      <c r="Q126" s="525">
        <v>2.013592861736655</v>
      </c>
      <c r="R126" s="525"/>
      <c r="T126" s="456">
        <v>19178746220.899994</v>
      </c>
      <c r="V126" s="525">
        <v>0</v>
      </c>
      <c r="Z126" s="511" t="s">
        <v>1978</v>
      </c>
    </row>
    <row r="127" spans="1:26" outlineLevel="1">
      <c r="B127" s="528"/>
      <c r="D127" s="517" t="s">
        <v>934</v>
      </c>
      <c r="E127" s="517"/>
      <c r="F127" s="518" t="s">
        <v>687</v>
      </c>
      <c r="G127" s="526"/>
      <c r="H127" s="526"/>
      <c r="I127" s="526"/>
      <c r="J127" s="526"/>
      <c r="K127" s="526"/>
      <c r="L127" s="526"/>
      <c r="M127" s="526"/>
      <c r="N127" s="526"/>
      <c r="O127" s="526"/>
      <c r="P127" s="527"/>
      <c r="Q127" s="527"/>
      <c r="R127" s="527"/>
      <c r="T127" s="456" t="e">
        <v>#N/A</v>
      </c>
      <c r="V127" s="511">
        <v>0</v>
      </c>
      <c r="Z127" s="511" t="e">
        <v>#N/A</v>
      </c>
    </row>
    <row r="128" spans="1:26" outlineLevel="2">
      <c r="A128" s="542">
        <v>14</v>
      </c>
      <c r="B128" s="542" t="s">
        <v>934</v>
      </c>
      <c r="C128" s="542">
        <v>94</v>
      </c>
      <c r="D128" s="542" t="s">
        <v>1714</v>
      </c>
      <c r="E128" s="542" t="s">
        <v>1715</v>
      </c>
      <c r="F128" s="521" t="s">
        <v>1141</v>
      </c>
      <c r="G128" s="456">
        <v>829583</v>
      </c>
      <c r="H128" s="456">
        <v>0</v>
      </c>
      <c r="I128" s="456">
        <v>0</v>
      </c>
      <c r="J128" s="456">
        <v>0</v>
      </c>
      <c r="K128" s="456">
        <v>0</v>
      </c>
      <c r="L128" s="456">
        <v>0</v>
      </c>
      <c r="M128" s="456">
        <v>829583</v>
      </c>
      <c r="N128" s="456">
        <v>7869.1689335000001</v>
      </c>
      <c r="O128" s="456">
        <v>104104.37067</v>
      </c>
      <c r="P128" s="511">
        <v>0.15954916</v>
      </c>
      <c r="Q128" s="511">
        <v>0.15891591109837638</v>
      </c>
      <c r="R128" s="511">
        <v>4.7780708799999996</v>
      </c>
      <c r="T128" s="456" t="e">
        <v>#N/A</v>
      </c>
      <c r="V128" s="511">
        <v>0</v>
      </c>
      <c r="Z128" s="511" t="e">
        <v>#N/A</v>
      </c>
    </row>
    <row r="129" spans="1:26" outlineLevel="2">
      <c r="A129" s="542">
        <v>14</v>
      </c>
      <c r="B129" s="542" t="s">
        <v>934</v>
      </c>
      <c r="C129" s="542">
        <v>95</v>
      </c>
      <c r="D129" s="542" t="s">
        <v>1716</v>
      </c>
      <c r="E129" s="542" t="s">
        <v>1717</v>
      </c>
      <c r="F129" s="521" t="s">
        <v>688</v>
      </c>
      <c r="G129" s="456">
        <v>2330387</v>
      </c>
      <c r="H129" s="456">
        <v>0</v>
      </c>
      <c r="I129" s="456">
        <v>0</v>
      </c>
      <c r="J129" s="456">
        <v>0</v>
      </c>
      <c r="K129" s="456">
        <v>0</v>
      </c>
      <c r="L129" s="456">
        <v>20500</v>
      </c>
      <c r="M129" s="456">
        <v>2309887</v>
      </c>
      <c r="N129" s="456">
        <v>0</v>
      </c>
      <c r="O129" s="456">
        <v>84357.073239999998</v>
      </c>
      <c r="P129" s="511">
        <v>0.12928468000000001</v>
      </c>
      <c r="Q129" s="511">
        <v>0.12877154979421254</v>
      </c>
      <c r="R129" s="511">
        <v>11.28221572</v>
      </c>
      <c r="T129" s="456">
        <v>32360810.399999999</v>
      </c>
      <c r="V129" s="511">
        <v>0</v>
      </c>
      <c r="Z129" s="511" t="s">
        <v>1978</v>
      </c>
    </row>
    <row r="130" spans="1:26" outlineLevel="2">
      <c r="A130" s="542">
        <v>14</v>
      </c>
      <c r="B130" s="542" t="s">
        <v>934</v>
      </c>
      <c r="C130" s="542">
        <v>96</v>
      </c>
      <c r="D130" s="542" t="s">
        <v>1142</v>
      </c>
      <c r="E130" s="542" t="s">
        <v>1718</v>
      </c>
      <c r="F130" s="521" t="s">
        <v>1143</v>
      </c>
      <c r="G130" s="456">
        <v>942227</v>
      </c>
      <c r="H130" s="456">
        <v>0</v>
      </c>
      <c r="I130" s="456">
        <v>0</v>
      </c>
      <c r="J130" s="456">
        <v>0</v>
      </c>
      <c r="K130" s="456">
        <v>0</v>
      </c>
      <c r="L130" s="456">
        <v>90000</v>
      </c>
      <c r="M130" s="456">
        <v>852227</v>
      </c>
      <c r="N130" s="456">
        <v>2769.7377499999998</v>
      </c>
      <c r="O130" s="456">
        <v>23913.48962</v>
      </c>
      <c r="P130" s="511">
        <v>3.6649540000000001E-2</v>
      </c>
      <c r="Q130" s="511">
        <v>3.6504077264442741E-2</v>
      </c>
      <c r="R130" s="511">
        <v>2.9702600000000001</v>
      </c>
      <c r="T130" s="456">
        <v>6395112.2199999997</v>
      </c>
      <c r="V130" s="511">
        <v>0</v>
      </c>
      <c r="Z130" s="511" t="s">
        <v>1978</v>
      </c>
    </row>
    <row r="131" spans="1:26" outlineLevel="2">
      <c r="A131" s="542">
        <v>14</v>
      </c>
      <c r="B131" s="542" t="s">
        <v>934</v>
      </c>
      <c r="C131" s="542">
        <v>97</v>
      </c>
      <c r="D131" s="542" t="s">
        <v>1144</v>
      </c>
      <c r="E131" s="542" t="s">
        <v>1719</v>
      </c>
      <c r="F131" s="521" t="s">
        <v>689</v>
      </c>
      <c r="G131" s="456">
        <v>1939932</v>
      </c>
      <c r="H131" s="456">
        <v>0</v>
      </c>
      <c r="I131" s="456">
        <v>0</v>
      </c>
      <c r="J131" s="456">
        <v>0</v>
      </c>
      <c r="K131" s="456">
        <v>0</v>
      </c>
      <c r="L131" s="456">
        <v>7500</v>
      </c>
      <c r="M131" s="456">
        <v>1932432</v>
      </c>
      <c r="N131" s="456">
        <v>3246.4857599999996</v>
      </c>
      <c r="O131" s="456">
        <v>7034.0524800000003</v>
      </c>
      <c r="P131" s="511">
        <v>1.078031E-2</v>
      </c>
      <c r="Q131" s="511">
        <v>1.073752092615185E-2</v>
      </c>
      <c r="R131" s="511">
        <v>5.2925942199999998</v>
      </c>
      <c r="T131" s="456">
        <v>48643318.75</v>
      </c>
      <c r="V131" s="511">
        <v>0</v>
      </c>
      <c r="Z131" s="511" t="s">
        <v>1978</v>
      </c>
    </row>
    <row r="132" spans="1:26" outlineLevel="2">
      <c r="A132" s="542">
        <v>14</v>
      </c>
      <c r="B132" s="542" t="s">
        <v>934</v>
      </c>
      <c r="C132" s="542">
        <v>98</v>
      </c>
      <c r="D132" s="542" t="s">
        <v>1145</v>
      </c>
      <c r="E132" s="542" t="s">
        <v>1720</v>
      </c>
      <c r="F132" s="521" t="s">
        <v>690</v>
      </c>
      <c r="G132" s="456">
        <v>2416774</v>
      </c>
      <c r="H132" s="456">
        <v>0</v>
      </c>
      <c r="I132" s="456">
        <v>0</v>
      </c>
      <c r="J132" s="456">
        <v>0</v>
      </c>
      <c r="K132" s="456">
        <v>0</v>
      </c>
      <c r="L132" s="456">
        <v>131000</v>
      </c>
      <c r="M132" s="456">
        <v>2285774</v>
      </c>
      <c r="N132" s="456">
        <v>27284.123791700003</v>
      </c>
      <c r="O132" s="456">
        <v>84619.353480000005</v>
      </c>
      <c r="P132" s="511">
        <v>0.12968663999999999</v>
      </c>
      <c r="Q132" s="511">
        <v>0.12917192206517919</v>
      </c>
      <c r="R132" s="511">
        <v>9.1405001000000006</v>
      </c>
      <c r="T132" s="456" t="e">
        <v>#N/A</v>
      </c>
      <c r="V132" s="511">
        <v>0</v>
      </c>
      <c r="Z132" s="511" t="e">
        <v>#N/A</v>
      </c>
    </row>
    <row r="133" spans="1:26" outlineLevel="2">
      <c r="A133" s="542">
        <v>14</v>
      </c>
      <c r="B133" s="542" t="s">
        <v>934</v>
      </c>
      <c r="C133" s="542">
        <v>99</v>
      </c>
      <c r="D133" s="542" t="s">
        <v>1146</v>
      </c>
      <c r="E133" s="542" t="s">
        <v>1721</v>
      </c>
      <c r="F133" s="521" t="s">
        <v>1147</v>
      </c>
      <c r="G133" s="456">
        <v>12076751</v>
      </c>
      <c r="H133" s="456">
        <v>0</v>
      </c>
      <c r="I133" s="456">
        <v>0</v>
      </c>
      <c r="J133" s="456">
        <v>0</v>
      </c>
      <c r="K133" s="456">
        <v>0</v>
      </c>
      <c r="L133" s="456">
        <v>6000</v>
      </c>
      <c r="M133" s="456">
        <v>12070751</v>
      </c>
      <c r="N133" s="456">
        <v>38172.599848399994</v>
      </c>
      <c r="O133" s="456">
        <v>502626.07163999998</v>
      </c>
      <c r="P133" s="511">
        <v>0.77031890999999997</v>
      </c>
      <c r="Q133" s="511">
        <v>0.76726154341458641</v>
      </c>
      <c r="R133" s="511">
        <v>8.0471673300000006</v>
      </c>
      <c r="T133" s="456" t="e">
        <v>#N/A</v>
      </c>
      <c r="V133" s="511">
        <v>0</v>
      </c>
      <c r="Z133" s="511" t="e">
        <v>#N/A</v>
      </c>
    </row>
    <row r="134" spans="1:26" outlineLevel="2">
      <c r="A134" s="542">
        <v>14</v>
      </c>
      <c r="B134" s="542" t="s">
        <v>934</v>
      </c>
      <c r="C134" s="542">
        <v>100</v>
      </c>
      <c r="D134" s="523" t="s">
        <v>1722</v>
      </c>
      <c r="E134" s="542" t="s">
        <v>1723</v>
      </c>
      <c r="F134" s="521" t="s">
        <v>691</v>
      </c>
      <c r="G134" s="456">
        <v>719955</v>
      </c>
      <c r="H134" s="456">
        <v>0</v>
      </c>
      <c r="I134" s="456">
        <v>0</v>
      </c>
      <c r="J134" s="456">
        <v>0</v>
      </c>
      <c r="K134" s="456">
        <v>0</v>
      </c>
      <c r="L134" s="456">
        <v>0</v>
      </c>
      <c r="M134" s="456">
        <v>719955</v>
      </c>
      <c r="N134" s="456">
        <v>2145.4659999999999</v>
      </c>
      <c r="O134" s="456">
        <v>7293.1441500000001</v>
      </c>
      <c r="P134" s="511">
        <v>1.1177390000000001E-2</v>
      </c>
      <c r="Q134" s="511">
        <v>1.1133025826964963E-2</v>
      </c>
      <c r="R134" s="511">
        <v>6.5991603699999999</v>
      </c>
      <c r="T134" s="456" t="e">
        <v>#N/A</v>
      </c>
      <c r="V134" s="511">
        <v>0</v>
      </c>
      <c r="Z134" s="511" t="e">
        <v>#N/A</v>
      </c>
    </row>
    <row r="135" spans="1:26" ht="24" customHeight="1" outlineLevel="2">
      <c r="A135" s="542">
        <v>14</v>
      </c>
      <c r="B135" s="542" t="s">
        <v>934</v>
      </c>
      <c r="C135" s="542">
        <v>101</v>
      </c>
      <c r="D135" s="542" t="s">
        <v>1148</v>
      </c>
      <c r="E135" s="542" t="s">
        <v>1724</v>
      </c>
      <c r="F135" s="521" t="s">
        <v>692</v>
      </c>
      <c r="G135" s="456">
        <v>172406</v>
      </c>
      <c r="H135" s="456">
        <v>0</v>
      </c>
      <c r="I135" s="456">
        <v>0</v>
      </c>
      <c r="J135" s="456">
        <v>0</v>
      </c>
      <c r="K135" s="456">
        <v>0</v>
      </c>
      <c r="L135" s="456">
        <v>0</v>
      </c>
      <c r="M135" s="456">
        <v>172406</v>
      </c>
      <c r="N135" s="456">
        <v>0</v>
      </c>
      <c r="O135" s="456">
        <v>0</v>
      </c>
      <c r="P135" s="511">
        <v>0</v>
      </c>
      <c r="Q135" s="511">
        <v>0</v>
      </c>
      <c r="R135" s="511">
        <v>1.17086256</v>
      </c>
      <c r="T135" s="456">
        <v>1724067.8400000001</v>
      </c>
      <c r="V135" s="511">
        <v>0</v>
      </c>
      <c r="Z135" s="511" t="s">
        <v>1978</v>
      </c>
    </row>
    <row r="136" spans="1:26" outlineLevel="2">
      <c r="A136" s="542">
        <v>14</v>
      </c>
      <c r="B136" s="542" t="s">
        <v>934</v>
      </c>
      <c r="C136" s="542">
        <v>102</v>
      </c>
      <c r="D136" s="542" t="s">
        <v>1149</v>
      </c>
      <c r="E136" s="542" t="s">
        <v>1725</v>
      </c>
      <c r="F136" s="521" t="s">
        <v>693</v>
      </c>
      <c r="G136" s="456">
        <v>1173889</v>
      </c>
      <c r="H136" s="456">
        <v>0</v>
      </c>
      <c r="I136" s="456">
        <v>0</v>
      </c>
      <c r="J136" s="456">
        <v>0</v>
      </c>
      <c r="K136" s="456">
        <v>0</v>
      </c>
      <c r="L136" s="456">
        <v>0</v>
      </c>
      <c r="M136" s="456">
        <v>1173889</v>
      </c>
      <c r="N136" s="456">
        <v>0</v>
      </c>
      <c r="O136" s="456">
        <v>72335.040180000011</v>
      </c>
      <c r="P136" s="511">
        <v>0.11085985</v>
      </c>
      <c r="Q136" s="511">
        <v>0.11041984827880968</v>
      </c>
      <c r="R136" s="511">
        <v>9.5685512100000008</v>
      </c>
      <c r="T136" s="456">
        <v>22582208.469999999</v>
      </c>
      <c r="V136" s="511">
        <v>0</v>
      </c>
      <c r="Z136" s="511" t="s">
        <v>1978</v>
      </c>
    </row>
    <row r="137" spans="1:26" outlineLevel="2">
      <c r="A137" s="542">
        <v>14</v>
      </c>
      <c r="B137" s="542" t="s">
        <v>934</v>
      </c>
      <c r="C137" s="542">
        <v>103</v>
      </c>
      <c r="D137" s="542" t="s">
        <v>1150</v>
      </c>
      <c r="E137" s="542" t="s">
        <v>1726</v>
      </c>
      <c r="F137" s="521" t="s">
        <v>1151</v>
      </c>
      <c r="G137" s="456">
        <v>800716</v>
      </c>
      <c r="H137" s="456">
        <v>0</v>
      </c>
      <c r="I137" s="456">
        <v>0</v>
      </c>
      <c r="J137" s="456">
        <v>0</v>
      </c>
      <c r="K137" s="456">
        <v>0</v>
      </c>
      <c r="L137" s="456">
        <v>9700</v>
      </c>
      <c r="M137" s="456">
        <v>791016</v>
      </c>
      <c r="N137" s="456">
        <v>28249.375978</v>
      </c>
      <c r="O137" s="456">
        <v>477101.30039999995</v>
      </c>
      <c r="P137" s="511">
        <v>0.73119993999999999</v>
      </c>
      <c r="Q137" s="511">
        <v>0.72829783563674233</v>
      </c>
      <c r="R137" s="511">
        <v>10.044647619999999</v>
      </c>
      <c r="T137" s="456" t="e">
        <v>#N/A</v>
      </c>
      <c r="V137" s="511">
        <v>0</v>
      </c>
      <c r="Z137" s="511" t="e">
        <v>#N/A</v>
      </c>
    </row>
    <row r="138" spans="1:26" outlineLevel="2">
      <c r="A138" s="542">
        <v>14</v>
      </c>
      <c r="B138" s="542" t="s">
        <v>934</v>
      </c>
      <c r="C138" s="542">
        <v>104</v>
      </c>
      <c r="D138" s="542" t="s">
        <v>1152</v>
      </c>
      <c r="E138" s="542" t="s">
        <v>1727</v>
      </c>
      <c r="F138" s="521" t="s">
        <v>694</v>
      </c>
      <c r="G138" s="456">
        <v>57409</v>
      </c>
      <c r="H138" s="456">
        <v>0</v>
      </c>
      <c r="I138" s="456">
        <v>0</v>
      </c>
      <c r="J138" s="456">
        <v>0</v>
      </c>
      <c r="K138" s="456">
        <v>0</v>
      </c>
      <c r="L138" s="456">
        <v>0</v>
      </c>
      <c r="M138" s="456">
        <v>57409</v>
      </c>
      <c r="N138" s="456">
        <v>0</v>
      </c>
      <c r="O138" s="456">
        <v>0</v>
      </c>
      <c r="P138" s="511">
        <v>0</v>
      </c>
      <c r="Q138" s="511">
        <v>0</v>
      </c>
      <c r="R138" s="511">
        <v>10.101882809999999</v>
      </c>
      <c r="T138" s="456">
        <v>433788.27</v>
      </c>
      <c r="V138" s="511">
        <v>0</v>
      </c>
      <c r="Z138" s="511" t="s">
        <v>1978</v>
      </c>
    </row>
    <row r="139" spans="1:26" outlineLevel="2">
      <c r="A139" s="542">
        <v>14</v>
      </c>
      <c r="B139" s="542" t="s">
        <v>934</v>
      </c>
      <c r="C139" s="542">
        <v>105</v>
      </c>
      <c r="D139" s="542" t="s">
        <v>935</v>
      </c>
      <c r="E139" s="542" t="s">
        <v>1576</v>
      </c>
      <c r="F139" s="521" t="s">
        <v>695</v>
      </c>
      <c r="G139" s="456">
        <v>98000</v>
      </c>
      <c r="H139" s="456">
        <v>0</v>
      </c>
      <c r="I139" s="456">
        <v>0</v>
      </c>
      <c r="J139" s="456">
        <v>0</v>
      </c>
      <c r="K139" s="456">
        <v>0</v>
      </c>
      <c r="L139" s="456">
        <v>0</v>
      </c>
      <c r="M139" s="456">
        <v>98000</v>
      </c>
      <c r="N139" s="456">
        <v>107014.04</v>
      </c>
      <c r="O139" s="456">
        <v>725200</v>
      </c>
      <c r="P139" s="511">
        <v>1.1114331399999999</v>
      </c>
      <c r="Q139" s="511">
        <v>1.1070219049098311</v>
      </c>
      <c r="R139" s="511">
        <v>0.21609916000000001</v>
      </c>
      <c r="T139" s="456">
        <v>40015360</v>
      </c>
      <c r="V139" s="511">
        <v>0</v>
      </c>
      <c r="Z139" s="511" t="s">
        <v>1978</v>
      </c>
    </row>
    <row r="140" spans="1:26" outlineLevel="2">
      <c r="A140" s="542">
        <v>14</v>
      </c>
      <c r="B140" s="542" t="s">
        <v>934</v>
      </c>
      <c r="C140" s="542">
        <v>106</v>
      </c>
      <c r="D140" s="542" t="s">
        <v>1154</v>
      </c>
      <c r="E140" s="542" t="s">
        <v>1728</v>
      </c>
      <c r="F140" s="521" t="s">
        <v>697</v>
      </c>
      <c r="G140" s="456">
        <v>779820</v>
      </c>
      <c r="H140" s="456">
        <v>0</v>
      </c>
      <c r="I140" s="456">
        <v>0</v>
      </c>
      <c r="J140" s="456">
        <v>0</v>
      </c>
      <c r="K140" s="456">
        <v>0</v>
      </c>
      <c r="L140" s="456">
        <v>19000</v>
      </c>
      <c r="M140" s="456">
        <v>760820</v>
      </c>
      <c r="N140" s="456">
        <v>0</v>
      </c>
      <c r="O140" s="456">
        <v>0</v>
      </c>
      <c r="P140" s="511">
        <v>0</v>
      </c>
      <c r="Q140" s="511">
        <v>0</v>
      </c>
      <c r="R140" s="511">
        <v>7.0121659000000003</v>
      </c>
      <c r="T140" s="456">
        <v>9696565.2300000004</v>
      </c>
      <c r="V140" s="511">
        <v>0</v>
      </c>
      <c r="Z140" s="511" t="s">
        <v>1978</v>
      </c>
    </row>
    <row r="141" spans="1:26" ht="23.25" customHeight="1" outlineLevel="2">
      <c r="A141" s="542">
        <v>14</v>
      </c>
      <c r="B141" s="542" t="s">
        <v>934</v>
      </c>
      <c r="C141" s="542">
        <v>107</v>
      </c>
      <c r="D141" s="542" t="s">
        <v>1155</v>
      </c>
      <c r="E141" s="542" t="s">
        <v>1729</v>
      </c>
      <c r="F141" s="521" t="s">
        <v>1156</v>
      </c>
      <c r="G141" s="456">
        <v>58825</v>
      </c>
      <c r="H141" s="456">
        <v>0</v>
      </c>
      <c r="I141" s="456">
        <v>0</v>
      </c>
      <c r="J141" s="456">
        <v>0</v>
      </c>
      <c r="K141" s="456">
        <v>0</v>
      </c>
      <c r="L141" s="456">
        <v>0</v>
      </c>
      <c r="M141" s="456">
        <v>58825</v>
      </c>
      <c r="N141" s="456">
        <v>2439.5977940000002</v>
      </c>
      <c r="O141" s="456">
        <v>4610.7034999999996</v>
      </c>
      <c r="P141" s="511">
        <v>7.0663100000000001E-3</v>
      </c>
      <c r="Q141" s="511">
        <v>7.0382649910982146E-3</v>
      </c>
      <c r="R141" s="511">
        <v>1.56866667</v>
      </c>
      <c r="T141" s="456" t="e">
        <v>#N/A</v>
      </c>
      <c r="V141" s="511">
        <v>0</v>
      </c>
      <c r="Z141" s="511" t="e">
        <v>#N/A</v>
      </c>
    </row>
    <row r="142" spans="1:26" outlineLevel="2">
      <c r="A142" s="542">
        <v>14</v>
      </c>
      <c r="B142" s="542" t="s">
        <v>934</v>
      </c>
      <c r="C142" s="542">
        <v>108</v>
      </c>
      <c r="D142" s="542" t="s">
        <v>1157</v>
      </c>
      <c r="E142" s="542" t="s">
        <v>1730</v>
      </c>
      <c r="F142" s="521" t="s">
        <v>698</v>
      </c>
      <c r="G142" s="456">
        <v>527151</v>
      </c>
      <c r="H142" s="456">
        <v>0</v>
      </c>
      <c r="I142" s="456">
        <v>0</v>
      </c>
      <c r="J142" s="456">
        <v>0</v>
      </c>
      <c r="K142" s="456">
        <v>0</v>
      </c>
      <c r="L142" s="456">
        <v>0</v>
      </c>
      <c r="M142" s="456">
        <v>527151</v>
      </c>
      <c r="N142" s="456">
        <v>6579.2297500000004</v>
      </c>
      <c r="O142" s="456">
        <v>47443.59</v>
      </c>
      <c r="P142" s="511">
        <v>7.2711499999999998E-2</v>
      </c>
      <c r="Q142" s="511">
        <v>7.242290868389549E-2</v>
      </c>
      <c r="R142" s="511">
        <v>9.7790783999999995</v>
      </c>
      <c r="T142" s="456" t="e">
        <v>#N/A</v>
      </c>
      <c r="V142" s="511">
        <v>0</v>
      </c>
      <c r="Z142" s="511" t="e">
        <v>#N/A</v>
      </c>
    </row>
    <row r="143" spans="1:26" outlineLevel="2">
      <c r="A143" s="542">
        <v>14</v>
      </c>
      <c r="B143" s="542" t="s">
        <v>934</v>
      </c>
      <c r="C143" s="542">
        <v>109</v>
      </c>
      <c r="D143" s="542" t="s">
        <v>1158</v>
      </c>
      <c r="E143" s="542" t="s">
        <v>1731</v>
      </c>
      <c r="F143" s="521" t="s">
        <v>699</v>
      </c>
      <c r="G143" s="456">
        <v>340700</v>
      </c>
      <c r="H143" s="456">
        <v>0</v>
      </c>
      <c r="I143" s="456">
        <v>0</v>
      </c>
      <c r="J143" s="456">
        <v>0</v>
      </c>
      <c r="K143" s="456">
        <v>0</v>
      </c>
      <c r="L143" s="456">
        <v>0</v>
      </c>
      <c r="M143" s="456">
        <v>340700</v>
      </c>
      <c r="N143" s="456">
        <v>0</v>
      </c>
      <c r="O143" s="456">
        <v>957.36699999999996</v>
      </c>
      <c r="P143" s="511">
        <v>1.46725E-3</v>
      </c>
      <c r="Q143" s="511">
        <v>1.4614261445639965E-3</v>
      </c>
      <c r="R143" s="511">
        <v>1.5272547999999999</v>
      </c>
      <c r="T143" s="456" t="e">
        <v>#N/A</v>
      </c>
      <c r="V143" s="511">
        <v>0</v>
      </c>
      <c r="Z143" s="511" t="e">
        <v>#N/A</v>
      </c>
    </row>
    <row r="144" spans="1:26" outlineLevel="2">
      <c r="A144" s="542">
        <v>14</v>
      </c>
      <c r="B144" s="542" t="s">
        <v>934</v>
      </c>
      <c r="C144" s="542">
        <v>110</v>
      </c>
      <c r="D144" s="542" t="s">
        <v>1159</v>
      </c>
      <c r="E144" s="542" t="s">
        <v>1732</v>
      </c>
      <c r="F144" s="521" t="s">
        <v>1160</v>
      </c>
      <c r="G144" s="456">
        <v>8761</v>
      </c>
      <c r="H144" s="456">
        <v>0</v>
      </c>
      <c r="I144" s="456">
        <v>0</v>
      </c>
      <c r="J144" s="456">
        <v>0</v>
      </c>
      <c r="K144" s="456">
        <v>0</v>
      </c>
      <c r="L144" s="456">
        <v>0</v>
      </c>
      <c r="M144" s="456">
        <v>8761</v>
      </c>
      <c r="N144" s="456">
        <v>0</v>
      </c>
      <c r="O144" s="456">
        <v>0</v>
      </c>
      <c r="P144" s="511">
        <v>0</v>
      </c>
      <c r="Q144" s="511">
        <v>0</v>
      </c>
      <c r="R144" s="511">
        <v>0.78111626000000001</v>
      </c>
      <c r="T144" s="456" t="e">
        <v>#N/A</v>
      </c>
      <c r="V144" s="511">
        <v>0</v>
      </c>
      <c r="Z144" s="511" t="e">
        <v>#N/A</v>
      </c>
    </row>
    <row r="145" spans="1:26" outlineLevel="2">
      <c r="A145" s="542">
        <v>14</v>
      </c>
      <c r="B145" s="542" t="s">
        <v>934</v>
      </c>
      <c r="C145" s="542">
        <v>111</v>
      </c>
      <c r="D145" s="542" t="s">
        <v>1161</v>
      </c>
      <c r="E145" s="542" t="s">
        <v>1733</v>
      </c>
      <c r="F145" s="521" t="s">
        <v>1162</v>
      </c>
      <c r="G145" s="456">
        <v>198</v>
      </c>
      <c r="H145" s="456">
        <v>0</v>
      </c>
      <c r="I145" s="456">
        <v>0</v>
      </c>
      <c r="J145" s="456">
        <v>0</v>
      </c>
      <c r="K145" s="456">
        <v>0</v>
      </c>
      <c r="L145" s="456">
        <v>0</v>
      </c>
      <c r="M145" s="456">
        <v>198</v>
      </c>
      <c r="N145" s="456">
        <v>0</v>
      </c>
      <c r="O145" s="456">
        <v>0</v>
      </c>
      <c r="P145" s="511">
        <v>0</v>
      </c>
      <c r="Q145" s="511">
        <v>0</v>
      </c>
      <c r="R145" s="511">
        <v>0.39600000000000002</v>
      </c>
      <c r="T145" s="456">
        <v>136128.46</v>
      </c>
      <c r="V145" s="511">
        <v>0</v>
      </c>
      <c r="Z145" s="511" t="s">
        <v>1978</v>
      </c>
    </row>
    <row r="146" spans="1:26" outlineLevel="2">
      <c r="A146" s="542">
        <v>14</v>
      </c>
      <c r="B146" s="542" t="s">
        <v>934</v>
      </c>
      <c r="C146" s="542">
        <v>112</v>
      </c>
      <c r="D146" s="542" t="s">
        <v>1163</v>
      </c>
      <c r="E146" s="542" t="s">
        <v>1734</v>
      </c>
      <c r="F146" s="521" t="s">
        <v>700</v>
      </c>
      <c r="G146" s="456">
        <v>1063616</v>
      </c>
      <c r="H146" s="456">
        <v>0</v>
      </c>
      <c r="I146" s="456">
        <v>0</v>
      </c>
      <c r="J146" s="456">
        <v>0</v>
      </c>
      <c r="K146" s="456">
        <v>0</v>
      </c>
      <c r="L146" s="456">
        <v>0</v>
      </c>
      <c r="M146" s="456">
        <v>1063616</v>
      </c>
      <c r="N146" s="456">
        <v>0</v>
      </c>
      <c r="O146" s="456">
        <v>27122.207999999999</v>
      </c>
      <c r="P146" s="511">
        <v>4.1567180000000002E-2</v>
      </c>
      <c r="Q146" s="511">
        <v>4.1402204034088057E-2</v>
      </c>
      <c r="R146" s="511">
        <v>8.9035325600000004</v>
      </c>
      <c r="T146" s="456">
        <v>17191031.809999999</v>
      </c>
      <c r="V146" s="511">
        <v>0</v>
      </c>
      <c r="Z146" s="511" t="s">
        <v>1978</v>
      </c>
    </row>
    <row r="147" spans="1:26" outlineLevel="2">
      <c r="A147" s="542">
        <v>14</v>
      </c>
      <c r="B147" s="542" t="s">
        <v>934</v>
      </c>
      <c r="C147" s="542">
        <v>113</v>
      </c>
      <c r="D147" s="542" t="s">
        <v>1164</v>
      </c>
      <c r="E147" s="542" t="s">
        <v>1735</v>
      </c>
      <c r="F147" s="521" t="s">
        <v>701</v>
      </c>
      <c r="G147" s="456">
        <v>2079410</v>
      </c>
      <c r="H147" s="456">
        <v>0</v>
      </c>
      <c r="I147" s="456">
        <v>0</v>
      </c>
      <c r="J147" s="456">
        <v>0</v>
      </c>
      <c r="K147" s="456">
        <v>0</v>
      </c>
      <c r="L147" s="456">
        <v>250000</v>
      </c>
      <c r="M147" s="456">
        <v>1829410</v>
      </c>
      <c r="N147" s="456">
        <v>0</v>
      </c>
      <c r="O147" s="456">
        <v>76615.690799999997</v>
      </c>
      <c r="P147" s="511">
        <v>0.11742031999999999</v>
      </c>
      <c r="Q147" s="511">
        <v>0.11695428568036213</v>
      </c>
      <c r="R147" s="511">
        <v>8.6624713500000006</v>
      </c>
      <c r="T147" s="456">
        <v>32558994.960000001</v>
      </c>
      <c r="V147" s="511">
        <v>0</v>
      </c>
      <c r="Z147" s="511" t="s">
        <v>1978</v>
      </c>
    </row>
    <row r="148" spans="1:26" outlineLevel="2">
      <c r="A148" s="542">
        <v>14</v>
      </c>
      <c r="B148" s="542" t="s">
        <v>934</v>
      </c>
      <c r="C148" s="542">
        <v>114</v>
      </c>
      <c r="D148" s="542" t="s">
        <v>1165</v>
      </c>
      <c r="E148" s="542" t="s">
        <v>1736</v>
      </c>
      <c r="F148" s="521" t="s">
        <v>702</v>
      </c>
      <c r="G148" s="456">
        <v>801695</v>
      </c>
      <c r="H148" s="456">
        <v>0</v>
      </c>
      <c r="I148" s="456">
        <v>0</v>
      </c>
      <c r="J148" s="456">
        <v>0</v>
      </c>
      <c r="K148" s="456">
        <v>0</v>
      </c>
      <c r="L148" s="456">
        <v>0</v>
      </c>
      <c r="M148" s="456">
        <v>801695</v>
      </c>
      <c r="N148" s="456">
        <v>13393.354310000001</v>
      </c>
      <c r="O148" s="456">
        <v>64135.6</v>
      </c>
      <c r="P148" s="511">
        <v>9.8293480000000003E-2</v>
      </c>
      <c r="Q148" s="511">
        <v>9.7903356432066962E-2</v>
      </c>
      <c r="R148" s="511">
        <v>6.6745620800000003</v>
      </c>
      <c r="T148" s="456" t="e">
        <v>#N/A</v>
      </c>
      <c r="V148" s="511">
        <v>0</v>
      </c>
      <c r="Z148" s="511" t="e">
        <v>#N/A</v>
      </c>
    </row>
    <row r="149" spans="1:26" outlineLevel="2">
      <c r="A149" s="542">
        <v>14</v>
      </c>
      <c r="B149" s="542" t="s">
        <v>934</v>
      </c>
      <c r="C149" s="542">
        <v>115</v>
      </c>
      <c r="D149" s="542" t="s">
        <v>1166</v>
      </c>
      <c r="E149" s="542" t="s">
        <v>1737</v>
      </c>
      <c r="F149" s="521" t="s">
        <v>703</v>
      </c>
      <c r="G149" s="456">
        <v>7194553</v>
      </c>
      <c r="H149" s="456">
        <v>0</v>
      </c>
      <c r="I149" s="456">
        <v>0</v>
      </c>
      <c r="J149" s="456">
        <v>0</v>
      </c>
      <c r="K149" s="456">
        <v>0</v>
      </c>
      <c r="L149" s="456">
        <v>50000</v>
      </c>
      <c r="M149" s="456">
        <v>7144553</v>
      </c>
      <c r="N149" s="456">
        <v>27149.3014</v>
      </c>
      <c r="O149" s="456">
        <v>112526.70974999999</v>
      </c>
      <c r="P149" s="511">
        <v>0.17245714000000001</v>
      </c>
      <c r="Q149" s="511">
        <v>0.17177265937766226</v>
      </c>
      <c r="R149" s="511">
        <v>10.276413850000001</v>
      </c>
      <c r="T149" s="456">
        <v>72089623.340000004</v>
      </c>
      <c r="V149" s="511">
        <v>0</v>
      </c>
      <c r="Z149" s="511" t="s">
        <v>1978</v>
      </c>
    </row>
    <row r="150" spans="1:26" outlineLevel="1">
      <c r="B150" s="528" t="s">
        <v>937</v>
      </c>
      <c r="G150" s="524">
        <v>36412758</v>
      </c>
      <c r="H150" s="524">
        <v>0</v>
      </c>
      <c r="I150" s="524">
        <v>0</v>
      </c>
      <c r="J150" s="524">
        <v>0</v>
      </c>
      <c r="K150" s="524">
        <v>0</v>
      </c>
      <c r="L150" s="524">
        <v>583700</v>
      </c>
      <c r="M150" s="524">
        <v>35829058</v>
      </c>
      <c r="N150" s="524">
        <v>266312.48131559999</v>
      </c>
      <c r="O150" s="524">
        <v>2421995.7649100004</v>
      </c>
      <c r="P150" s="525">
        <v>3.7119227400000003</v>
      </c>
      <c r="Q150" s="525">
        <v>3.6971902445590343</v>
      </c>
      <c r="R150" s="525"/>
      <c r="T150" s="456">
        <v>19178746220.899994</v>
      </c>
      <c r="V150" s="525">
        <v>0</v>
      </c>
      <c r="Z150" s="511" t="s">
        <v>1978</v>
      </c>
    </row>
    <row r="151" spans="1:26" outlineLevel="1">
      <c r="B151" s="528"/>
      <c r="D151" s="517" t="s">
        <v>938</v>
      </c>
      <c r="E151" s="517"/>
      <c r="F151" s="518" t="s">
        <v>705</v>
      </c>
      <c r="G151" s="526"/>
      <c r="H151" s="526"/>
      <c r="I151" s="526"/>
      <c r="J151" s="526"/>
      <c r="K151" s="526"/>
      <c r="L151" s="526"/>
      <c r="M151" s="526"/>
      <c r="N151" s="526"/>
      <c r="O151" s="526"/>
      <c r="P151" s="527"/>
      <c r="Q151" s="527"/>
      <c r="R151" s="527"/>
      <c r="T151" s="456" t="e">
        <v>#N/A</v>
      </c>
      <c r="V151" s="511">
        <v>0</v>
      </c>
      <c r="Z151" s="511" t="e">
        <v>#N/A</v>
      </c>
    </row>
    <row r="152" spans="1:26" outlineLevel="2">
      <c r="A152" s="542">
        <v>15</v>
      </c>
      <c r="B152" s="542" t="s">
        <v>938</v>
      </c>
      <c r="C152" s="542">
        <v>116</v>
      </c>
      <c r="D152" s="542" t="s">
        <v>1738</v>
      </c>
      <c r="E152" s="542" t="s">
        <v>1739</v>
      </c>
      <c r="F152" s="521" t="s">
        <v>1168</v>
      </c>
      <c r="G152" s="456">
        <v>1145187</v>
      </c>
      <c r="H152" s="456">
        <v>0</v>
      </c>
      <c r="I152" s="456">
        <v>0</v>
      </c>
      <c r="J152" s="456">
        <v>0</v>
      </c>
      <c r="K152" s="456">
        <v>0</v>
      </c>
      <c r="L152" s="456">
        <v>0</v>
      </c>
      <c r="M152" s="456">
        <v>1145187</v>
      </c>
      <c r="N152" s="456">
        <v>13742.244000000001</v>
      </c>
      <c r="O152" s="456">
        <v>13742.244000000001</v>
      </c>
      <c r="P152" s="511">
        <v>2.1061199999999999E-2</v>
      </c>
      <c r="Q152" s="511">
        <v>2.0977613252365829E-2</v>
      </c>
      <c r="R152" s="511">
        <v>8.5400533900000006</v>
      </c>
      <c r="T152" s="456">
        <v>70591711.040000007</v>
      </c>
      <c r="V152" s="511">
        <v>0</v>
      </c>
      <c r="Z152" s="511" t="s">
        <v>1978</v>
      </c>
    </row>
    <row r="153" spans="1:26" outlineLevel="2">
      <c r="A153" s="542">
        <v>15</v>
      </c>
      <c r="B153" s="542" t="s">
        <v>938</v>
      </c>
      <c r="C153" s="542">
        <v>117</v>
      </c>
      <c r="D153" s="542" t="s">
        <v>1169</v>
      </c>
      <c r="E153" s="542" t="s">
        <v>1740</v>
      </c>
      <c r="F153" s="521" t="s">
        <v>706</v>
      </c>
      <c r="G153" s="456">
        <v>54184</v>
      </c>
      <c r="H153" s="456">
        <v>0</v>
      </c>
      <c r="I153" s="456">
        <v>0</v>
      </c>
      <c r="J153" s="456">
        <v>0</v>
      </c>
      <c r="K153" s="456">
        <v>0</v>
      </c>
      <c r="L153" s="456">
        <v>0</v>
      </c>
      <c r="M153" s="456">
        <v>54184</v>
      </c>
      <c r="N153" s="456">
        <v>0</v>
      </c>
      <c r="O153" s="456">
        <v>0</v>
      </c>
      <c r="P153" s="511">
        <v>0</v>
      </c>
      <c r="Q153" s="511">
        <v>0</v>
      </c>
      <c r="R153" s="511">
        <v>2.4629090900000001</v>
      </c>
      <c r="T153" s="456">
        <v>541849.89</v>
      </c>
      <c r="V153" s="511">
        <v>0</v>
      </c>
      <c r="Z153" s="511" t="s">
        <v>1978</v>
      </c>
    </row>
    <row r="154" spans="1:26" outlineLevel="2">
      <c r="A154" s="542">
        <v>15</v>
      </c>
      <c r="B154" s="542" t="s">
        <v>938</v>
      </c>
      <c r="C154" s="542">
        <v>118</v>
      </c>
      <c r="D154" s="542" t="s">
        <v>939</v>
      </c>
      <c r="E154" s="542" t="s">
        <v>1741</v>
      </c>
      <c r="F154" s="521" t="s">
        <v>707</v>
      </c>
      <c r="G154" s="456">
        <v>17740383</v>
      </c>
      <c r="H154" s="456">
        <v>0</v>
      </c>
      <c r="I154" s="456">
        <v>0</v>
      </c>
      <c r="J154" s="456">
        <v>0</v>
      </c>
      <c r="K154" s="456">
        <v>0</v>
      </c>
      <c r="L154" s="456">
        <v>1925500</v>
      </c>
      <c r="M154" s="456">
        <v>15814883</v>
      </c>
      <c r="N154" s="456">
        <v>125128.89787</v>
      </c>
      <c r="O154" s="456">
        <v>430006.66876999999</v>
      </c>
      <c r="P154" s="511">
        <v>0.65902324999999995</v>
      </c>
      <c r="Q154" s="511">
        <v>0.65640761387988988</v>
      </c>
      <c r="R154" s="511">
        <v>5.3623896899999997</v>
      </c>
      <c r="T154" s="456">
        <v>188165942.59</v>
      </c>
      <c r="V154" s="511">
        <v>0</v>
      </c>
      <c r="Z154" s="511" t="s">
        <v>1978</v>
      </c>
    </row>
    <row r="155" spans="1:26" outlineLevel="1">
      <c r="B155" s="528" t="s">
        <v>940</v>
      </c>
      <c r="G155" s="524">
        <v>18939754</v>
      </c>
      <c r="H155" s="524">
        <v>0</v>
      </c>
      <c r="I155" s="524">
        <v>0</v>
      </c>
      <c r="J155" s="524">
        <v>0</v>
      </c>
      <c r="K155" s="524">
        <v>0</v>
      </c>
      <c r="L155" s="524">
        <v>1925500</v>
      </c>
      <c r="M155" s="524">
        <v>17014254</v>
      </c>
      <c r="N155" s="524">
        <v>138871.14186999999</v>
      </c>
      <c r="O155" s="524">
        <v>443748.91277</v>
      </c>
      <c r="P155" s="525">
        <v>0.68008444999999995</v>
      </c>
      <c r="Q155" s="525">
        <v>0.67738522713225569</v>
      </c>
      <c r="R155" s="525"/>
      <c r="T155" s="456">
        <v>19178746220.899994</v>
      </c>
      <c r="V155" s="525">
        <v>0</v>
      </c>
      <c r="Z155" s="511" t="s">
        <v>1978</v>
      </c>
    </row>
    <row r="156" spans="1:26" outlineLevel="1">
      <c r="B156" s="528"/>
      <c r="D156" s="517" t="s">
        <v>1170</v>
      </c>
      <c r="E156" s="517"/>
      <c r="F156" s="518" t="s">
        <v>708</v>
      </c>
      <c r="G156" s="526"/>
      <c r="H156" s="526"/>
      <c r="I156" s="526"/>
      <c r="J156" s="526"/>
      <c r="K156" s="526"/>
      <c r="L156" s="526"/>
      <c r="M156" s="526"/>
      <c r="N156" s="526"/>
      <c r="O156" s="526"/>
      <c r="P156" s="527"/>
      <c r="Q156" s="527"/>
      <c r="R156" s="527"/>
      <c r="T156" s="456" t="e">
        <v>#N/A</v>
      </c>
      <c r="V156" s="511">
        <v>0</v>
      </c>
      <c r="Z156" s="511" t="e">
        <v>#N/A</v>
      </c>
    </row>
    <row r="157" spans="1:26" ht="24" customHeight="1" outlineLevel="2">
      <c r="A157" s="542">
        <v>16</v>
      </c>
      <c r="B157" s="542" t="s">
        <v>1170</v>
      </c>
      <c r="C157" s="542">
        <v>119</v>
      </c>
      <c r="D157" s="542" t="s">
        <v>1171</v>
      </c>
      <c r="E157" s="542" t="s">
        <v>1742</v>
      </c>
      <c r="F157" s="521" t="s">
        <v>709</v>
      </c>
      <c r="G157" s="456">
        <v>315909</v>
      </c>
      <c r="H157" s="456">
        <v>0</v>
      </c>
      <c r="I157" s="456">
        <v>0</v>
      </c>
      <c r="J157" s="456">
        <v>0</v>
      </c>
      <c r="K157" s="456">
        <v>0</v>
      </c>
      <c r="L157" s="456">
        <v>0</v>
      </c>
      <c r="M157" s="456">
        <v>315909</v>
      </c>
      <c r="N157" s="456">
        <v>4071.7158599999998</v>
      </c>
      <c r="O157" s="456">
        <v>18347.994719999999</v>
      </c>
      <c r="P157" s="511">
        <v>2.811992E-2</v>
      </c>
      <c r="Q157" s="511">
        <v>2.8008317796759406E-2</v>
      </c>
      <c r="R157" s="511">
        <v>4.2984910100000002</v>
      </c>
      <c r="T157" s="456">
        <v>5176384</v>
      </c>
      <c r="V157" s="511">
        <v>0</v>
      </c>
      <c r="Z157" s="511" t="s">
        <v>1978</v>
      </c>
    </row>
    <row r="158" spans="1:26" outlineLevel="1">
      <c r="B158" s="528" t="s">
        <v>1172</v>
      </c>
      <c r="G158" s="524">
        <v>315909</v>
      </c>
      <c r="H158" s="524">
        <v>0</v>
      </c>
      <c r="I158" s="524">
        <v>0</v>
      </c>
      <c r="J158" s="524">
        <v>0</v>
      </c>
      <c r="K158" s="524">
        <v>0</v>
      </c>
      <c r="L158" s="524">
        <v>0</v>
      </c>
      <c r="M158" s="524">
        <v>315909</v>
      </c>
      <c r="N158" s="524">
        <v>4071.7158599999998</v>
      </c>
      <c r="O158" s="524">
        <v>18347.994719999999</v>
      </c>
      <c r="P158" s="525">
        <v>2.811992E-2</v>
      </c>
      <c r="Q158" s="525">
        <v>2.8008317796759406E-2</v>
      </c>
      <c r="R158" s="525"/>
      <c r="T158" s="456">
        <v>19178746220.899994</v>
      </c>
      <c r="V158" s="525">
        <v>0</v>
      </c>
      <c r="Z158" s="511" t="s">
        <v>1978</v>
      </c>
    </row>
    <row r="159" spans="1:26" outlineLevel="1">
      <c r="B159" s="528"/>
      <c r="D159" s="517" t="s">
        <v>941</v>
      </c>
      <c r="E159" s="517"/>
      <c r="F159" s="518" t="s">
        <v>710</v>
      </c>
      <c r="G159" s="526"/>
      <c r="H159" s="526"/>
      <c r="I159" s="526"/>
      <c r="J159" s="526"/>
      <c r="K159" s="526"/>
      <c r="L159" s="526"/>
      <c r="M159" s="526"/>
      <c r="N159" s="526"/>
      <c r="O159" s="526"/>
      <c r="P159" s="527"/>
      <c r="Q159" s="527"/>
      <c r="R159" s="527"/>
      <c r="T159" s="456" t="e">
        <v>#N/A</v>
      </c>
      <c r="V159" s="511">
        <v>0</v>
      </c>
      <c r="Z159" s="511" t="e">
        <v>#N/A</v>
      </c>
    </row>
    <row r="160" spans="1:26" ht="21.75" customHeight="1" outlineLevel="2">
      <c r="A160" s="542">
        <v>17</v>
      </c>
      <c r="B160" s="542" t="s">
        <v>941</v>
      </c>
      <c r="C160" s="542">
        <v>120</v>
      </c>
      <c r="D160" s="542" t="s">
        <v>1173</v>
      </c>
      <c r="E160" s="542" t="s">
        <v>240</v>
      </c>
      <c r="F160" s="521" t="s">
        <v>1174</v>
      </c>
      <c r="G160" s="456">
        <v>328879</v>
      </c>
      <c r="H160" s="456">
        <v>0</v>
      </c>
      <c r="I160" s="456">
        <v>0</v>
      </c>
      <c r="J160" s="456">
        <v>0</v>
      </c>
      <c r="K160" s="456">
        <v>0</v>
      </c>
      <c r="L160" s="456">
        <v>0</v>
      </c>
      <c r="M160" s="456">
        <v>328879</v>
      </c>
      <c r="N160" s="456">
        <v>0</v>
      </c>
      <c r="O160" s="456">
        <v>164.43950000000001</v>
      </c>
      <c r="P160" s="511">
        <v>2.5201999999999999E-4</v>
      </c>
      <c r="Q160" s="511">
        <v>2.5101782754056838E-4</v>
      </c>
      <c r="R160" s="511">
        <v>8.2219750000000005</v>
      </c>
      <c r="T160" s="456" t="e">
        <v>#N/A</v>
      </c>
      <c r="V160" s="511">
        <v>0</v>
      </c>
      <c r="Z160" s="511" t="e">
        <v>#N/A</v>
      </c>
    </row>
    <row r="161" spans="1:26" outlineLevel="2">
      <c r="A161" s="542">
        <v>17</v>
      </c>
      <c r="B161" s="542" t="s">
        <v>941</v>
      </c>
      <c r="C161" s="542">
        <v>121</v>
      </c>
      <c r="D161" s="542" t="s">
        <v>1175</v>
      </c>
      <c r="E161" s="542" t="s">
        <v>1743</v>
      </c>
      <c r="F161" s="521" t="s">
        <v>711</v>
      </c>
      <c r="G161" s="456">
        <v>458109</v>
      </c>
      <c r="H161" s="456">
        <v>0</v>
      </c>
      <c r="I161" s="456">
        <v>0</v>
      </c>
      <c r="J161" s="456">
        <v>0</v>
      </c>
      <c r="K161" s="456">
        <v>0</v>
      </c>
      <c r="L161" s="456">
        <v>0</v>
      </c>
      <c r="M161" s="456">
        <v>458109</v>
      </c>
      <c r="N161" s="456">
        <v>0</v>
      </c>
      <c r="O161" s="456">
        <v>0</v>
      </c>
      <c r="P161" s="511">
        <v>0</v>
      </c>
      <c r="Q161" s="511">
        <v>0</v>
      </c>
      <c r="R161" s="511">
        <v>4.9259032300000003</v>
      </c>
      <c r="T161" s="456">
        <v>4581094.53</v>
      </c>
      <c r="V161" s="511">
        <v>0</v>
      </c>
      <c r="Z161" s="511" t="s">
        <v>1978</v>
      </c>
    </row>
    <row r="162" spans="1:26" outlineLevel="2">
      <c r="A162" s="542">
        <v>17</v>
      </c>
      <c r="B162" s="542" t="s">
        <v>941</v>
      </c>
      <c r="C162" s="542">
        <v>122</v>
      </c>
      <c r="D162" s="542" t="s">
        <v>1180</v>
      </c>
      <c r="E162" s="542" t="s">
        <v>1744</v>
      </c>
      <c r="F162" s="521" t="s">
        <v>712</v>
      </c>
      <c r="G162" s="456">
        <v>93592</v>
      </c>
      <c r="H162" s="456">
        <v>0</v>
      </c>
      <c r="I162" s="456">
        <v>0</v>
      </c>
      <c r="J162" s="456">
        <v>0</v>
      </c>
      <c r="K162" s="456">
        <v>0</v>
      </c>
      <c r="L162" s="456">
        <v>0</v>
      </c>
      <c r="M162" s="456">
        <v>93592</v>
      </c>
      <c r="N162" s="456">
        <v>0</v>
      </c>
      <c r="O162" s="456">
        <v>832.9688000000001</v>
      </c>
      <c r="P162" s="511">
        <v>1.2765999999999999E-3</v>
      </c>
      <c r="Q162" s="511">
        <v>1.2715315881225266E-3</v>
      </c>
      <c r="R162" s="511">
        <v>1.2114214699999999</v>
      </c>
      <c r="T162" s="456">
        <v>936858.46</v>
      </c>
      <c r="V162" s="511">
        <v>0</v>
      </c>
      <c r="Z162" s="511" t="s">
        <v>1978</v>
      </c>
    </row>
    <row r="163" spans="1:26" outlineLevel="2">
      <c r="A163" s="542">
        <v>17</v>
      </c>
      <c r="B163" s="542" t="s">
        <v>941</v>
      </c>
      <c r="C163" s="542">
        <v>123</v>
      </c>
      <c r="D163" s="542" t="s">
        <v>1183</v>
      </c>
      <c r="E163" s="542" t="s">
        <v>1745</v>
      </c>
      <c r="F163" s="521" t="s">
        <v>713</v>
      </c>
      <c r="G163" s="456">
        <v>913009</v>
      </c>
      <c r="H163" s="456">
        <v>0</v>
      </c>
      <c r="I163" s="456">
        <v>0</v>
      </c>
      <c r="J163" s="456">
        <v>0</v>
      </c>
      <c r="K163" s="456">
        <v>0</v>
      </c>
      <c r="L163" s="456">
        <v>0</v>
      </c>
      <c r="M163" s="456">
        <v>913009</v>
      </c>
      <c r="N163" s="456">
        <v>10965.845289999999</v>
      </c>
      <c r="O163" s="456">
        <v>22450.891309999999</v>
      </c>
      <c r="P163" s="511">
        <v>3.4407979999999998E-2</v>
      </c>
      <c r="Q163" s="511">
        <v>3.4271412665360969E-2</v>
      </c>
      <c r="R163" s="511">
        <v>6.3366878800000004</v>
      </c>
      <c r="T163" s="456" t="e">
        <v>#N/A</v>
      </c>
      <c r="V163" s="511">
        <v>0</v>
      </c>
      <c r="Z163" s="511" t="e">
        <v>#N/A</v>
      </c>
    </row>
    <row r="164" spans="1:26" outlineLevel="2">
      <c r="A164" s="542">
        <v>17</v>
      </c>
      <c r="B164" s="542" t="s">
        <v>941</v>
      </c>
      <c r="C164" s="542">
        <v>124</v>
      </c>
      <c r="D164" s="542" t="s">
        <v>1746</v>
      </c>
      <c r="E164" s="542" t="s">
        <v>1747</v>
      </c>
      <c r="F164" s="521" t="s">
        <v>1184</v>
      </c>
      <c r="G164" s="456">
        <v>358753</v>
      </c>
      <c r="H164" s="456">
        <v>0</v>
      </c>
      <c r="I164" s="456">
        <v>0</v>
      </c>
      <c r="J164" s="456">
        <v>0</v>
      </c>
      <c r="K164" s="456">
        <v>0</v>
      </c>
      <c r="L164" s="456">
        <v>0</v>
      </c>
      <c r="M164" s="456">
        <v>358753</v>
      </c>
      <c r="N164" s="456">
        <v>0</v>
      </c>
      <c r="O164" s="456">
        <v>0</v>
      </c>
      <c r="P164" s="511">
        <v>0</v>
      </c>
      <c r="Q164" s="511">
        <v>0</v>
      </c>
      <c r="R164" s="511">
        <v>4.8135381700000002</v>
      </c>
      <c r="T164" s="456">
        <v>3587538.87</v>
      </c>
      <c r="V164" s="511">
        <v>0</v>
      </c>
      <c r="Z164" s="511" t="s">
        <v>1978</v>
      </c>
    </row>
    <row r="165" spans="1:26" outlineLevel="2">
      <c r="A165" s="542">
        <v>17</v>
      </c>
      <c r="B165" s="542" t="s">
        <v>941</v>
      </c>
      <c r="C165" s="542">
        <v>125</v>
      </c>
      <c r="D165" s="542" t="s">
        <v>1187</v>
      </c>
      <c r="E165" s="542" t="s">
        <v>1748</v>
      </c>
      <c r="F165" s="521" t="s">
        <v>717</v>
      </c>
      <c r="G165" s="456">
        <v>2290523</v>
      </c>
      <c r="H165" s="456">
        <v>0</v>
      </c>
      <c r="I165" s="456">
        <v>0</v>
      </c>
      <c r="J165" s="456">
        <v>0</v>
      </c>
      <c r="K165" s="456">
        <v>0</v>
      </c>
      <c r="L165" s="456">
        <v>591500</v>
      </c>
      <c r="M165" s="456">
        <v>1699023</v>
      </c>
      <c r="N165" s="456">
        <v>2038.8273042999999</v>
      </c>
      <c r="O165" s="456">
        <v>5080.0787699999992</v>
      </c>
      <c r="P165" s="511">
        <v>7.7856699999999997E-3</v>
      </c>
      <c r="Q165" s="511">
        <v>7.7547689975970644E-3</v>
      </c>
      <c r="R165" s="511">
        <v>0.65490588999999999</v>
      </c>
      <c r="T165" s="456">
        <v>22757009.850000001</v>
      </c>
      <c r="V165" s="511">
        <v>0</v>
      </c>
      <c r="Z165" s="511" t="s">
        <v>1978</v>
      </c>
    </row>
    <row r="166" spans="1:26" outlineLevel="2">
      <c r="A166" s="542">
        <v>17</v>
      </c>
      <c r="B166" s="542" t="s">
        <v>941</v>
      </c>
      <c r="C166" s="542">
        <v>126</v>
      </c>
      <c r="D166" s="542" t="s">
        <v>1190</v>
      </c>
      <c r="E166" s="542" t="s">
        <v>1749</v>
      </c>
      <c r="F166" s="521" t="s">
        <v>720</v>
      </c>
      <c r="G166" s="456">
        <v>1142800</v>
      </c>
      <c r="H166" s="456">
        <v>0</v>
      </c>
      <c r="I166" s="456">
        <v>0</v>
      </c>
      <c r="J166" s="456">
        <v>0</v>
      </c>
      <c r="K166" s="456">
        <v>0</v>
      </c>
      <c r="L166" s="456">
        <v>0</v>
      </c>
      <c r="M166" s="456">
        <v>1142800</v>
      </c>
      <c r="N166" s="456">
        <v>0</v>
      </c>
      <c r="O166" s="456">
        <v>17690.544000000002</v>
      </c>
      <c r="P166" s="511">
        <v>2.7112319999999999E-2</v>
      </c>
      <c r="Q166" s="511">
        <v>2.7004715551256463E-2</v>
      </c>
      <c r="R166" s="511">
        <v>7.5298148500000002</v>
      </c>
      <c r="T166" s="456">
        <v>13899220.609999999</v>
      </c>
      <c r="V166" s="511">
        <v>0</v>
      </c>
      <c r="Z166" s="511" t="s">
        <v>1978</v>
      </c>
    </row>
    <row r="167" spans="1:26" outlineLevel="2">
      <c r="A167" s="542">
        <v>17</v>
      </c>
      <c r="B167" s="542" t="s">
        <v>941</v>
      </c>
      <c r="C167" s="542">
        <v>127</v>
      </c>
      <c r="D167" s="542" t="s">
        <v>1193</v>
      </c>
      <c r="E167" s="542" t="s">
        <v>1750</v>
      </c>
      <c r="F167" s="521" t="s">
        <v>1194</v>
      </c>
      <c r="G167" s="456">
        <v>210188</v>
      </c>
      <c r="H167" s="456">
        <v>0</v>
      </c>
      <c r="I167" s="456">
        <v>0</v>
      </c>
      <c r="J167" s="456">
        <v>0</v>
      </c>
      <c r="K167" s="456">
        <v>0</v>
      </c>
      <c r="L167" s="456">
        <v>0</v>
      </c>
      <c r="M167" s="456">
        <v>210188</v>
      </c>
      <c r="N167" s="456">
        <v>0</v>
      </c>
      <c r="O167" s="456">
        <v>0</v>
      </c>
      <c r="P167" s="511">
        <v>0</v>
      </c>
      <c r="Q167" s="511">
        <v>0</v>
      </c>
      <c r="R167" s="511">
        <v>2.4628904899999999</v>
      </c>
      <c r="T167" s="456">
        <v>2101884.9900000002</v>
      </c>
      <c r="V167" s="511">
        <v>0</v>
      </c>
      <c r="Z167" s="511" t="s">
        <v>1978</v>
      </c>
    </row>
    <row r="168" spans="1:26" outlineLevel="2">
      <c r="A168" s="542">
        <v>17</v>
      </c>
      <c r="B168" s="542" t="s">
        <v>941</v>
      </c>
      <c r="C168" s="542">
        <v>128</v>
      </c>
      <c r="D168" s="542" t="s">
        <v>942</v>
      </c>
      <c r="E168" s="542" t="s">
        <v>1751</v>
      </c>
      <c r="F168" s="521" t="s">
        <v>723</v>
      </c>
      <c r="G168" s="456">
        <v>558357</v>
      </c>
      <c r="H168" s="456">
        <v>0</v>
      </c>
      <c r="I168" s="456">
        <v>0</v>
      </c>
      <c r="J168" s="456">
        <v>0</v>
      </c>
      <c r="K168" s="456">
        <v>0</v>
      </c>
      <c r="L168" s="456">
        <v>375000</v>
      </c>
      <c r="M168" s="456">
        <v>183357</v>
      </c>
      <c r="N168" s="456">
        <v>522.56742410000004</v>
      </c>
      <c r="O168" s="456">
        <v>933.28713000000005</v>
      </c>
      <c r="P168" s="511">
        <v>1.4303499999999999E-3</v>
      </c>
      <c r="Q168" s="511">
        <v>1.4246680867077072E-3</v>
      </c>
      <c r="R168" s="511">
        <v>4.0804989999999999E-2</v>
      </c>
      <c r="T168" s="456">
        <v>11691721.91</v>
      </c>
      <c r="V168" s="511">
        <v>0</v>
      </c>
      <c r="Z168" s="511" t="s">
        <v>1978</v>
      </c>
    </row>
    <row r="169" spans="1:26" outlineLevel="2">
      <c r="A169" s="542">
        <v>17</v>
      </c>
      <c r="B169" s="542" t="s">
        <v>941</v>
      </c>
      <c r="C169" s="542">
        <v>129</v>
      </c>
      <c r="D169" s="542" t="s">
        <v>1195</v>
      </c>
      <c r="E169" s="542" t="s">
        <v>1752</v>
      </c>
      <c r="F169" s="521" t="s">
        <v>724</v>
      </c>
      <c r="G169" s="456">
        <v>80578</v>
      </c>
      <c r="H169" s="456">
        <v>0</v>
      </c>
      <c r="I169" s="456">
        <v>0</v>
      </c>
      <c r="J169" s="456">
        <v>0</v>
      </c>
      <c r="K169" s="456">
        <v>0</v>
      </c>
      <c r="L169" s="456">
        <v>0</v>
      </c>
      <c r="M169" s="456">
        <v>80578</v>
      </c>
      <c r="N169" s="456">
        <v>392.03325000000001</v>
      </c>
      <c r="O169" s="456">
        <v>5596.1421</v>
      </c>
      <c r="P169" s="511">
        <v>8.5765800000000003E-3</v>
      </c>
      <c r="Q169" s="511">
        <v>8.5425425919582222E-3</v>
      </c>
      <c r="R169" s="511">
        <v>2.2062866200000002</v>
      </c>
      <c r="T169" s="456">
        <v>672322</v>
      </c>
      <c r="V169" s="511">
        <v>0</v>
      </c>
      <c r="Z169" s="511" t="s">
        <v>1978</v>
      </c>
    </row>
    <row r="170" spans="1:26" outlineLevel="2">
      <c r="A170" s="542">
        <v>17</v>
      </c>
      <c r="B170" s="542" t="s">
        <v>941</v>
      </c>
      <c r="C170" s="542">
        <v>130</v>
      </c>
      <c r="D170" s="542" t="s">
        <v>1196</v>
      </c>
      <c r="E170" s="542" t="s">
        <v>1753</v>
      </c>
      <c r="F170" s="521" t="s">
        <v>725</v>
      </c>
      <c r="G170" s="456">
        <v>64250</v>
      </c>
      <c r="H170" s="456">
        <v>0</v>
      </c>
      <c r="I170" s="456">
        <v>0</v>
      </c>
      <c r="J170" s="456">
        <v>0</v>
      </c>
      <c r="K170" s="456">
        <v>0</v>
      </c>
      <c r="L170" s="456">
        <v>0</v>
      </c>
      <c r="M170" s="456">
        <v>64250</v>
      </c>
      <c r="N170" s="456">
        <v>0</v>
      </c>
      <c r="O170" s="456">
        <v>0</v>
      </c>
      <c r="P170" s="511">
        <v>0</v>
      </c>
      <c r="Q170" s="511">
        <v>0</v>
      </c>
      <c r="R170" s="511">
        <v>6.4249999999999998</v>
      </c>
      <c r="T170" s="456">
        <v>643443.30000000005</v>
      </c>
      <c r="V170" s="511">
        <v>0</v>
      </c>
      <c r="Z170" s="511" t="s">
        <v>1978</v>
      </c>
    </row>
    <row r="171" spans="1:26" outlineLevel="2">
      <c r="A171" s="542">
        <v>17</v>
      </c>
      <c r="B171" s="542" t="s">
        <v>941</v>
      </c>
      <c r="C171" s="542">
        <v>131</v>
      </c>
      <c r="D171" s="542" t="s">
        <v>1197</v>
      </c>
      <c r="E171" s="542" t="s">
        <v>1754</v>
      </c>
      <c r="F171" s="521" t="s">
        <v>726</v>
      </c>
      <c r="G171" s="456">
        <v>1090234</v>
      </c>
      <c r="H171" s="456">
        <v>0</v>
      </c>
      <c r="I171" s="456">
        <v>0</v>
      </c>
      <c r="J171" s="456">
        <v>0</v>
      </c>
      <c r="K171" s="456">
        <v>0</v>
      </c>
      <c r="L171" s="456">
        <v>0</v>
      </c>
      <c r="M171" s="456">
        <v>1090234</v>
      </c>
      <c r="N171" s="456">
        <v>58346.699380000005</v>
      </c>
      <c r="O171" s="456">
        <v>3382450.9849999999</v>
      </c>
      <c r="P171" s="511">
        <v>5.1839053100000001</v>
      </c>
      <c r="Q171" s="511">
        <v>5.1633305745709244</v>
      </c>
      <c r="R171" s="511">
        <v>14.42108466</v>
      </c>
      <c r="T171" s="456">
        <v>7118928</v>
      </c>
      <c r="V171" s="511">
        <v>0</v>
      </c>
      <c r="Z171" s="511" t="s">
        <v>1978</v>
      </c>
    </row>
    <row r="172" spans="1:26" outlineLevel="2">
      <c r="A172" s="542">
        <v>17</v>
      </c>
      <c r="B172" s="542" t="s">
        <v>941</v>
      </c>
      <c r="C172" s="542">
        <v>132</v>
      </c>
      <c r="D172" s="542" t="s">
        <v>1200</v>
      </c>
      <c r="E172" s="542" t="s">
        <v>1755</v>
      </c>
      <c r="F172" s="521" t="s">
        <v>727</v>
      </c>
      <c r="G172" s="456">
        <v>617961</v>
      </c>
      <c r="H172" s="456">
        <v>0</v>
      </c>
      <c r="I172" s="456">
        <v>0</v>
      </c>
      <c r="J172" s="456">
        <v>0</v>
      </c>
      <c r="K172" s="456">
        <v>0</v>
      </c>
      <c r="L172" s="456">
        <v>10500</v>
      </c>
      <c r="M172" s="456">
        <v>607461</v>
      </c>
      <c r="N172" s="456">
        <v>0</v>
      </c>
      <c r="O172" s="456">
        <v>4525.5844500000003</v>
      </c>
      <c r="P172" s="511">
        <v>6.9358600000000003E-3</v>
      </c>
      <c r="Q172" s="511">
        <v>6.9083302794667829E-3</v>
      </c>
      <c r="R172" s="511">
        <v>6.1979491900000001</v>
      </c>
      <c r="T172" s="456">
        <v>8190215.2800000003</v>
      </c>
      <c r="V172" s="511">
        <v>0</v>
      </c>
      <c r="Z172" s="511" t="s">
        <v>1978</v>
      </c>
    </row>
    <row r="173" spans="1:26" outlineLevel="2">
      <c r="A173" s="542">
        <v>17</v>
      </c>
      <c r="B173" s="542" t="s">
        <v>941</v>
      </c>
      <c r="C173" s="542">
        <v>133</v>
      </c>
      <c r="D173" s="542" t="s">
        <v>1203</v>
      </c>
      <c r="E173" s="542" t="s">
        <v>1756</v>
      </c>
      <c r="F173" s="521" t="s">
        <v>728</v>
      </c>
      <c r="G173" s="456">
        <v>754008</v>
      </c>
      <c r="H173" s="456">
        <v>0</v>
      </c>
      <c r="I173" s="456">
        <v>0</v>
      </c>
      <c r="J173" s="456">
        <v>0</v>
      </c>
      <c r="K173" s="456">
        <v>0</v>
      </c>
      <c r="L173" s="456">
        <v>0</v>
      </c>
      <c r="M173" s="456">
        <v>754008</v>
      </c>
      <c r="N173" s="456">
        <v>0</v>
      </c>
      <c r="O173" s="456">
        <v>9236.598</v>
      </c>
      <c r="P173" s="511">
        <v>1.4155900000000001E-2</v>
      </c>
      <c r="Q173" s="511">
        <v>1.4099719129683309E-2</v>
      </c>
      <c r="R173" s="511">
        <v>1.8850199999999999</v>
      </c>
      <c r="T173" s="456">
        <v>10031827.109999999</v>
      </c>
      <c r="V173" s="511">
        <v>0</v>
      </c>
      <c r="Z173" s="511" t="s">
        <v>1978</v>
      </c>
    </row>
    <row r="174" spans="1:26" outlineLevel="2">
      <c r="A174" s="542">
        <v>17</v>
      </c>
      <c r="B174" s="542" t="s">
        <v>941</v>
      </c>
      <c r="C174" s="542">
        <v>134</v>
      </c>
      <c r="D174" s="523" t="s">
        <v>1757</v>
      </c>
      <c r="E174" s="542" t="s">
        <v>1758</v>
      </c>
      <c r="F174" s="521" t="s">
        <v>1759</v>
      </c>
      <c r="G174" s="456">
        <v>1204498</v>
      </c>
      <c r="H174" s="456">
        <v>0</v>
      </c>
      <c r="I174" s="456">
        <v>0</v>
      </c>
      <c r="J174" s="456">
        <v>0</v>
      </c>
      <c r="K174" s="456">
        <v>0</v>
      </c>
      <c r="L174" s="456">
        <v>0</v>
      </c>
      <c r="M174" s="456">
        <v>1204498</v>
      </c>
      <c r="N174" s="456">
        <v>1521.5985900000001</v>
      </c>
      <c r="O174" s="456">
        <v>5986.3550599999999</v>
      </c>
      <c r="P174" s="511">
        <v>9.1746199999999997E-3</v>
      </c>
      <c r="Q174" s="511">
        <v>9.1382048841530707E-3</v>
      </c>
      <c r="R174" s="511">
        <v>1.5246810099999999</v>
      </c>
      <c r="T174" s="456" t="e">
        <v>#N/A</v>
      </c>
      <c r="V174" s="511">
        <v>0</v>
      </c>
      <c r="Z174" s="511" t="e">
        <v>#N/A</v>
      </c>
    </row>
    <row r="175" spans="1:26" outlineLevel="2">
      <c r="A175" s="542">
        <v>17</v>
      </c>
      <c r="B175" s="542" t="s">
        <v>941</v>
      </c>
      <c r="C175" s="542">
        <v>135</v>
      </c>
      <c r="D175" s="523" t="s">
        <v>1464</v>
      </c>
      <c r="E175" s="542" t="s">
        <v>1760</v>
      </c>
      <c r="F175" s="521" t="s">
        <v>1465</v>
      </c>
      <c r="G175" s="456">
        <v>1048579</v>
      </c>
      <c r="H175" s="456">
        <v>0</v>
      </c>
      <c r="I175" s="456">
        <v>0</v>
      </c>
      <c r="J175" s="456">
        <v>0</v>
      </c>
      <c r="K175" s="456">
        <v>0</v>
      </c>
      <c r="L175" s="456">
        <v>0</v>
      </c>
      <c r="M175" s="456">
        <v>1048579</v>
      </c>
      <c r="N175" s="456">
        <v>5505.0394500000002</v>
      </c>
      <c r="O175" s="456">
        <v>51904.660499999998</v>
      </c>
      <c r="P175" s="511">
        <v>7.9548480000000005E-2</v>
      </c>
      <c r="Q175" s="511">
        <v>7.9232758053513611E-2</v>
      </c>
      <c r="R175" s="511">
        <v>4.90506479</v>
      </c>
      <c r="T175" s="456">
        <v>7356904.7699999996</v>
      </c>
      <c r="V175" s="511">
        <v>0</v>
      </c>
      <c r="Z175" s="511" t="s">
        <v>1978</v>
      </c>
    </row>
    <row r="176" spans="1:26" outlineLevel="2">
      <c r="A176" s="542">
        <v>17</v>
      </c>
      <c r="B176" s="542" t="s">
        <v>941</v>
      </c>
      <c r="C176" s="542">
        <v>136</v>
      </c>
      <c r="D176" s="542" t="s">
        <v>1204</v>
      </c>
      <c r="E176" s="542" t="s">
        <v>1761</v>
      </c>
      <c r="F176" s="521" t="s">
        <v>729</v>
      </c>
      <c r="G176" s="456">
        <v>852681</v>
      </c>
      <c r="H176" s="456">
        <v>0</v>
      </c>
      <c r="I176" s="456">
        <v>0</v>
      </c>
      <c r="J176" s="456">
        <v>0</v>
      </c>
      <c r="K176" s="456">
        <v>0</v>
      </c>
      <c r="L176" s="456">
        <v>0</v>
      </c>
      <c r="M176" s="456">
        <v>852681</v>
      </c>
      <c r="N176" s="456">
        <v>0</v>
      </c>
      <c r="O176" s="456">
        <v>28351.643250000001</v>
      </c>
      <c r="P176" s="511">
        <v>4.3451400000000001E-2</v>
      </c>
      <c r="Q176" s="511">
        <v>4.3278943902287585E-2</v>
      </c>
      <c r="R176" s="511">
        <v>6.86660278</v>
      </c>
      <c r="T176" s="456">
        <v>10488217.789999999</v>
      </c>
      <c r="V176" s="511">
        <v>0</v>
      </c>
      <c r="Z176" s="511" t="s">
        <v>1978</v>
      </c>
    </row>
    <row r="177" spans="1:26" outlineLevel="2">
      <c r="A177" s="542">
        <v>17</v>
      </c>
      <c r="B177" s="542" t="s">
        <v>941</v>
      </c>
      <c r="C177" s="542">
        <v>137</v>
      </c>
      <c r="D177" s="542" t="s">
        <v>1205</v>
      </c>
      <c r="E177" s="542" t="s">
        <v>1762</v>
      </c>
      <c r="F177" s="521" t="s">
        <v>1206</v>
      </c>
      <c r="G177" s="456">
        <v>1488718</v>
      </c>
      <c r="H177" s="456">
        <v>0</v>
      </c>
      <c r="I177" s="456">
        <v>0</v>
      </c>
      <c r="J177" s="456">
        <v>0</v>
      </c>
      <c r="K177" s="456">
        <v>0</v>
      </c>
      <c r="L177" s="456">
        <v>0</v>
      </c>
      <c r="M177" s="456">
        <v>1488718</v>
      </c>
      <c r="N177" s="456">
        <v>0</v>
      </c>
      <c r="O177" s="456">
        <v>0</v>
      </c>
      <c r="P177" s="511">
        <v>0</v>
      </c>
      <c r="Q177" s="511">
        <v>0</v>
      </c>
      <c r="R177" s="511">
        <v>6.2651040499999997</v>
      </c>
      <c r="T177" s="456">
        <v>29066945.800000001</v>
      </c>
      <c r="V177" s="511">
        <v>0</v>
      </c>
      <c r="Z177" s="511" t="s">
        <v>1978</v>
      </c>
    </row>
    <row r="178" spans="1:26" outlineLevel="2">
      <c r="A178" s="542">
        <v>17</v>
      </c>
      <c r="B178" s="542" t="s">
        <v>941</v>
      </c>
      <c r="C178" s="542">
        <v>138</v>
      </c>
      <c r="D178" s="542" t="s">
        <v>943</v>
      </c>
      <c r="E178" s="542" t="s">
        <v>1580</v>
      </c>
      <c r="F178" s="521" t="s">
        <v>731</v>
      </c>
      <c r="G178" s="456">
        <v>1870010</v>
      </c>
      <c r="H178" s="456">
        <v>0</v>
      </c>
      <c r="I178" s="456">
        <v>0</v>
      </c>
      <c r="J178" s="456">
        <v>0</v>
      </c>
      <c r="K178" s="456">
        <v>0</v>
      </c>
      <c r="L178" s="456">
        <v>0</v>
      </c>
      <c r="M178" s="456">
        <v>1870010</v>
      </c>
      <c r="N178" s="456">
        <v>14773.0787</v>
      </c>
      <c r="O178" s="456">
        <v>38391.3053</v>
      </c>
      <c r="P178" s="511">
        <v>5.8838069999999999E-2</v>
      </c>
      <c r="Q178" s="511">
        <v>5.860454484994608E-2</v>
      </c>
      <c r="R178" s="511">
        <v>3.8000686899999998</v>
      </c>
      <c r="T178" s="456">
        <v>95834038.299999997</v>
      </c>
      <c r="V178" s="511">
        <v>0</v>
      </c>
      <c r="Z178" s="511" t="s">
        <v>1978</v>
      </c>
    </row>
    <row r="179" spans="1:26" outlineLevel="2">
      <c r="A179" s="542">
        <v>17</v>
      </c>
      <c r="B179" s="542" t="s">
        <v>941</v>
      </c>
      <c r="C179" s="542">
        <v>139</v>
      </c>
      <c r="D179" s="542" t="s">
        <v>1212</v>
      </c>
      <c r="E179" s="542" t="s">
        <v>1763</v>
      </c>
      <c r="F179" s="521" t="s">
        <v>1213</v>
      </c>
      <c r="G179" s="456">
        <v>336614</v>
      </c>
      <c r="H179" s="456">
        <v>0</v>
      </c>
      <c r="I179" s="456">
        <v>0</v>
      </c>
      <c r="J179" s="456">
        <v>0</v>
      </c>
      <c r="K179" s="456">
        <v>0</v>
      </c>
      <c r="L179" s="456">
        <v>0</v>
      </c>
      <c r="M179" s="456">
        <v>336614</v>
      </c>
      <c r="N179" s="456">
        <v>605.90519999999992</v>
      </c>
      <c r="O179" s="456">
        <v>4039.3679999999999</v>
      </c>
      <c r="P179" s="511">
        <v>6.1906900000000004E-3</v>
      </c>
      <c r="Q179" s="511">
        <v>6.1661181163704011E-3</v>
      </c>
      <c r="R179" s="511">
        <v>11.02784694</v>
      </c>
      <c r="T179" s="456">
        <v>3010660.57</v>
      </c>
      <c r="V179" s="511">
        <v>0</v>
      </c>
      <c r="Z179" s="511" t="s">
        <v>1978</v>
      </c>
    </row>
    <row r="180" spans="1:26" outlineLevel="2">
      <c r="A180" s="542">
        <v>17</v>
      </c>
      <c r="B180" s="542" t="s">
        <v>941</v>
      </c>
      <c r="C180" s="542">
        <v>140</v>
      </c>
      <c r="D180" s="542" t="s">
        <v>944</v>
      </c>
      <c r="E180" s="542" t="s">
        <v>1581</v>
      </c>
      <c r="F180" s="521" t="s">
        <v>945</v>
      </c>
      <c r="G180" s="456">
        <v>44780</v>
      </c>
      <c r="H180" s="456">
        <v>0</v>
      </c>
      <c r="I180" s="456">
        <v>0</v>
      </c>
      <c r="J180" s="456">
        <v>0</v>
      </c>
      <c r="K180" s="456">
        <v>0</v>
      </c>
      <c r="L180" s="456">
        <v>0</v>
      </c>
      <c r="M180" s="456">
        <v>44780</v>
      </c>
      <c r="N180" s="456">
        <v>34.481000000000002</v>
      </c>
      <c r="O180" s="456">
        <v>192.554</v>
      </c>
      <c r="P180" s="511">
        <v>2.9511000000000001E-4</v>
      </c>
      <c r="Q180" s="511">
        <v>2.9393477092940932E-4</v>
      </c>
      <c r="R180" s="511">
        <v>7.4633329999999998E-2</v>
      </c>
      <c r="T180" s="456">
        <v>547376</v>
      </c>
      <c r="V180" s="511">
        <v>0</v>
      </c>
      <c r="Z180" s="511" t="s">
        <v>1978</v>
      </c>
    </row>
    <row r="181" spans="1:26" ht="22.5" customHeight="1" outlineLevel="2">
      <c r="A181" s="542">
        <v>17</v>
      </c>
      <c r="B181" s="542" t="s">
        <v>941</v>
      </c>
      <c r="C181" s="529">
        <v>141</v>
      </c>
      <c r="D181" s="523" t="s">
        <v>1764</v>
      </c>
      <c r="E181" s="542" t="s">
        <v>1765</v>
      </c>
      <c r="F181" s="521" t="s">
        <v>1214</v>
      </c>
      <c r="G181" s="456">
        <v>266787</v>
      </c>
      <c r="H181" s="456">
        <v>0</v>
      </c>
      <c r="I181" s="456">
        <v>0</v>
      </c>
      <c r="J181" s="456">
        <v>0</v>
      </c>
      <c r="K181" s="456">
        <v>0</v>
      </c>
      <c r="L181" s="456">
        <v>0</v>
      </c>
      <c r="M181" s="456">
        <v>266787</v>
      </c>
      <c r="N181" s="456">
        <v>586.93140000000005</v>
      </c>
      <c r="O181" s="456">
        <v>1600.722</v>
      </c>
      <c r="P181" s="511">
        <v>2.4532500000000001E-3</v>
      </c>
      <c r="Q181" s="511">
        <v>2.4435111936997721E-3</v>
      </c>
      <c r="R181" s="511">
        <v>3.3348374999999999</v>
      </c>
      <c r="T181" s="456">
        <v>2079366.11</v>
      </c>
      <c r="V181" s="511">
        <v>0</v>
      </c>
      <c r="Z181" s="511" t="s">
        <v>1978</v>
      </c>
    </row>
    <row r="182" spans="1:26" outlineLevel="2">
      <c r="A182" s="542">
        <v>17</v>
      </c>
      <c r="B182" s="542" t="s">
        <v>941</v>
      </c>
      <c r="C182" s="542">
        <v>142</v>
      </c>
      <c r="D182" s="542" t="s">
        <v>1215</v>
      </c>
      <c r="E182" s="542" t="s">
        <v>1766</v>
      </c>
      <c r="F182" s="521" t="s">
        <v>732</v>
      </c>
      <c r="G182" s="456">
        <v>618595</v>
      </c>
      <c r="H182" s="456">
        <v>0</v>
      </c>
      <c r="I182" s="456">
        <v>0</v>
      </c>
      <c r="J182" s="456">
        <v>0</v>
      </c>
      <c r="K182" s="456">
        <v>0</v>
      </c>
      <c r="L182" s="456">
        <v>0</v>
      </c>
      <c r="M182" s="456">
        <v>618595</v>
      </c>
      <c r="N182" s="456">
        <v>0</v>
      </c>
      <c r="O182" s="456">
        <v>0</v>
      </c>
      <c r="P182" s="511">
        <v>0</v>
      </c>
      <c r="Q182" s="511">
        <v>0</v>
      </c>
      <c r="R182" s="511">
        <v>6.2423811300000001</v>
      </c>
      <c r="T182" s="456">
        <v>7446414.9800000004</v>
      </c>
      <c r="V182" s="511">
        <v>0</v>
      </c>
      <c r="Z182" s="511" t="s">
        <v>1978</v>
      </c>
    </row>
    <row r="183" spans="1:26" outlineLevel="2">
      <c r="A183" s="542">
        <v>17</v>
      </c>
      <c r="B183" s="542" t="s">
        <v>941</v>
      </c>
      <c r="C183" s="542">
        <v>143</v>
      </c>
      <c r="D183" s="542" t="s">
        <v>1216</v>
      </c>
      <c r="E183" s="542" t="s">
        <v>1767</v>
      </c>
      <c r="F183" s="521" t="s">
        <v>733</v>
      </c>
      <c r="G183" s="456">
        <v>275595</v>
      </c>
      <c r="H183" s="456">
        <v>0</v>
      </c>
      <c r="I183" s="456">
        <v>0</v>
      </c>
      <c r="J183" s="456">
        <v>0</v>
      </c>
      <c r="K183" s="456">
        <v>0</v>
      </c>
      <c r="L183" s="456">
        <v>0</v>
      </c>
      <c r="M183" s="456">
        <v>275595</v>
      </c>
      <c r="N183" s="456">
        <v>6003.7842295</v>
      </c>
      <c r="O183" s="456">
        <v>32142.644850000001</v>
      </c>
      <c r="P183" s="511">
        <v>4.9261449999999998E-2</v>
      </c>
      <c r="Q183" s="511">
        <v>4.9065929303209008E-2</v>
      </c>
      <c r="R183" s="511">
        <v>0.46665222000000001</v>
      </c>
      <c r="T183" s="456" t="e">
        <v>#N/A</v>
      </c>
      <c r="V183" s="511">
        <v>0</v>
      </c>
      <c r="Z183" s="511" t="e">
        <v>#N/A</v>
      </c>
    </row>
    <row r="184" spans="1:26" outlineLevel="2">
      <c r="A184" s="542">
        <v>17</v>
      </c>
      <c r="B184" s="542" t="s">
        <v>941</v>
      </c>
      <c r="C184" s="542">
        <v>144</v>
      </c>
      <c r="D184" s="542" t="s">
        <v>1217</v>
      </c>
      <c r="E184" s="542" t="s">
        <v>1768</v>
      </c>
      <c r="F184" s="521" t="s">
        <v>734</v>
      </c>
      <c r="G184" s="456">
        <v>279486</v>
      </c>
      <c r="H184" s="456">
        <v>0</v>
      </c>
      <c r="I184" s="456">
        <v>0</v>
      </c>
      <c r="J184" s="456">
        <v>0</v>
      </c>
      <c r="K184" s="456">
        <v>0</v>
      </c>
      <c r="L184" s="456">
        <v>0</v>
      </c>
      <c r="M184" s="456">
        <v>279486</v>
      </c>
      <c r="N184" s="456">
        <v>279.48559999999998</v>
      </c>
      <c r="O184" s="456">
        <v>2956.9618799999998</v>
      </c>
      <c r="P184" s="511">
        <v>4.5318099999999998E-3</v>
      </c>
      <c r="Q184" s="511">
        <v>4.5138190473570814E-3</v>
      </c>
      <c r="R184" s="511">
        <v>4.9183633999999996</v>
      </c>
      <c r="T184" s="456">
        <v>5059693.82</v>
      </c>
      <c r="V184" s="511">
        <v>0</v>
      </c>
      <c r="Z184" s="511" t="s">
        <v>1978</v>
      </c>
    </row>
    <row r="185" spans="1:26" ht="23.25" customHeight="1" outlineLevel="2">
      <c r="A185" s="542">
        <v>17</v>
      </c>
      <c r="B185" s="542" t="s">
        <v>941</v>
      </c>
      <c r="C185" s="529">
        <v>145</v>
      </c>
      <c r="D185" s="542" t="s">
        <v>1218</v>
      </c>
      <c r="E185" s="542" t="s">
        <v>1769</v>
      </c>
      <c r="F185" s="521" t="s">
        <v>1219</v>
      </c>
      <c r="G185" s="456">
        <v>240424</v>
      </c>
      <c r="H185" s="456">
        <v>0</v>
      </c>
      <c r="I185" s="456">
        <v>0</v>
      </c>
      <c r="J185" s="456">
        <v>0</v>
      </c>
      <c r="K185" s="456">
        <v>0</v>
      </c>
      <c r="L185" s="456">
        <v>0</v>
      </c>
      <c r="M185" s="456">
        <v>240424</v>
      </c>
      <c r="N185" s="456">
        <v>480.84800000000001</v>
      </c>
      <c r="O185" s="456">
        <v>2281.6237599999999</v>
      </c>
      <c r="P185" s="511">
        <v>3.4967900000000001E-3</v>
      </c>
      <c r="Q185" s="511">
        <v>3.4829115845045936E-3</v>
      </c>
      <c r="R185" s="511">
        <v>7.0012242200000001</v>
      </c>
      <c r="T185" s="456">
        <v>2119760.06</v>
      </c>
      <c r="V185" s="511">
        <v>0</v>
      </c>
      <c r="Z185" s="511" t="s">
        <v>1978</v>
      </c>
    </row>
    <row r="186" spans="1:26" outlineLevel="2">
      <c r="A186" s="542">
        <v>17</v>
      </c>
      <c r="B186" s="542" t="s">
        <v>941</v>
      </c>
      <c r="C186" s="542">
        <v>146</v>
      </c>
      <c r="D186" s="542" t="s">
        <v>946</v>
      </c>
      <c r="E186" s="542" t="s">
        <v>1582</v>
      </c>
      <c r="F186" s="521" t="s">
        <v>735</v>
      </c>
      <c r="G186" s="456">
        <v>340301</v>
      </c>
      <c r="H186" s="456">
        <v>0</v>
      </c>
      <c r="I186" s="456">
        <v>0</v>
      </c>
      <c r="J186" s="456">
        <v>0</v>
      </c>
      <c r="K186" s="456">
        <v>0</v>
      </c>
      <c r="L186" s="456">
        <v>0</v>
      </c>
      <c r="M186" s="456">
        <v>340301</v>
      </c>
      <c r="N186" s="456">
        <v>3846.9830000000002</v>
      </c>
      <c r="O186" s="456">
        <v>34431.553999999996</v>
      </c>
      <c r="P186" s="511">
        <v>5.2769400000000001E-2</v>
      </c>
      <c r="Q186" s="511">
        <v>5.2559962076786697E-2</v>
      </c>
      <c r="R186" s="511">
        <v>1.5177308700000001</v>
      </c>
      <c r="T186" s="456" t="e">
        <v>#N/A</v>
      </c>
      <c r="V186" s="511">
        <v>0</v>
      </c>
      <c r="Z186" s="511" t="e">
        <v>#N/A</v>
      </c>
    </row>
    <row r="187" spans="1:26" outlineLevel="2">
      <c r="A187" s="542">
        <v>17</v>
      </c>
      <c r="B187" s="542" t="s">
        <v>941</v>
      </c>
      <c r="C187" s="542">
        <v>147</v>
      </c>
      <c r="D187" s="542" t="s">
        <v>1220</v>
      </c>
      <c r="E187" s="542" t="s">
        <v>1770</v>
      </c>
      <c r="F187" s="521" t="s">
        <v>736</v>
      </c>
      <c r="G187" s="456">
        <v>706880</v>
      </c>
      <c r="H187" s="456">
        <v>0</v>
      </c>
      <c r="I187" s="456">
        <v>0</v>
      </c>
      <c r="J187" s="456">
        <v>0</v>
      </c>
      <c r="K187" s="456">
        <v>0</v>
      </c>
      <c r="L187" s="456">
        <v>2500</v>
      </c>
      <c r="M187" s="456">
        <v>704380</v>
      </c>
      <c r="N187" s="456">
        <v>7482.3853638000001</v>
      </c>
      <c r="O187" s="456">
        <v>61985.440000000002</v>
      </c>
      <c r="P187" s="511">
        <v>9.4998170000000007E-2</v>
      </c>
      <c r="Q187" s="511">
        <v>9.4621125021337626E-2</v>
      </c>
      <c r="R187" s="511">
        <v>6.4326940600000002</v>
      </c>
      <c r="T187" s="456" t="e">
        <v>#N/A</v>
      </c>
      <c r="V187" s="511">
        <v>0</v>
      </c>
      <c r="Z187" s="511" t="e">
        <v>#N/A</v>
      </c>
    </row>
    <row r="188" spans="1:26" outlineLevel="2">
      <c r="A188" s="542">
        <v>17</v>
      </c>
      <c r="B188" s="542" t="s">
        <v>941</v>
      </c>
      <c r="C188" s="542">
        <v>148</v>
      </c>
      <c r="D188" s="542" t="s">
        <v>1221</v>
      </c>
      <c r="E188" s="542" t="s">
        <v>1771</v>
      </c>
      <c r="F188" s="521" t="s">
        <v>1222</v>
      </c>
      <c r="G188" s="456">
        <v>23118</v>
      </c>
      <c r="H188" s="456">
        <v>0</v>
      </c>
      <c r="I188" s="456">
        <v>0</v>
      </c>
      <c r="J188" s="456">
        <v>0</v>
      </c>
      <c r="K188" s="456">
        <v>0</v>
      </c>
      <c r="L188" s="456">
        <v>0</v>
      </c>
      <c r="M188" s="456">
        <v>23118</v>
      </c>
      <c r="N188" s="456">
        <v>0</v>
      </c>
      <c r="O188" s="456">
        <v>4297.1738399999995</v>
      </c>
      <c r="P188" s="511">
        <v>6.5858000000000002E-3</v>
      </c>
      <c r="Q188" s="511">
        <v>6.5596601904102225E-3</v>
      </c>
      <c r="R188" s="511">
        <v>1.1558999999999999</v>
      </c>
      <c r="T188" s="456" t="e">
        <v>#N/A</v>
      </c>
      <c r="V188" s="511">
        <v>0</v>
      </c>
      <c r="Z188" s="511" t="e">
        <v>#N/A</v>
      </c>
    </row>
    <row r="189" spans="1:26" outlineLevel="2">
      <c r="A189" s="542">
        <v>17</v>
      </c>
      <c r="B189" s="542" t="s">
        <v>941</v>
      </c>
      <c r="C189" s="542">
        <v>149</v>
      </c>
      <c r="D189" s="542" t="s">
        <v>1223</v>
      </c>
      <c r="E189" s="542" t="s">
        <v>1772</v>
      </c>
      <c r="F189" s="521" t="s">
        <v>737</v>
      </c>
      <c r="G189" s="456">
        <v>45300</v>
      </c>
      <c r="H189" s="456">
        <v>0</v>
      </c>
      <c r="I189" s="456">
        <v>0</v>
      </c>
      <c r="J189" s="456">
        <v>0</v>
      </c>
      <c r="K189" s="456">
        <v>0</v>
      </c>
      <c r="L189" s="456">
        <v>0</v>
      </c>
      <c r="M189" s="456">
        <v>45300</v>
      </c>
      <c r="N189" s="456">
        <v>0</v>
      </c>
      <c r="O189" s="456">
        <v>2616.0749999999998</v>
      </c>
      <c r="P189" s="511">
        <v>4.0093699999999999E-3</v>
      </c>
      <c r="Q189" s="511">
        <v>3.9934532954867437E-3</v>
      </c>
      <c r="R189" s="511">
        <v>2.2650000000000001</v>
      </c>
      <c r="T189" s="456">
        <v>2876693.39</v>
      </c>
      <c r="V189" s="511">
        <v>0</v>
      </c>
      <c r="Z189" s="511" t="s">
        <v>1978</v>
      </c>
    </row>
    <row r="190" spans="1:26" outlineLevel="2">
      <c r="A190" s="542">
        <v>17</v>
      </c>
      <c r="B190" s="542" t="s">
        <v>941</v>
      </c>
      <c r="C190" s="542">
        <v>150</v>
      </c>
      <c r="D190" s="542" t="s">
        <v>1225</v>
      </c>
      <c r="E190" s="542" t="s">
        <v>1773</v>
      </c>
      <c r="F190" s="521" t="s">
        <v>1226</v>
      </c>
      <c r="G190" s="456">
        <v>1768488</v>
      </c>
      <c r="H190" s="456">
        <v>0</v>
      </c>
      <c r="I190" s="456">
        <v>0</v>
      </c>
      <c r="J190" s="456">
        <v>0</v>
      </c>
      <c r="K190" s="456">
        <v>0</v>
      </c>
      <c r="L190" s="456">
        <v>0</v>
      </c>
      <c r="M190" s="456">
        <v>1768488</v>
      </c>
      <c r="N190" s="456">
        <v>13414.715179999999</v>
      </c>
      <c r="O190" s="456">
        <v>259702.46280000001</v>
      </c>
      <c r="P190" s="511">
        <v>0.39801700000000001</v>
      </c>
      <c r="Q190" s="511">
        <v>0.39643727947963397</v>
      </c>
      <c r="R190" s="511">
        <v>5.8949796499999998</v>
      </c>
      <c r="T190" s="456" t="e">
        <v>#N/A</v>
      </c>
      <c r="V190" s="511">
        <v>0</v>
      </c>
      <c r="Z190" s="511" t="e">
        <v>#N/A</v>
      </c>
    </row>
    <row r="191" spans="1:26" outlineLevel="2">
      <c r="A191" s="542">
        <v>17</v>
      </c>
      <c r="B191" s="542" t="s">
        <v>941</v>
      </c>
      <c r="C191" s="542">
        <v>151</v>
      </c>
      <c r="D191" s="542" t="s">
        <v>1227</v>
      </c>
      <c r="E191" s="542" t="s">
        <v>1774</v>
      </c>
      <c r="F191" s="521" t="s">
        <v>739</v>
      </c>
      <c r="G191" s="456">
        <v>67755</v>
      </c>
      <c r="H191" s="456">
        <v>0</v>
      </c>
      <c r="I191" s="456">
        <v>0</v>
      </c>
      <c r="J191" s="456">
        <v>0</v>
      </c>
      <c r="K191" s="456">
        <v>0</v>
      </c>
      <c r="L191" s="456">
        <v>0</v>
      </c>
      <c r="M191" s="456">
        <v>67755</v>
      </c>
      <c r="N191" s="456">
        <v>1231.47703</v>
      </c>
      <c r="O191" s="456">
        <v>54204</v>
      </c>
      <c r="P191" s="511">
        <v>8.3072419999999994E-2</v>
      </c>
      <c r="Q191" s="511">
        <v>8.2742712815406072E-2</v>
      </c>
      <c r="R191" s="511">
        <v>1.0950302999999999</v>
      </c>
      <c r="T191" s="456" t="e">
        <v>#N/A</v>
      </c>
      <c r="V191" s="511">
        <v>0</v>
      </c>
      <c r="Z191" s="511" t="e">
        <v>#N/A</v>
      </c>
    </row>
    <row r="192" spans="1:26" outlineLevel="2">
      <c r="A192" s="542">
        <v>17</v>
      </c>
      <c r="B192" s="542" t="s">
        <v>941</v>
      </c>
      <c r="C192" s="542">
        <v>152</v>
      </c>
      <c r="D192" s="542" t="s">
        <v>1228</v>
      </c>
      <c r="E192" s="542" t="s">
        <v>1775</v>
      </c>
      <c r="F192" s="521" t="s">
        <v>740</v>
      </c>
      <c r="G192" s="456">
        <v>42005</v>
      </c>
      <c r="H192" s="456">
        <v>0</v>
      </c>
      <c r="I192" s="456">
        <v>0</v>
      </c>
      <c r="J192" s="456">
        <v>0</v>
      </c>
      <c r="K192" s="456">
        <v>0</v>
      </c>
      <c r="L192" s="456">
        <v>0</v>
      </c>
      <c r="M192" s="456">
        <v>42005</v>
      </c>
      <c r="N192" s="456">
        <v>0</v>
      </c>
      <c r="O192" s="456">
        <v>0</v>
      </c>
      <c r="P192" s="511">
        <v>0</v>
      </c>
      <c r="Q192" s="511">
        <v>0</v>
      </c>
      <c r="R192" s="511">
        <v>2.10025</v>
      </c>
      <c r="T192" s="456">
        <v>751278.81</v>
      </c>
      <c r="V192" s="511">
        <v>0</v>
      </c>
      <c r="Z192" s="511" t="s">
        <v>1978</v>
      </c>
    </row>
    <row r="193" spans="1:26" outlineLevel="2">
      <c r="A193" s="542">
        <v>17</v>
      </c>
      <c r="B193" s="542" t="s">
        <v>941</v>
      </c>
      <c r="C193" s="542">
        <v>153</v>
      </c>
      <c r="D193" s="542" t="s">
        <v>949</v>
      </c>
      <c r="E193" s="542" t="s">
        <v>1584</v>
      </c>
      <c r="F193" s="521" t="s">
        <v>742</v>
      </c>
      <c r="G193" s="456">
        <v>1519721</v>
      </c>
      <c r="H193" s="456">
        <v>0</v>
      </c>
      <c r="I193" s="456">
        <v>0</v>
      </c>
      <c r="J193" s="456">
        <v>0</v>
      </c>
      <c r="K193" s="456">
        <v>0</v>
      </c>
      <c r="L193" s="456">
        <v>0</v>
      </c>
      <c r="M193" s="456">
        <v>1519721</v>
      </c>
      <c r="N193" s="456">
        <v>11888.648929999999</v>
      </c>
      <c r="O193" s="456">
        <v>102854.71728</v>
      </c>
      <c r="P193" s="511">
        <v>0.15763394999999999</v>
      </c>
      <c r="Q193" s="511">
        <v>0.15700830812502445</v>
      </c>
      <c r="R193" s="511">
        <v>0.83127264000000001</v>
      </c>
      <c r="T193" s="456">
        <v>10878626.07</v>
      </c>
      <c r="V193" s="511">
        <v>0</v>
      </c>
      <c r="Z193" s="511" t="s">
        <v>1978</v>
      </c>
    </row>
    <row r="194" spans="1:26" outlineLevel="2">
      <c r="A194" s="542">
        <v>17</v>
      </c>
      <c r="B194" s="542" t="s">
        <v>941</v>
      </c>
      <c r="C194" s="542">
        <v>154</v>
      </c>
      <c r="D194" s="542" t="s">
        <v>1234</v>
      </c>
      <c r="E194" s="542" t="s">
        <v>1776</v>
      </c>
      <c r="F194" s="521" t="s">
        <v>743</v>
      </c>
      <c r="G194" s="456">
        <v>734617</v>
      </c>
      <c r="H194" s="456">
        <v>0</v>
      </c>
      <c r="I194" s="456">
        <v>0</v>
      </c>
      <c r="J194" s="456">
        <v>0</v>
      </c>
      <c r="K194" s="456">
        <v>0</v>
      </c>
      <c r="L194" s="456">
        <v>0</v>
      </c>
      <c r="M194" s="456">
        <v>734617</v>
      </c>
      <c r="N194" s="456">
        <v>5876.9359999999997</v>
      </c>
      <c r="O194" s="456">
        <v>11019.254999999999</v>
      </c>
      <c r="P194" s="511">
        <v>1.688798E-2</v>
      </c>
      <c r="Q194" s="511">
        <v>1.6820955130704883E-2</v>
      </c>
      <c r="R194" s="511">
        <v>3.8697047000000002</v>
      </c>
      <c r="T194" s="456">
        <v>17849491.809999999</v>
      </c>
      <c r="V194" s="511">
        <v>0</v>
      </c>
      <c r="Z194" s="511" t="s">
        <v>1978</v>
      </c>
    </row>
    <row r="195" spans="1:26" outlineLevel="2">
      <c r="A195" s="542">
        <v>17</v>
      </c>
      <c r="B195" s="542" t="s">
        <v>941</v>
      </c>
      <c r="C195" s="542">
        <v>155</v>
      </c>
      <c r="D195" s="542" t="s">
        <v>1235</v>
      </c>
      <c r="E195" s="542" t="s">
        <v>1777</v>
      </c>
      <c r="F195" s="521" t="s">
        <v>744</v>
      </c>
      <c r="G195" s="456">
        <v>1203474</v>
      </c>
      <c r="H195" s="456">
        <v>0</v>
      </c>
      <c r="I195" s="456">
        <v>0</v>
      </c>
      <c r="J195" s="456">
        <v>0</v>
      </c>
      <c r="K195" s="456">
        <v>0</v>
      </c>
      <c r="L195" s="456">
        <v>25000</v>
      </c>
      <c r="M195" s="456">
        <v>1178474</v>
      </c>
      <c r="N195" s="456">
        <v>3924.3187000000003</v>
      </c>
      <c r="O195" s="456">
        <v>3924.3184200000001</v>
      </c>
      <c r="P195" s="511">
        <v>6.0143699999999998E-3</v>
      </c>
      <c r="Q195" s="511">
        <v>5.9904942812757014E-3</v>
      </c>
      <c r="R195" s="511">
        <v>5.3024701900000002</v>
      </c>
      <c r="T195" s="456">
        <v>14858347.699999999</v>
      </c>
      <c r="V195" s="511">
        <v>-2.8000000020256266E-4</v>
      </c>
      <c r="Z195" s="511" t="s">
        <v>1978</v>
      </c>
    </row>
    <row r="196" spans="1:26" outlineLevel="2">
      <c r="A196" s="542">
        <v>17</v>
      </c>
      <c r="B196" s="542" t="s">
        <v>941</v>
      </c>
      <c r="C196" s="542">
        <v>156</v>
      </c>
      <c r="D196" s="542" t="s">
        <v>1239</v>
      </c>
      <c r="E196" s="542" t="s">
        <v>1778</v>
      </c>
      <c r="F196" s="521" t="s">
        <v>745</v>
      </c>
      <c r="G196" s="456">
        <v>518063</v>
      </c>
      <c r="H196" s="456">
        <v>0</v>
      </c>
      <c r="I196" s="456">
        <v>0</v>
      </c>
      <c r="J196" s="456">
        <v>0</v>
      </c>
      <c r="K196" s="456">
        <v>0</v>
      </c>
      <c r="L196" s="456">
        <v>0</v>
      </c>
      <c r="M196" s="456">
        <v>518063</v>
      </c>
      <c r="N196" s="456">
        <v>0</v>
      </c>
      <c r="O196" s="456">
        <v>0</v>
      </c>
      <c r="P196" s="511">
        <v>0</v>
      </c>
      <c r="Q196" s="511">
        <v>0</v>
      </c>
      <c r="R196" s="511">
        <v>3.76773091</v>
      </c>
      <c r="T196" s="456">
        <v>9502153.5700000003</v>
      </c>
      <c r="V196" s="511">
        <v>0</v>
      </c>
      <c r="Z196" s="511" t="s">
        <v>1978</v>
      </c>
    </row>
    <row r="197" spans="1:26" outlineLevel="2">
      <c r="A197" s="542">
        <v>17</v>
      </c>
      <c r="B197" s="542" t="s">
        <v>941</v>
      </c>
      <c r="C197" s="542">
        <v>157</v>
      </c>
      <c r="D197" s="542" t="s">
        <v>1240</v>
      </c>
      <c r="E197" s="542" t="s">
        <v>1779</v>
      </c>
      <c r="F197" s="521" t="s">
        <v>746</v>
      </c>
      <c r="G197" s="456">
        <v>257368</v>
      </c>
      <c r="H197" s="456">
        <v>0</v>
      </c>
      <c r="I197" s="456">
        <v>0</v>
      </c>
      <c r="J197" s="456">
        <v>0</v>
      </c>
      <c r="K197" s="456">
        <v>0</v>
      </c>
      <c r="L197" s="456">
        <v>0</v>
      </c>
      <c r="M197" s="456">
        <v>257368</v>
      </c>
      <c r="N197" s="456">
        <v>0</v>
      </c>
      <c r="O197" s="456">
        <v>0</v>
      </c>
      <c r="P197" s="511">
        <v>0</v>
      </c>
      <c r="Q197" s="511">
        <v>0</v>
      </c>
      <c r="R197" s="511">
        <v>4.7706680500000003</v>
      </c>
      <c r="T197" s="456">
        <v>2573688.46</v>
      </c>
      <c r="V197" s="511">
        <v>0</v>
      </c>
      <c r="Z197" s="511" t="s">
        <v>1978</v>
      </c>
    </row>
    <row r="198" spans="1:26" outlineLevel="2">
      <c r="A198" s="542">
        <v>17</v>
      </c>
      <c r="B198" s="542" t="s">
        <v>941</v>
      </c>
      <c r="C198" s="542">
        <v>158</v>
      </c>
      <c r="D198" s="542" t="s">
        <v>1241</v>
      </c>
      <c r="E198" s="542" t="s">
        <v>1780</v>
      </c>
      <c r="F198" s="521" t="s">
        <v>1242</v>
      </c>
      <c r="G198" s="456">
        <v>58248</v>
      </c>
      <c r="H198" s="456">
        <v>0</v>
      </c>
      <c r="I198" s="456">
        <v>0</v>
      </c>
      <c r="J198" s="456">
        <v>0</v>
      </c>
      <c r="K198" s="456">
        <v>0</v>
      </c>
      <c r="L198" s="456">
        <v>0</v>
      </c>
      <c r="M198" s="456">
        <v>58248</v>
      </c>
      <c r="N198" s="456">
        <v>0</v>
      </c>
      <c r="O198" s="456">
        <v>0</v>
      </c>
      <c r="P198" s="511">
        <v>0</v>
      </c>
      <c r="Q198" s="511">
        <v>0</v>
      </c>
      <c r="R198" s="511">
        <v>0.61572939000000004</v>
      </c>
      <c r="T198" s="456">
        <v>582488.63</v>
      </c>
      <c r="V198" s="511">
        <v>0</v>
      </c>
      <c r="Z198" s="511" t="s">
        <v>1978</v>
      </c>
    </row>
    <row r="199" spans="1:26" outlineLevel="2">
      <c r="A199" s="542">
        <v>17</v>
      </c>
      <c r="B199" s="542" t="s">
        <v>941</v>
      </c>
      <c r="C199" s="542">
        <v>159</v>
      </c>
      <c r="D199" s="542" t="s">
        <v>950</v>
      </c>
      <c r="E199" s="542" t="s">
        <v>1781</v>
      </c>
      <c r="F199" s="521" t="s">
        <v>747</v>
      </c>
      <c r="G199" s="456">
        <v>1724030</v>
      </c>
      <c r="H199" s="456">
        <v>0</v>
      </c>
      <c r="I199" s="456">
        <v>0</v>
      </c>
      <c r="J199" s="456">
        <v>0</v>
      </c>
      <c r="K199" s="456">
        <v>0</v>
      </c>
      <c r="L199" s="456">
        <v>0</v>
      </c>
      <c r="M199" s="456">
        <v>1724030</v>
      </c>
      <c r="N199" s="456">
        <v>46617.771200000003</v>
      </c>
      <c r="O199" s="456">
        <v>107131.2242</v>
      </c>
      <c r="P199" s="511">
        <v>0.16418807999999999</v>
      </c>
      <c r="Q199" s="511">
        <v>0.16353642014507197</v>
      </c>
      <c r="R199" s="511">
        <v>0.55523065000000005</v>
      </c>
      <c r="T199" s="456">
        <v>49447620</v>
      </c>
      <c r="V199" s="511">
        <v>0</v>
      </c>
      <c r="Z199" s="511" t="s">
        <v>1978</v>
      </c>
    </row>
    <row r="200" spans="1:26" outlineLevel="2">
      <c r="A200" s="542">
        <v>17</v>
      </c>
      <c r="B200" s="542" t="s">
        <v>941</v>
      </c>
      <c r="C200" s="542">
        <v>160</v>
      </c>
      <c r="D200" s="542" t="s">
        <v>1243</v>
      </c>
      <c r="E200" s="542" t="s">
        <v>1782</v>
      </c>
      <c r="F200" s="521" t="s">
        <v>1244</v>
      </c>
      <c r="G200" s="456">
        <v>658396</v>
      </c>
      <c r="H200" s="456">
        <v>0</v>
      </c>
      <c r="I200" s="456">
        <v>0</v>
      </c>
      <c r="J200" s="456">
        <v>0</v>
      </c>
      <c r="K200" s="456">
        <v>0</v>
      </c>
      <c r="L200" s="456">
        <v>0</v>
      </c>
      <c r="M200" s="456">
        <v>658396</v>
      </c>
      <c r="N200" s="456">
        <v>921.75440000000003</v>
      </c>
      <c r="O200" s="456">
        <v>10589.180386800001</v>
      </c>
      <c r="P200" s="511">
        <v>1.6228860000000001E-2</v>
      </c>
      <c r="Q200" s="511">
        <v>1.6164443799268007E-2</v>
      </c>
      <c r="R200" s="511">
        <v>6.6370564500000002</v>
      </c>
      <c r="T200" s="456">
        <v>7159797.7400000002</v>
      </c>
      <c r="V200" s="511">
        <v>0</v>
      </c>
      <c r="Z200" s="511" t="s">
        <v>1978</v>
      </c>
    </row>
    <row r="201" spans="1:26" ht="26.25" customHeight="1" outlineLevel="2">
      <c r="A201" s="542">
        <v>17</v>
      </c>
      <c r="B201" s="542" t="s">
        <v>941</v>
      </c>
      <c r="C201" s="529">
        <v>161</v>
      </c>
      <c r="D201" s="542" t="s">
        <v>1245</v>
      </c>
      <c r="E201" s="542" t="s">
        <v>1783</v>
      </c>
      <c r="F201" s="521" t="s">
        <v>1246</v>
      </c>
      <c r="G201" s="456">
        <v>525295</v>
      </c>
      <c r="H201" s="456">
        <v>0</v>
      </c>
      <c r="I201" s="456">
        <v>0</v>
      </c>
      <c r="J201" s="456">
        <v>0</v>
      </c>
      <c r="K201" s="456">
        <v>0</v>
      </c>
      <c r="L201" s="456">
        <v>0</v>
      </c>
      <c r="M201" s="456">
        <v>525295</v>
      </c>
      <c r="N201" s="456">
        <v>5508.5060899999999</v>
      </c>
      <c r="O201" s="456">
        <v>414983.05</v>
      </c>
      <c r="P201" s="511">
        <v>0.63599823</v>
      </c>
      <c r="Q201" s="511">
        <v>0.63347397478804701</v>
      </c>
      <c r="R201" s="511">
        <v>2.9064054399999999</v>
      </c>
      <c r="T201" s="456" t="e">
        <v>#N/A</v>
      </c>
      <c r="V201" s="511">
        <v>0</v>
      </c>
      <c r="Z201" s="511" t="e">
        <v>#N/A</v>
      </c>
    </row>
    <row r="202" spans="1:26" outlineLevel="2">
      <c r="A202" s="542">
        <v>17</v>
      </c>
      <c r="B202" s="542" t="s">
        <v>941</v>
      </c>
      <c r="C202" s="529">
        <v>162</v>
      </c>
      <c r="D202" s="542" t="s">
        <v>1249</v>
      </c>
      <c r="E202" s="542" t="s">
        <v>1784</v>
      </c>
      <c r="F202" s="521" t="s">
        <v>748</v>
      </c>
      <c r="G202" s="456">
        <v>443946</v>
      </c>
      <c r="H202" s="456">
        <v>0</v>
      </c>
      <c r="I202" s="456">
        <v>0</v>
      </c>
      <c r="J202" s="456">
        <v>0</v>
      </c>
      <c r="K202" s="456">
        <v>0</v>
      </c>
      <c r="L202" s="456">
        <v>0</v>
      </c>
      <c r="M202" s="456">
        <v>443946</v>
      </c>
      <c r="N202" s="456">
        <v>918.96821999999997</v>
      </c>
      <c r="O202" s="456">
        <v>8572.5972600000005</v>
      </c>
      <c r="P202" s="511">
        <v>1.3138260000000001E-2</v>
      </c>
      <c r="Q202" s="511">
        <v>1.3086118241574737E-2</v>
      </c>
      <c r="R202" s="511">
        <v>4.5957142900000001</v>
      </c>
      <c r="T202" s="456">
        <v>6231548.4500000002</v>
      </c>
      <c r="V202" s="511">
        <v>0</v>
      </c>
      <c r="Z202" s="511" t="s">
        <v>1978</v>
      </c>
    </row>
    <row r="203" spans="1:26" outlineLevel="2">
      <c r="A203" s="542">
        <v>17</v>
      </c>
      <c r="B203" s="542" t="s">
        <v>941</v>
      </c>
      <c r="C203" s="529">
        <v>163</v>
      </c>
      <c r="D203" s="542" t="s">
        <v>1251</v>
      </c>
      <c r="E203" s="542" t="s">
        <v>1785</v>
      </c>
      <c r="F203" s="521" t="s">
        <v>1252</v>
      </c>
      <c r="G203" s="456">
        <v>354361</v>
      </c>
      <c r="H203" s="456">
        <v>0</v>
      </c>
      <c r="I203" s="456">
        <v>0</v>
      </c>
      <c r="J203" s="456">
        <v>0</v>
      </c>
      <c r="K203" s="456">
        <v>0</v>
      </c>
      <c r="L203" s="456">
        <v>36000</v>
      </c>
      <c r="M203" s="456">
        <v>318361</v>
      </c>
      <c r="N203" s="456">
        <v>0</v>
      </c>
      <c r="O203" s="456">
        <v>0</v>
      </c>
      <c r="P203" s="511">
        <v>0</v>
      </c>
      <c r="Q203" s="511">
        <v>0</v>
      </c>
      <c r="R203" s="511">
        <v>2.5264339900000001</v>
      </c>
      <c r="T203" s="456">
        <v>8239636.9199999999</v>
      </c>
      <c r="V203" s="511">
        <v>0</v>
      </c>
      <c r="Z203" s="511" t="s">
        <v>1978</v>
      </c>
    </row>
    <row r="204" spans="1:26" outlineLevel="2">
      <c r="A204" s="542">
        <v>17</v>
      </c>
      <c r="B204" s="542" t="s">
        <v>941</v>
      </c>
      <c r="C204" s="529">
        <v>164</v>
      </c>
      <c r="D204" s="542" t="s">
        <v>1254</v>
      </c>
      <c r="E204" s="542" t="s">
        <v>1786</v>
      </c>
      <c r="F204" s="521" t="s">
        <v>1255</v>
      </c>
      <c r="G204" s="456">
        <v>36944</v>
      </c>
      <c r="H204" s="456">
        <v>0</v>
      </c>
      <c r="I204" s="456">
        <v>0</v>
      </c>
      <c r="J204" s="456">
        <v>0</v>
      </c>
      <c r="K204" s="456">
        <v>0</v>
      </c>
      <c r="L204" s="456">
        <v>0</v>
      </c>
      <c r="M204" s="456">
        <v>36944</v>
      </c>
      <c r="N204" s="456">
        <v>0</v>
      </c>
      <c r="O204" s="456">
        <v>0</v>
      </c>
      <c r="P204" s="511">
        <v>0</v>
      </c>
      <c r="Q204" s="511">
        <v>0</v>
      </c>
      <c r="R204" s="511">
        <v>0.43209356999999998</v>
      </c>
      <c r="T204" s="456">
        <v>369443.11</v>
      </c>
      <c r="V204" s="511">
        <v>0</v>
      </c>
      <c r="Z204" s="511" t="s">
        <v>1978</v>
      </c>
    </row>
    <row r="205" spans="1:26" outlineLevel="2">
      <c r="A205" s="542">
        <v>17</v>
      </c>
      <c r="B205" s="542" t="s">
        <v>941</v>
      </c>
      <c r="C205" s="529">
        <v>165</v>
      </c>
      <c r="D205" s="542" t="s">
        <v>1256</v>
      </c>
      <c r="E205" s="542" t="s">
        <v>1787</v>
      </c>
      <c r="F205" s="521" t="s">
        <v>751</v>
      </c>
      <c r="G205" s="456">
        <v>110562</v>
      </c>
      <c r="H205" s="456">
        <v>0</v>
      </c>
      <c r="I205" s="456">
        <v>0</v>
      </c>
      <c r="J205" s="456">
        <v>0</v>
      </c>
      <c r="K205" s="456">
        <v>0</v>
      </c>
      <c r="L205" s="456">
        <v>0</v>
      </c>
      <c r="M205" s="456">
        <v>110562</v>
      </c>
      <c r="N205" s="456">
        <v>0</v>
      </c>
      <c r="O205" s="456">
        <v>0</v>
      </c>
      <c r="P205" s="511">
        <v>0</v>
      </c>
      <c r="Q205" s="511">
        <v>0</v>
      </c>
      <c r="R205" s="511">
        <v>9.3443204899999994</v>
      </c>
      <c r="T205" s="456">
        <v>1189601.8799999999</v>
      </c>
      <c r="V205" s="511">
        <v>0</v>
      </c>
      <c r="Z205" s="511" t="s">
        <v>1978</v>
      </c>
    </row>
    <row r="206" spans="1:26" outlineLevel="2">
      <c r="A206" s="542">
        <v>17</v>
      </c>
      <c r="B206" s="542" t="s">
        <v>941</v>
      </c>
      <c r="C206" s="529">
        <v>166</v>
      </c>
      <c r="D206" s="542" t="s">
        <v>1258</v>
      </c>
      <c r="E206" s="542" t="s">
        <v>1788</v>
      </c>
      <c r="F206" s="521" t="s">
        <v>753</v>
      </c>
      <c r="G206" s="456">
        <v>700498</v>
      </c>
      <c r="H206" s="456">
        <v>0</v>
      </c>
      <c r="I206" s="456">
        <v>0</v>
      </c>
      <c r="J206" s="456">
        <v>0</v>
      </c>
      <c r="K206" s="456">
        <v>0</v>
      </c>
      <c r="L206" s="456">
        <v>0</v>
      </c>
      <c r="M206" s="456">
        <v>700498</v>
      </c>
      <c r="N206" s="456">
        <v>0</v>
      </c>
      <c r="O206" s="456">
        <v>0</v>
      </c>
      <c r="P206" s="511">
        <v>0</v>
      </c>
      <c r="Q206" s="511">
        <v>0</v>
      </c>
      <c r="R206" s="511">
        <v>6.5467102800000001</v>
      </c>
      <c r="T206" s="456">
        <v>11705398.470000001</v>
      </c>
      <c r="V206" s="511">
        <v>0</v>
      </c>
      <c r="Z206" s="511" t="s">
        <v>1978</v>
      </c>
    </row>
    <row r="207" spans="1:26" outlineLevel="2">
      <c r="A207" s="542">
        <v>17</v>
      </c>
      <c r="B207" s="542" t="s">
        <v>941</v>
      </c>
      <c r="C207" s="529">
        <v>167</v>
      </c>
      <c r="D207" s="542" t="s">
        <v>1261</v>
      </c>
      <c r="E207" s="542" t="s">
        <v>1789</v>
      </c>
      <c r="F207" s="521" t="s">
        <v>754</v>
      </c>
      <c r="G207" s="456">
        <v>169648</v>
      </c>
      <c r="H207" s="456">
        <v>0</v>
      </c>
      <c r="I207" s="456">
        <v>0</v>
      </c>
      <c r="J207" s="456">
        <v>0</v>
      </c>
      <c r="K207" s="456">
        <v>0</v>
      </c>
      <c r="L207" s="456">
        <v>0</v>
      </c>
      <c r="M207" s="456">
        <v>169648</v>
      </c>
      <c r="N207" s="456">
        <v>0</v>
      </c>
      <c r="O207" s="456">
        <v>0</v>
      </c>
      <c r="P207" s="511">
        <v>0</v>
      </c>
      <c r="Q207" s="511">
        <v>0</v>
      </c>
      <c r="R207" s="511">
        <v>1.56694099</v>
      </c>
      <c r="T207" s="456">
        <v>1565100.41</v>
      </c>
      <c r="V207" s="511">
        <v>0</v>
      </c>
      <c r="Z207" s="511" t="s">
        <v>1978</v>
      </c>
    </row>
    <row r="208" spans="1:26" outlineLevel="2">
      <c r="A208" s="542">
        <v>17</v>
      </c>
      <c r="B208" s="542" t="s">
        <v>941</v>
      </c>
      <c r="C208" s="529">
        <v>168</v>
      </c>
      <c r="D208" s="542" t="s">
        <v>951</v>
      </c>
      <c r="E208" s="542" t="s">
        <v>1585</v>
      </c>
      <c r="F208" s="521" t="s">
        <v>952</v>
      </c>
      <c r="G208" s="456">
        <v>2859830</v>
      </c>
      <c r="H208" s="456">
        <v>0</v>
      </c>
      <c r="I208" s="456">
        <v>0</v>
      </c>
      <c r="J208" s="456">
        <v>0</v>
      </c>
      <c r="K208" s="456">
        <v>0</v>
      </c>
      <c r="L208" s="456">
        <v>0</v>
      </c>
      <c r="M208" s="456">
        <v>2859830</v>
      </c>
      <c r="N208" s="456">
        <v>3002.8215</v>
      </c>
      <c r="O208" s="456">
        <v>37177.79</v>
      </c>
      <c r="P208" s="511">
        <v>5.6978250000000001E-2</v>
      </c>
      <c r="Q208" s="511">
        <v>5.6752106875534572E-2</v>
      </c>
      <c r="R208" s="511">
        <v>5.6173125700000002</v>
      </c>
      <c r="T208" s="456">
        <v>89898942.5</v>
      </c>
      <c r="V208" s="511">
        <v>0</v>
      </c>
      <c r="Z208" s="511" t="s">
        <v>1978</v>
      </c>
    </row>
    <row r="209" spans="1:27" outlineLevel="2">
      <c r="A209" s="542">
        <v>17</v>
      </c>
      <c r="B209" s="542" t="s">
        <v>941</v>
      </c>
      <c r="C209" s="529">
        <v>169</v>
      </c>
      <c r="D209" s="542" t="s">
        <v>1262</v>
      </c>
      <c r="E209" s="542" t="s">
        <v>1790</v>
      </c>
      <c r="F209" s="521" t="s">
        <v>755</v>
      </c>
      <c r="G209" s="456">
        <v>602327</v>
      </c>
      <c r="H209" s="456">
        <v>0</v>
      </c>
      <c r="I209" s="456">
        <v>0</v>
      </c>
      <c r="J209" s="456">
        <v>0</v>
      </c>
      <c r="K209" s="456">
        <v>0</v>
      </c>
      <c r="L209" s="456">
        <v>56500</v>
      </c>
      <c r="M209" s="456">
        <v>545827</v>
      </c>
      <c r="N209" s="456">
        <v>0</v>
      </c>
      <c r="O209" s="456">
        <v>13170.80551</v>
      </c>
      <c r="P209" s="511">
        <v>2.0185419999999999E-2</v>
      </c>
      <c r="Q209" s="511">
        <v>2.0105309162820051E-2</v>
      </c>
      <c r="R209" s="511">
        <v>0.41986691999999998</v>
      </c>
      <c r="T209" s="456">
        <v>11677880.869999999</v>
      </c>
      <c r="V209" s="511">
        <v>0</v>
      </c>
      <c r="Z209" s="511" t="s">
        <v>1978</v>
      </c>
    </row>
    <row r="210" spans="1:27" outlineLevel="2">
      <c r="A210" s="542">
        <v>17</v>
      </c>
      <c r="B210" s="542" t="s">
        <v>941</v>
      </c>
      <c r="C210" s="529">
        <v>170</v>
      </c>
      <c r="D210" s="542" t="s">
        <v>953</v>
      </c>
      <c r="E210" s="542" t="s">
        <v>1791</v>
      </c>
      <c r="F210" s="521" t="s">
        <v>756</v>
      </c>
      <c r="G210" s="456">
        <v>3161234</v>
      </c>
      <c r="H210" s="456">
        <v>0</v>
      </c>
      <c r="I210" s="456">
        <v>0</v>
      </c>
      <c r="J210" s="456">
        <v>0</v>
      </c>
      <c r="K210" s="456">
        <v>0</v>
      </c>
      <c r="L210" s="456">
        <v>191000</v>
      </c>
      <c r="M210" s="456">
        <v>2970234</v>
      </c>
      <c r="N210" s="456">
        <v>9088.9162842000005</v>
      </c>
      <c r="O210" s="456">
        <v>68879.726459999991</v>
      </c>
      <c r="P210" s="511">
        <v>0.10556427</v>
      </c>
      <c r="Q210" s="511">
        <v>0.10514529232683024</v>
      </c>
      <c r="R210" s="511">
        <v>1.2097421799999999</v>
      </c>
      <c r="T210" s="456">
        <v>36707462.549999997</v>
      </c>
      <c r="V210" s="511">
        <v>0</v>
      </c>
      <c r="Z210" s="511" t="s">
        <v>1978</v>
      </c>
    </row>
    <row r="211" spans="1:27" ht="24.75" customHeight="1" outlineLevel="2">
      <c r="A211" s="542">
        <v>17</v>
      </c>
      <c r="B211" s="542" t="s">
        <v>941</v>
      </c>
      <c r="C211" s="529">
        <v>171</v>
      </c>
      <c r="D211" s="542" t="s">
        <v>1264</v>
      </c>
      <c r="E211" s="542" t="s">
        <v>1792</v>
      </c>
      <c r="F211" s="521" t="s">
        <v>758</v>
      </c>
      <c r="G211" s="456">
        <v>447937</v>
      </c>
      <c r="H211" s="456">
        <v>0</v>
      </c>
      <c r="I211" s="456">
        <v>0</v>
      </c>
      <c r="J211" s="456">
        <v>0</v>
      </c>
      <c r="K211" s="456">
        <v>0</v>
      </c>
      <c r="L211" s="456">
        <v>0</v>
      </c>
      <c r="M211" s="456">
        <v>447937</v>
      </c>
      <c r="N211" s="456">
        <v>0</v>
      </c>
      <c r="O211" s="456">
        <v>0</v>
      </c>
      <c r="P211" s="511">
        <v>0</v>
      </c>
      <c r="Q211" s="511">
        <v>0</v>
      </c>
      <c r="R211" s="511">
        <v>3.6947219100000002</v>
      </c>
      <c r="T211" s="456">
        <v>4479374.53</v>
      </c>
      <c r="V211" s="511">
        <v>0</v>
      </c>
      <c r="Z211" s="511" t="s">
        <v>1978</v>
      </c>
    </row>
    <row r="212" spans="1:27" outlineLevel="2">
      <c r="A212" s="542">
        <v>17</v>
      </c>
      <c r="B212" s="542" t="s">
        <v>941</v>
      </c>
      <c r="C212" s="529">
        <v>172</v>
      </c>
      <c r="D212" s="542" t="s">
        <v>954</v>
      </c>
      <c r="E212" s="542" t="s">
        <v>1586</v>
      </c>
      <c r="F212" s="521" t="s">
        <v>1265</v>
      </c>
      <c r="G212" s="456">
        <v>1420216</v>
      </c>
      <c r="H212" s="456">
        <v>0</v>
      </c>
      <c r="I212" s="456">
        <v>0</v>
      </c>
      <c r="J212" s="456">
        <v>0</v>
      </c>
      <c r="K212" s="456">
        <v>0</v>
      </c>
      <c r="L212" s="456">
        <v>0</v>
      </c>
      <c r="M212" s="456">
        <v>1420216</v>
      </c>
      <c r="N212" s="456">
        <v>11361.7284</v>
      </c>
      <c r="O212" s="456">
        <v>31145.336879999999</v>
      </c>
      <c r="P212" s="511">
        <v>4.7732980000000001E-2</v>
      </c>
      <c r="Q212" s="511">
        <v>4.7543533041858821E-2</v>
      </c>
      <c r="R212" s="511">
        <v>8.4536666700000005</v>
      </c>
      <c r="T212" s="456">
        <v>3487293</v>
      </c>
      <c r="V212" s="511">
        <v>0</v>
      </c>
      <c r="Z212" s="511" t="s">
        <v>1978</v>
      </c>
    </row>
    <row r="213" spans="1:27" outlineLevel="2">
      <c r="A213" s="542">
        <v>17</v>
      </c>
      <c r="B213" s="542" t="s">
        <v>941</v>
      </c>
      <c r="C213" s="529">
        <v>173</v>
      </c>
      <c r="D213" s="542" t="s">
        <v>1267</v>
      </c>
      <c r="E213" s="542" t="s">
        <v>1793</v>
      </c>
      <c r="F213" s="521" t="s">
        <v>760</v>
      </c>
      <c r="G213" s="456">
        <v>2025828</v>
      </c>
      <c r="H213" s="456">
        <v>0</v>
      </c>
      <c r="I213" s="456">
        <v>0</v>
      </c>
      <c r="J213" s="456">
        <v>0</v>
      </c>
      <c r="K213" s="456">
        <v>0</v>
      </c>
      <c r="L213" s="456">
        <v>0</v>
      </c>
      <c r="M213" s="456">
        <v>2025828</v>
      </c>
      <c r="N213" s="456">
        <v>37287.846740000001</v>
      </c>
      <c r="O213" s="456">
        <v>221605.32491999998</v>
      </c>
      <c r="P213" s="511">
        <v>0.33962976</v>
      </c>
      <c r="Q213" s="511">
        <v>0.33828178286141819</v>
      </c>
      <c r="R213" s="511">
        <v>3.3763800000000002</v>
      </c>
      <c r="T213" s="456" t="e">
        <v>#N/A</v>
      </c>
      <c r="V213" s="511">
        <v>0</v>
      </c>
      <c r="Z213" s="511" t="e">
        <v>#N/A</v>
      </c>
    </row>
    <row r="214" spans="1:27" outlineLevel="2">
      <c r="A214" s="542">
        <v>17</v>
      </c>
      <c r="B214" s="542" t="s">
        <v>941</v>
      </c>
      <c r="C214" s="529">
        <v>174</v>
      </c>
      <c r="D214" s="542" t="s">
        <v>1268</v>
      </c>
      <c r="E214" s="542" t="s">
        <v>1794</v>
      </c>
      <c r="F214" s="521" t="s">
        <v>761</v>
      </c>
      <c r="G214" s="456">
        <v>259</v>
      </c>
      <c r="H214" s="456">
        <v>0</v>
      </c>
      <c r="I214" s="456">
        <v>0</v>
      </c>
      <c r="J214" s="456">
        <v>0</v>
      </c>
      <c r="K214" s="456">
        <v>0</v>
      </c>
      <c r="L214" s="456">
        <v>0</v>
      </c>
      <c r="M214" s="456">
        <v>259</v>
      </c>
      <c r="N214" s="456">
        <v>0</v>
      </c>
      <c r="O214" s="456">
        <v>0</v>
      </c>
      <c r="P214" s="511">
        <v>0</v>
      </c>
      <c r="Q214" s="511">
        <v>0</v>
      </c>
      <c r="R214" s="511">
        <v>2.8152199999999998E-3</v>
      </c>
      <c r="T214" s="456">
        <v>492590.81</v>
      </c>
      <c r="V214" s="511">
        <v>0</v>
      </c>
      <c r="Z214" s="511" t="s">
        <v>1978</v>
      </c>
    </row>
    <row r="215" spans="1:27" outlineLevel="2">
      <c r="A215" s="542">
        <v>17</v>
      </c>
      <c r="B215" s="542" t="s">
        <v>941</v>
      </c>
      <c r="C215" s="529">
        <v>175</v>
      </c>
      <c r="D215" s="542" t="s">
        <v>1270</v>
      </c>
      <c r="E215" s="542" t="s">
        <v>1795</v>
      </c>
      <c r="F215" s="521" t="s">
        <v>763</v>
      </c>
      <c r="G215" s="456">
        <v>736078</v>
      </c>
      <c r="H215" s="456">
        <v>0</v>
      </c>
      <c r="I215" s="456">
        <v>0</v>
      </c>
      <c r="J215" s="456">
        <v>0</v>
      </c>
      <c r="K215" s="456">
        <v>0</v>
      </c>
      <c r="L215" s="456">
        <v>50500</v>
      </c>
      <c r="M215" s="456">
        <v>685578</v>
      </c>
      <c r="N215" s="456">
        <v>205.67339999999999</v>
      </c>
      <c r="O215" s="456">
        <v>2159.5707000000002</v>
      </c>
      <c r="P215" s="511">
        <v>3.3097299999999999E-3</v>
      </c>
      <c r="Q215" s="511">
        <v>3.2965968975475148E-3</v>
      </c>
      <c r="R215" s="511">
        <v>3.1014331500000001</v>
      </c>
      <c r="T215" s="456">
        <v>7251523.1100000003</v>
      </c>
      <c r="V215" s="511">
        <v>0</v>
      </c>
      <c r="Z215" s="511" t="s">
        <v>1978</v>
      </c>
    </row>
    <row r="216" spans="1:27" outlineLevel="2">
      <c r="A216" s="542">
        <v>17</v>
      </c>
      <c r="B216" s="542" t="s">
        <v>941</v>
      </c>
      <c r="C216" s="529">
        <v>176</v>
      </c>
      <c r="D216" s="542" t="s">
        <v>1272</v>
      </c>
      <c r="E216" s="542" t="s">
        <v>1796</v>
      </c>
      <c r="F216" s="521" t="s">
        <v>765</v>
      </c>
      <c r="G216" s="456">
        <v>115477</v>
      </c>
      <c r="H216" s="456">
        <v>0</v>
      </c>
      <c r="I216" s="456">
        <v>0</v>
      </c>
      <c r="J216" s="456">
        <v>0</v>
      </c>
      <c r="K216" s="456">
        <v>0</v>
      </c>
      <c r="L216" s="456">
        <v>0</v>
      </c>
      <c r="M216" s="456">
        <v>115477</v>
      </c>
      <c r="N216" s="456">
        <v>635.12350000000004</v>
      </c>
      <c r="O216" s="456">
        <v>2540.4940000000001</v>
      </c>
      <c r="P216" s="511">
        <v>3.8935300000000001E-3</v>
      </c>
      <c r="Q216" s="511">
        <v>3.878078471169328E-3</v>
      </c>
      <c r="R216" s="511">
        <v>5.3471476200000003</v>
      </c>
      <c r="T216" s="456">
        <v>337533.04</v>
      </c>
      <c r="V216" s="511">
        <v>0</v>
      </c>
      <c r="Z216" s="511" t="s">
        <v>1978</v>
      </c>
    </row>
    <row r="217" spans="1:27" ht="29.25" customHeight="1" outlineLevel="2">
      <c r="A217" s="542">
        <v>17</v>
      </c>
      <c r="B217" s="542" t="s">
        <v>941</v>
      </c>
      <c r="C217" s="529">
        <v>177</v>
      </c>
      <c r="D217" s="542" t="s">
        <v>1274</v>
      </c>
      <c r="E217" s="542" t="s">
        <v>1797</v>
      </c>
      <c r="F217" s="521" t="s">
        <v>767</v>
      </c>
      <c r="G217" s="456">
        <v>1328277</v>
      </c>
      <c r="H217" s="456">
        <v>0</v>
      </c>
      <c r="I217" s="456">
        <v>0</v>
      </c>
      <c r="J217" s="456">
        <v>0</v>
      </c>
      <c r="K217" s="456">
        <v>0</v>
      </c>
      <c r="L217" s="456">
        <v>532500</v>
      </c>
      <c r="M217" s="456">
        <v>795777</v>
      </c>
      <c r="N217" s="456">
        <v>381.97281900000002</v>
      </c>
      <c r="O217" s="456">
        <v>4257.4069500000005</v>
      </c>
      <c r="P217" s="511">
        <v>6.5248499999999996E-3</v>
      </c>
      <c r="Q217" s="511">
        <v>6.4989558077293919E-3</v>
      </c>
      <c r="R217" s="511">
        <v>4.2128676699999996</v>
      </c>
      <c r="T217" s="456">
        <v>29322988.91</v>
      </c>
      <c r="V217" s="511">
        <v>0</v>
      </c>
      <c r="Z217" s="511" t="s">
        <v>1978</v>
      </c>
    </row>
    <row r="218" spans="1:27" outlineLevel="2">
      <c r="A218" s="542">
        <v>17</v>
      </c>
      <c r="B218" s="542" t="s">
        <v>941</v>
      </c>
      <c r="C218" s="542">
        <v>178</v>
      </c>
      <c r="D218" s="542" t="s">
        <v>955</v>
      </c>
      <c r="E218" s="542" t="s">
        <v>1798</v>
      </c>
      <c r="F218" s="521" t="s">
        <v>1281</v>
      </c>
      <c r="G218" s="456">
        <v>7091557</v>
      </c>
      <c r="H218" s="456">
        <v>0</v>
      </c>
      <c r="I218" s="456">
        <v>0</v>
      </c>
      <c r="J218" s="456">
        <v>0</v>
      </c>
      <c r="K218" s="456">
        <v>0</v>
      </c>
      <c r="L218" s="456">
        <v>0</v>
      </c>
      <c r="M218" s="456">
        <v>7091557</v>
      </c>
      <c r="N218" s="456">
        <v>74964.195611100004</v>
      </c>
      <c r="O218" s="456">
        <v>288484.53875999997</v>
      </c>
      <c r="P218" s="511">
        <v>0.44212806999999998</v>
      </c>
      <c r="Q218" s="511">
        <v>0.44037328135015052</v>
      </c>
      <c r="R218" s="511">
        <v>3.54250876</v>
      </c>
      <c r="T218" s="456">
        <v>66264982.259999998</v>
      </c>
      <c r="V218" s="511">
        <v>0</v>
      </c>
      <c r="Z218" s="511" t="s">
        <v>1978</v>
      </c>
    </row>
    <row r="219" spans="1:27" outlineLevel="2">
      <c r="A219" s="542">
        <v>17</v>
      </c>
      <c r="B219" s="542" t="s">
        <v>941</v>
      </c>
      <c r="C219" s="542">
        <v>179</v>
      </c>
      <c r="D219" s="542" t="s">
        <v>956</v>
      </c>
      <c r="E219" s="542" t="s">
        <v>1799</v>
      </c>
      <c r="F219" s="521" t="s">
        <v>768</v>
      </c>
      <c r="G219" s="456">
        <v>6815099</v>
      </c>
      <c r="H219" s="456">
        <v>0</v>
      </c>
      <c r="I219" s="456">
        <v>0</v>
      </c>
      <c r="J219" s="456">
        <v>0</v>
      </c>
      <c r="K219" s="456">
        <v>0</v>
      </c>
      <c r="L219" s="456">
        <v>35000</v>
      </c>
      <c r="M219" s="456">
        <v>6780099</v>
      </c>
      <c r="N219" s="456">
        <v>267429.78857999999</v>
      </c>
      <c r="O219" s="456">
        <v>806831.78099999996</v>
      </c>
      <c r="P219" s="511">
        <v>1.2365410699999999</v>
      </c>
      <c r="Q219" s="511">
        <v>1.2316332806734855</v>
      </c>
      <c r="R219" s="511">
        <v>1.9283569</v>
      </c>
      <c r="T219" s="456">
        <v>231619649.31999999</v>
      </c>
      <c r="V219" s="511">
        <v>0</v>
      </c>
      <c r="Z219" s="511" t="s">
        <v>1978</v>
      </c>
    </row>
    <row r="220" spans="1:27" outlineLevel="2">
      <c r="A220" s="542">
        <v>17</v>
      </c>
      <c r="B220" s="542" t="s">
        <v>941</v>
      </c>
      <c r="C220" s="542">
        <v>180</v>
      </c>
      <c r="D220" s="542" t="s">
        <v>1287</v>
      </c>
      <c r="E220" s="542" t="s">
        <v>1800</v>
      </c>
      <c r="F220" s="521" t="s">
        <v>1288</v>
      </c>
      <c r="G220" s="456">
        <v>1951186</v>
      </c>
      <c r="H220" s="456">
        <v>0</v>
      </c>
      <c r="I220" s="456">
        <v>0</v>
      </c>
      <c r="J220" s="456">
        <v>0</v>
      </c>
      <c r="K220" s="456">
        <v>0</v>
      </c>
      <c r="L220" s="456">
        <v>38000</v>
      </c>
      <c r="M220" s="456">
        <v>1913186</v>
      </c>
      <c r="N220" s="456">
        <v>8991.9741999999987</v>
      </c>
      <c r="O220" s="456">
        <v>12435.709000000001</v>
      </c>
      <c r="P220" s="511">
        <v>1.9058820000000001E-2</v>
      </c>
      <c r="Q220" s="511">
        <v>1.8983180179377182E-2</v>
      </c>
      <c r="R220" s="511">
        <v>11.02554705</v>
      </c>
      <c r="T220" s="456">
        <v>26912336.719999999</v>
      </c>
      <c r="V220" s="511">
        <v>0</v>
      </c>
      <c r="Z220" s="511" t="s">
        <v>1978</v>
      </c>
    </row>
    <row r="221" spans="1:27" outlineLevel="2">
      <c r="A221" s="542">
        <v>17</v>
      </c>
      <c r="B221" s="542" t="s">
        <v>941</v>
      </c>
      <c r="C221" s="542">
        <v>181</v>
      </c>
      <c r="D221" s="542" t="s">
        <v>957</v>
      </c>
      <c r="E221" s="542" t="s">
        <v>1589</v>
      </c>
      <c r="F221" s="521" t="s">
        <v>770</v>
      </c>
      <c r="G221" s="456">
        <v>807307</v>
      </c>
      <c r="H221" s="456">
        <v>0</v>
      </c>
      <c r="I221" s="456">
        <v>0</v>
      </c>
      <c r="J221" s="456">
        <v>0</v>
      </c>
      <c r="K221" s="456">
        <v>0</v>
      </c>
      <c r="L221" s="456">
        <v>0</v>
      </c>
      <c r="M221" s="456">
        <v>807307</v>
      </c>
      <c r="N221" s="456">
        <v>8803.2371600000006</v>
      </c>
      <c r="O221" s="456">
        <v>74143.07488</v>
      </c>
      <c r="P221" s="511">
        <v>0.11363081999999999</v>
      </c>
      <c r="Q221" s="511">
        <v>0.11317982348252875</v>
      </c>
      <c r="R221" s="511">
        <v>13.09925361</v>
      </c>
      <c r="T221" s="456" t="e">
        <v>#N/A</v>
      </c>
      <c r="V221" s="511">
        <v>0</v>
      </c>
      <c r="Z221" s="511" t="e">
        <v>#N/A</v>
      </c>
      <c r="AA221" s="376"/>
    </row>
    <row r="222" spans="1:27" ht="24" customHeight="1" outlineLevel="2">
      <c r="A222" s="542">
        <v>17</v>
      </c>
      <c r="B222" s="542" t="s">
        <v>941</v>
      </c>
      <c r="C222" s="542">
        <v>182</v>
      </c>
      <c r="D222" s="542" t="s">
        <v>1294</v>
      </c>
      <c r="E222" s="542" t="s">
        <v>1801</v>
      </c>
      <c r="F222" s="521" t="s">
        <v>772</v>
      </c>
      <c r="G222" s="456">
        <v>465638</v>
      </c>
      <c r="H222" s="456">
        <v>0</v>
      </c>
      <c r="I222" s="456">
        <v>0</v>
      </c>
      <c r="J222" s="456">
        <v>0</v>
      </c>
      <c r="K222" s="456">
        <v>0</v>
      </c>
      <c r="L222" s="456">
        <v>0</v>
      </c>
      <c r="M222" s="456">
        <v>465638</v>
      </c>
      <c r="N222" s="456">
        <v>3823.5726199999999</v>
      </c>
      <c r="O222" s="456">
        <v>40929.580200000004</v>
      </c>
      <c r="P222" s="511">
        <v>6.2728199999999998E-2</v>
      </c>
      <c r="Q222" s="511">
        <v>6.2479235852404454E-2</v>
      </c>
      <c r="R222" s="511">
        <v>4.5242712799999998</v>
      </c>
      <c r="T222" s="456" t="e">
        <v>#N/A</v>
      </c>
      <c r="V222" s="511">
        <v>0</v>
      </c>
      <c r="Z222" s="511" t="e">
        <v>#N/A</v>
      </c>
    </row>
    <row r="223" spans="1:27" outlineLevel="2">
      <c r="A223" s="542">
        <v>17</v>
      </c>
      <c r="B223" s="542" t="s">
        <v>941</v>
      </c>
      <c r="C223" s="542">
        <v>183</v>
      </c>
      <c r="D223" s="542" t="s">
        <v>1295</v>
      </c>
      <c r="E223" s="542" t="s">
        <v>1802</v>
      </c>
      <c r="F223" s="521" t="s">
        <v>773</v>
      </c>
      <c r="G223" s="456">
        <v>592645</v>
      </c>
      <c r="H223" s="456">
        <v>0</v>
      </c>
      <c r="I223" s="456">
        <v>0</v>
      </c>
      <c r="J223" s="456">
        <v>0</v>
      </c>
      <c r="K223" s="456">
        <v>0</v>
      </c>
      <c r="L223" s="456">
        <v>0</v>
      </c>
      <c r="M223" s="456">
        <v>592645</v>
      </c>
      <c r="N223" s="456">
        <v>2074.2578899999999</v>
      </c>
      <c r="O223" s="456">
        <v>22520.51</v>
      </c>
      <c r="P223" s="511">
        <v>3.4514669999999997E-2</v>
      </c>
      <c r="Q223" s="511">
        <v>3.437768598971442E-2</v>
      </c>
      <c r="R223" s="511">
        <v>1.9234913600000001</v>
      </c>
      <c r="T223" s="456">
        <v>1077944</v>
      </c>
      <c r="V223" s="511">
        <v>0</v>
      </c>
      <c r="Z223" s="511" t="s">
        <v>1978</v>
      </c>
    </row>
    <row r="224" spans="1:27" outlineLevel="2">
      <c r="A224" s="542">
        <v>17</v>
      </c>
      <c r="B224" s="542" t="s">
        <v>941</v>
      </c>
      <c r="C224" s="542">
        <v>184</v>
      </c>
      <c r="D224" s="542" t="s">
        <v>1296</v>
      </c>
      <c r="E224" s="542" t="s">
        <v>1803</v>
      </c>
      <c r="F224" s="521" t="s">
        <v>774</v>
      </c>
      <c r="G224" s="456">
        <v>482164</v>
      </c>
      <c r="H224" s="456">
        <v>0</v>
      </c>
      <c r="I224" s="456">
        <v>0</v>
      </c>
      <c r="J224" s="456">
        <v>0</v>
      </c>
      <c r="K224" s="456">
        <v>0</v>
      </c>
      <c r="L224" s="456">
        <v>0</v>
      </c>
      <c r="M224" s="456">
        <v>482164</v>
      </c>
      <c r="N224" s="456">
        <v>0</v>
      </c>
      <c r="O224" s="456">
        <v>3703.0195199999998</v>
      </c>
      <c r="P224" s="511">
        <v>5.6752E-3</v>
      </c>
      <c r="Q224" s="511">
        <v>5.6526802577891453E-3</v>
      </c>
      <c r="R224" s="511">
        <v>0.92343107999999996</v>
      </c>
      <c r="T224" s="456">
        <v>6930357.6399999997</v>
      </c>
      <c r="V224" s="511">
        <v>0</v>
      </c>
      <c r="Z224" s="511" t="s">
        <v>1978</v>
      </c>
    </row>
    <row r="225" spans="1:26" outlineLevel="2">
      <c r="A225" s="542">
        <v>17</v>
      </c>
      <c r="B225" s="542" t="s">
        <v>941</v>
      </c>
      <c r="C225" s="542">
        <v>185</v>
      </c>
      <c r="D225" s="542" t="s">
        <v>958</v>
      </c>
      <c r="E225" s="542" t="s">
        <v>1804</v>
      </c>
      <c r="F225" s="521" t="s">
        <v>775</v>
      </c>
      <c r="G225" s="456">
        <v>1260500</v>
      </c>
      <c r="H225" s="456">
        <v>0</v>
      </c>
      <c r="I225" s="456">
        <v>0</v>
      </c>
      <c r="J225" s="456">
        <v>0</v>
      </c>
      <c r="K225" s="456">
        <v>0</v>
      </c>
      <c r="L225" s="456">
        <v>190500</v>
      </c>
      <c r="M225" s="456">
        <v>1070000</v>
      </c>
      <c r="N225" s="456">
        <v>16863.199773799999</v>
      </c>
      <c r="O225" s="456">
        <v>16863.2</v>
      </c>
      <c r="P225" s="511">
        <v>2.5844349999999999E-2</v>
      </c>
      <c r="Q225" s="511">
        <v>2.5741770252172457E-2</v>
      </c>
      <c r="R225" s="511">
        <v>3.14073117</v>
      </c>
      <c r="T225" s="456">
        <v>18321114</v>
      </c>
      <c r="V225" s="511">
        <v>0</v>
      </c>
      <c r="Z225" s="511" t="s">
        <v>1978</v>
      </c>
    </row>
    <row r="226" spans="1:26" outlineLevel="2">
      <c r="A226" s="542">
        <v>17</v>
      </c>
      <c r="B226" s="542" t="s">
        <v>941</v>
      </c>
      <c r="C226" s="542">
        <v>186</v>
      </c>
      <c r="D226" s="542" t="s">
        <v>1297</v>
      </c>
      <c r="E226" s="542" t="s">
        <v>1805</v>
      </c>
      <c r="F226" s="521" t="s">
        <v>776</v>
      </c>
      <c r="G226" s="456">
        <v>985</v>
      </c>
      <c r="H226" s="456">
        <v>0</v>
      </c>
      <c r="I226" s="456">
        <v>0</v>
      </c>
      <c r="J226" s="456">
        <v>0</v>
      </c>
      <c r="K226" s="456">
        <v>0</v>
      </c>
      <c r="L226" s="456">
        <v>0</v>
      </c>
      <c r="M226" s="456">
        <v>985</v>
      </c>
      <c r="N226" s="456">
        <v>0</v>
      </c>
      <c r="O226" s="456">
        <v>0</v>
      </c>
      <c r="P226" s="511">
        <v>0</v>
      </c>
      <c r="Q226" s="511">
        <v>0</v>
      </c>
      <c r="R226" s="511">
        <v>3.2833330000000001E-2</v>
      </c>
      <c r="T226" s="456">
        <v>1432800.86</v>
      </c>
      <c r="V226" s="511">
        <v>0</v>
      </c>
      <c r="Z226" s="511" t="s">
        <v>1978</v>
      </c>
    </row>
    <row r="227" spans="1:26" outlineLevel="2">
      <c r="A227" s="542">
        <v>17</v>
      </c>
      <c r="B227" s="542" t="s">
        <v>941</v>
      </c>
      <c r="C227" s="542">
        <v>187</v>
      </c>
      <c r="D227" s="542" t="s">
        <v>959</v>
      </c>
      <c r="E227" s="542" t="s">
        <v>1806</v>
      </c>
      <c r="F227" s="521" t="s">
        <v>777</v>
      </c>
      <c r="G227" s="456">
        <v>1965871</v>
      </c>
      <c r="H227" s="456">
        <v>0</v>
      </c>
      <c r="I227" s="456">
        <v>0</v>
      </c>
      <c r="J227" s="456">
        <v>0</v>
      </c>
      <c r="K227" s="456">
        <v>0</v>
      </c>
      <c r="L227" s="456">
        <v>10000</v>
      </c>
      <c r="M227" s="456">
        <v>1955871</v>
      </c>
      <c r="N227" s="456">
        <v>4831.00137</v>
      </c>
      <c r="O227" s="456">
        <v>54764.387999999999</v>
      </c>
      <c r="P227" s="511">
        <v>8.3931270000000002E-2</v>
      </c>
      <c r="Q227" s="511">
        <v>8.3598148269416847E-2</v>
      </c>
      <c r="R227" s="511">
        <v>7.4049839300000002</v>
      </c>
      <c r="T227" s="456">
        <v>43138628.100000001</v>
      </c>
      <c r="V227" s="511">
        <v>0</v>
      </c>
      <c r="Z227" s="511" t="s">
        <v>1978</v>
      </c>
    </row>
    <row r="228" spans="1:26" outlineLevel="2">
      <c r="A228" s="542">
        <v>17</v>
      </c>
      <c r="B228" s="542" t="s">
        <v>941</v>
      </c>
      <c r="C228" s="542">
        <v>188</v>
      </c>
      <c r="D228" s="542" t="s">
        <v>1299</v>
      </c>
      <c r="E228" s="542" t="s">
        <v>1807</v>
      </c>
      <c r="F228" s="521" t="s">
        <v>779</v>
      </c>
      <c r="G228" s="456">
        <v>316932</v>
      </c>
      <c r="H228" s="456">
        <v>0</v>
      </c>
      <c r="I228" s="456">
        <v>0</v>
      </c>
      <c r="J228" s="456">
        <v>0</v>
      </c>
      <c r="K228" s="456">
        <v>0</v>
      </c>
      <c r="L228" s="456">
        <v>0</v>
      </c>
      <c r="M228" s="456">
        <v>316932</v>
      </c>
      <c r="N228" s="456">
        <v>0</v>
      </c>
      <c r="O228" s="456">
        <v>3552.8077200000002</v>
      </c>
      <c r="P228" s="511">
        <v>5.4449900000000002E-3</v>
      </c>
      <c r="Q228" s="511">
        <v>5.4233810948328106E-3</v>
      </c>
      <c r="R228" s="511">
        <v>1.49019645</v>
      </c>
      <c r="T228" s="456">
        <v>3544442.59</v>
      </c>
      <c r="V228" s="511">
        <v>0</v>
      </c>
      <c r="Z228" s="511" t="s">
        <v>1978</v>
      </c>
    </row>
    <row r="229" spans="1:26" outlineLevel="2">
      <c r="A229" s="542">
        <v>17</v>
      </c>
      <c r="B229" s="542" t="s">
        <v>941</v>
      </c>
      <c r="C229" s="542">
        <v>189</v>
      </c>
      <c r="D229" s="542" t="s">
        <v>1302</v>
      </c>
      <c r="E229" s="542" t="s">
        <v>1808</v>
      </c>
      <c r="F229" s="521" t="s">
        <v>780</v>
      </c>
      <c r="G229" s="456">
        <v>104645</v>
      </c>
      <c r="H229" s="456">
        <v>0</v>
      </c>
      <c r="I229" s="456">
        <v>0</v>
      </c>
      <c r="J229" s="456">
        <v>0</v>
      </c>
      <c r="K229" s="456">
        <v>0</v>
      </c>
      <c r="L229" s="456">
        <v>0</v>
      </c>
      <c r="M229" s="456">
        <v>104645</v>
      </c>
      <c r="N229" s="456">
        <v>956.18083000000001</v>
      </c>
      <c r="O229" s="456">
        <v>13570.363599999999</v>
      </c>
      <c r="P229" s="511">
        <v>2.0797779999999998E-2</v>
      </c>
      <c r="Q229" s="511">
        <v>2.0715236848856913E-2</v>
      </c>
      <c r="R229" s="511">
        <v>3.1306468000000001</v>
      </c>
      <c r="T229" s="456" t="e">
        <v>#N/A</v>
      </c>
      <c r="V229" s="511">
        <v>0</v>
      </c>
      <c r="Z229" s="511" t="e">
        <v>#N/A</v>
      </c>
    </row>
    <row r="230" spans="1:26" outlineLevel="2">
      <c r="A230" s="542">
        <v>17</v>
      </c>
      <c r="B230" s="542" t="s">
        <v>941</v>
      </c>
      <c r="C230" s="542">
        <v>190</v>
      </c>
      <c r="D230" s="542" t="s">
        <v>1303</v>
      </c>
      <c r="E230" s="542" t="s">
        <v>1809</v>
      </c>
      <c r="F230" s="521" t="s">
        <v>781</v>
      </c>
      <c r="G230" s="456">
        <v>348279</v>
      </c>
      <c r="H230" s="456">
        <v>0</v>
      </c>
      <c r="I230" s="456">
        <v>0</v>
      </c>
      <c r="J230" s="456">
        <v>0</v>
      </c>
      <c r="K230" s="456">
        <v>0</v>
      </c>
      <c r="L230" s="456">
        <v>0</v>
      </c>
      <c r="M230" s="456">
        <v>348279</v>
      </c>
      <c r="N230" s="456">
        <v>0</v>
      </c>
      <c r="O230" s="456">
        <v>6958.6144199999999</v>
      </c>
      <c r="P230" s="511">
        <v>1.0664689999999999E-2</v>
      </c>
      <c r="Q230" s="511">
        <v>1.0622364300553529E-2</v>
      </c>
      <c r="R230" s="511">
        <v>3.9689914499999999</v>
      </c>
      <c r="T230" s="456">
        <v>4700044.38</v>
      </c>
      <c r="V230" s="511">
        <v>0</v>
      </c>
      <c r="Z230" s="511" t="s">
        <v>1978</v>
      </c>
    </row>
    <row r="231" spans="1:26" outlineLevel="2">
      <c r="A231" s="542">
        <v>17</v>
      </c>
      <c r="B231" s="542" t="s">
        <v>941</v>
      </c>
      <c r="C231" s="542">
        <v>191</v>
      </c>
      <c r="D231" s="542" t="s">
        <v>1304</v>
      </c>
      <c r="E231" s="542" t="s">
        <v>1810</v>
      </c>
      <c r="F231" s="521" t="s">
        <v>1305</v>
      </c>
      <c r="G231" s="456">
        <v>328899</v>
      </c>
      <c r="H231" s="456">
        <v>0</v>
      </c>
      <c r="I231" s="456">
        <v>0</v>
      </c>
      <c r="J231" s="456">
        <v>0</v>
      </c>
      <c r="K231" s="456">
        <v>0</v>
      </c>
      <c r="L231" s="456">
        <v>0</v>
      </c>
      <c r="M231" s="456">
        <v>328899</v>
      </c>
      <c r="N231" s="456">
        <v>0</v>
      </c>
      <c r="O231" s="456">
        <v>1572.1372200000001</v>
      </c>
      <c r="P231" s="511">
        <v>2.4094400000000001E-3</v>
      </c>
      <c r="Q231" s="511">
        <v>2.3998763652289664E-3</v>
      </c>
      <c r="R231" s="511">
        <v>7.3628609799999998</v>
      </c>
      <c r="T231" s="456">
        <v>3088797.08</v>
      </c>
      <c r="V231" s="511">
        <v>0</v>
      </c>
      <c r="Z231" s="511" t="s">
        <v>1978</v>
      </c>
    </row>
    <row r="232" spans="1:26" outlineLevel="2">
      <c r="A232" s="542">
        <v>17</v>
      </c>
      <c r="B232" s="542" t="s">
        <v>941</v>
      </c>
      <c r="C232" s="542">
        <v>192</v>
      </c>
      <c r="D232" s="542" t="s">
        <v>1306</v>
      </c>
      <c r="E232" s="542" t="s">
        <v>1811</v>
      </c>
      <c r="F232" s="521" t="s">
        <v>782</v>
      </c>
      <c r="G232" s="456">
        <v>423001</v>
      </c>
      <c r="H232" s="456">
        <v>0</v>
      </c>
      <c r="I232" s="456">
        <v>0</v>
      </c>
      <c r="J232" s="456">
        <v>0</v>
      </c>
      <c r="K232" s="456">
        <v>0</v>
      </c>
      <c r="L232" s="456">
        <v>0</v>
      </c>
      <c r="M232" s="456">
        <v>423001</v>
      </c>
      <c r="N232" s="456">
        <v>3925.4544999999998</v>
      </c>
      <c r="O232" s="456">
        <v>38002.40984</v>
      </c>
      <c r="P232" s="511">
        <v>5.8242049999999997E-2</v>
      </c>
      <c r="Q232" s="511">
        <v>5.8010893728958783E-2</v>
      </c>
      <c r="R232" s="511">
        <v>4.92222209</v>
      </c>
      <c r="T232" s="456">
        <v>2511987.29</v>
      </c>
      <c r="V232" s="511">
        <v>0</v>
      </c>
      <c r="Z232" s="511" t="s">
        <v>1978</v>
      </c>
    </row>
    <row r="233" spans="1:26" outlineLevel="2">
      <c r="A233" s="542">
        <v>17</v>
      </c>
      <c r="B233" s="542" t="s">
        <v>941</v>
      </c>
      <c r="C233" s="542">
        <v>193</v>
      </c>
      <c r="D233" s="542" t="s">
        <v>960</v>
      </c>
      <c r="E233" s="542" t="s">
        <v>1590</v>
      </c>
      <c r="F233" s="521" t="s">
        <v>783</v>
      </c>
      <c r="G233" s="456">
        <v>224435</v>
      </c>
      <c r="H233" s="456">
        <v>0</v>
      </c>
      <c r="I233" s="456">
        <v>0</v>
      </c>
      <c r="J233" s="456">
        <v>0</v>
      </c>
      <c r="K233" s="456">
        <v>0</v>
      </c>
      <c r="L233" s="456">
        <v>0</v>
      </c>
      <c r="M233" s="456">
        <v>224435</v>
      </c>
      <c r="N233" s="456">
        <v>16945.09</v>
      </c>
      <c r="O233" s="456">
        <v>80103.095849999998</v>
      </c>
      <c r="P233" s="511">
        <v>0.12276508</v>
      </c>
      <c r="Q233" s="511">
        <v>0.12227782922923577</v>
      </c>
      <c r="R233" s="511">
        <v>1.1399873</v>
      </c>
      <c r="T233" s="456">
        <v>17256939</v>
      </c>
      <c r="V233" s="511">
        <v>0</v>
      </c>
      <c r="Z233" s="511" t="s">
        <v>1978</v>
      </c>
    </row>
    <row r="234" spans="1:26" outlineLevel="2">
      <c r="A234" s="542">
        <v>17</v>
      </c>
      <c r="B234" s="542" t="s">
        <v>941</v>
      </c>
      <c r="C234" s="542">
        <v>194</v>
      </c>
      <c r="D234" s="542" t="s">
        <v>961</v>
      </c>
      <c r="E234" s="542" t="s">
        <v>1591</v>
      </c>
      <c r="F234" s="521" t="s">
        <v>785</v>
      </c>
      <c r="G234" s="456">
        <v>352976</v>
      </c>
      <c r="H234" s="456">
        <v>0</v>
      </c>
      <c r="I234" s="456">
        <v>0</v>
      </c>
      <c r="J234" s="456">
        <v>0</v>
      </c>
      <c r="K234" s="456">
        <v>0</v>
      </c>
      <c r="L234" s="456">
        <v>0</v>
      </c>
      <c r="M234" s="456">
        <v>352976</v>
      </c>
      <c r="N234" s="456">
        <v>24355.344000000001</v>
      </c>
      <c r="O234" s="456">
        <v>105892.8</v>
      </c>
      <c r="P234" s="511">
        <v>0.16229008</v>
      </c>
      <c r="Q234" s="511">
        <v>0.16164595859381656</v>
      </c>
      <c r="R234" s="511">
        <v>1.7575772700000001</v>
      </c>
      <c r="T234" s="456">
        <v>12548614</v>
      </c>
      <c r="V234" s="511">
        <v>0</v>
      </c>
      <c r="Z234" s="511" t="s">
        <v>1978</v>
      </c>
    </row>
    <row r="235" spans="1:26" outlineLevel="2">
      <c r="A235" s="542">
        <v>17</v>
      </c>
      <c r="B235" s="542" t="s">
        <v>941</v>
      </c>
      <c r="C235" s="542">
        <v>195</v>
      </c>
      <c r="D235" s="542" t="s">
        <v>1307</v>
      </c>
      <c r="E235" s="542" t="s">
        <v>1812</v>
      </c>
      <c r="F235" s="521" t="s">
        <v>786</v>
      </c>
      <c r="G235" s="456">
        <v>588202</v>
      </c>
      <c r="H235" s="456">
        <v>0</v>
      </c>
      <c r="I235" s="456">
        <v>0</v>
      </c>
      <c r="J235" s="456">
        <v>0</v>
      </c>
      <c r="K235" s="456">
        <v>0</v>
      </c>
      <c r="L235" s="456">
        <v>0</v>
      </c>
      <c r="M235" s="456">
        <v>588202</v>
      </c>
      <c r="N235" s="456">
        <v>0</v>
      </c>
      <c r="O235" s="456">
        <v>7940.7269999999999</v>
      </c>
      <c r="P235" s="511">
        <v>1.2169869999999999E-2</v>
      </c>
      <c r="Q235" s="511">
        <v>1.212156471305699E-2</v>
      </c>
      <c r="R235" s="511">
        <v>1.8852628199999999</v>
      </c>
      <c r="T235" s="456">
        <v>6045096.5899999999</v>
      </c>
      <c r="V235" s="511">
        <v>0</v>
      </c>
      <c r="Z235" s="511" t="s">
        <v>1978</v>
      </c>
    </row>
    <row r="236" spans="1:26" outlineLevel="2">
      <c r="A236" s="542">
        <v>17</v>
      </c>
      <c r="B236" s="542" t="s">
        <v>941</v>
      </c>
      <c r="C236" s="542">
        <v>196</v>
      </c>
      <c r="D236" s="542" t="s">
        <v>1308</v>
      </c>
      <c r="E236" s="542" t="s">
        <v>1813</v>
      </c>
      <c r="F236" s="521" t="s">
        <v>787</v>
      </c>
      <c r="G236" s="456">
        <v>1423435</v>
      </c>
      <c r="H236" s="456">
        <v>0</v>
      </c>
      <c r="I236" s="456">
        <v>0</v>
      </c>
      <c r="J236" s="456">
        <v>0</v>
      </c>
      <c r="K236" s="456">
        <v>0</v>
      </c>
      <c r="L236" s="456">
        <v>0</v>
      </c>
      <c r="M236" s="456">
        <v>1423435</v>
      </c>
      <c r="N236" s="456">
        <v>0</v>
      </c>
      <c r="O236" s="456">
        <v>14248.584349999999</v>
      </c>
      <c r="P236" s="511">
        <v>2.1837220000000001E-2</v>
      </c>
      <c r="Q236" s="511">
        <v>2.1750544662721191E-2</v>
      </c>
      <c r="R236" s="511">
        <v>4.7701275000000001</v>
      </c>
      <c r="T236" s="456">
        <v>16205705.629999999</v>
      </c>
      <c r="V236" s="511">
        <v>0</v>
      </c>
      <c r="Z236" s="511" t="s">
        <v>1978</v>
      </c>
    </row>
    <row r="237" spans="1:26" outlineLevel="2">
      <c r="A237" s="542">
        <v>17</v>
      </c>
      <c r="B237" s="542" t="s">
        <v>941</v>
      </c>
      <c r="C237" s="542">
        <v>197</v>
      </c>
      <c r="D237" s="542" t="s">
        <v>1309</v>
      </c>
      <c r="E237" s="542" t="s">
        <v>1814</v>
      </c>
      <c r="F237" s="521" t="s">
        <v>788</v>
      </c>
      <c r="G237" s="456">
        <v>258610</v>
      </c>
      <c r="H237" s="456">
        <v>0</v>
      </c>
      <c r="I237" s="456">
        <v>0</v>
      </c>
      <c r="J237" s="456">
        <v>0</v>
      </c>
      <c r="K237" s="456">
        <v>0</v>
      </c>
      <c r="L237" s="456">
        <v>0</v>
      </c>
      <c r="M237" s="456">
        <v>258610</v>
      </c>
      <c r="N237" s="456">
        <v>0</v>
      </c>
      <c r="O237" s="456">
        <v>0</v>
      </c>
      <c r="P237" s="511">
        <v>0</v>
      </c>
      <c r="Q237" s="511">
        <v>0</v>
      </c>
      <c r="R237" s="511">
        <v>2.1604845400000001</v>
      </c>
      <c r="T237" s="456">
        <v>3238784.58</v>
      </c>
      <c r="V237" s="511">
        <v>0</v>
      </c>
      <c r="Z237" s="511" t="s">
        <v>1978</v>
      </c>
    </row>
    <row r="238" spans="1:26" outlineLevel="2">
      <c r="A238" s="542">
        <v>17</v>
      </c>
      <c r="B238" s="542" t="s">
        <v>941</v>
      </c>
      <c r="C238" s="542">
        <v>198</v>
      </c>
      <c r="D238" s="542" t="s">
        <v>1310</v>
      </c>
      <c r="E238" s="542" t="s">
        <v>1815</v>
      </c>
      <c r="F238" s="521" t="s">
        <v>789</v>
      </c>
      <c r="G238" s="456">
        <v>162908</v>
      </c>
      <c r="H238" s="456">
        <v>0</v>
      </c>
      <c r="I238" s="456">
        <v>0</v>
      </c>
      <c r="J238" s="456">
        <v>0</v>
      </c>
      <c r="K238" s="456">
        <v>0</v>
      </c>
      <c r="L238" s="456">
        <v>0</v>
      </c>
      <c r="M238" s="456">
        <v>162908</v>
      </c>
      <c r="N238" s="456">
        <v>0</v>
      </c>
      <c r="O238" s="456">
        <v>0</v>
      </c>
      <c r="P238" s="511">
        <v>0</v>
      </c>
      <c r="Q238" s="511">
        <v>0</v>
      </c>
      <c r="R238" s="511">
        <v>3.6615121799999999</v>
      </c>
      <c r="T238" s="456">
        <v>2381082.0099999998</v>
      </c>
      <c r="V238" s="511">
        <v>0</v>
      </c>
      <c r="Z238" s="511" t="s">
        <v>1978</v>
      </c>
    </row>
    <row r="239" spans="1:26" outlineLevel="2">
      <c r="A239" s="542">
        <v>17</v>
      </c>
      <c r="B239" s="542" t="s">
        <v>941</v>
      </c>
      <c r="C239" s="542">
        <v>199</v>
      </c>
      <c r="D239" s="542" t="s">
        <v>1311</v>
      </c>
      <c r="E239" s="542" t="s">
        <v>1816</v>
      </c>
      <c r="F239" s="521" t="s">
        <v>1312</v>
      </c>
      <c r="G239" s="456">
        <v>1349180</v>
      </c>
      <c r="H239" s="456">
        <v>0</v>
      </c>
      <c r="I239" s="456">
        <v>0</v>
      </c>
      <c r="J239" s="456">
        <v>0</v>
      </c>
      <c r="K239" s="456">
        <v>0</v>
      </c>
      <c r="L239" s="456">
        <v>0</v>
      </c>
      <c r="M239" s="456">
        <v>1349180</v>
      </c>
      <c r="N239" s="456">
        <v>0</v>
      </c>
      <c r="O239" s="456">
        <v>0</v>
      </c>
      <c r="P239" s="511">
        <v>0</v>
      </c>
      <c r="Q239" s="511">
        <v>0</v>
      </c>
      <c r="R239" s="511">
        <v>8.5636123600000005</v>
      </c>
      <c r="T239" s="456">
        <v>15362802.98</v>
      </c>
      <c r="V239" s="511">
        <v>0</v>
      </c>
      <c r="Z239" s="511" t="s">
        <v>1978</v>
      </c>
    </row>
    <row r="240" spans="1:26" outlineLevel="2">
      <c r="A240" s="542">
        <v>17</v>
      </c>
      <c r="B240" s="542" t="s">
        <v>941</v>
      </c>
      <c r="C240" s="542">
        <v>200</v>
      </c>
      <c r="D240" s="542" t="s">
        <v>1313</v>
      </c>
      <c r="E240" s="542" t="s">
        <v>1817</v>
      </c>
      <c r="F240" s="521" t="s">
        <v>790</v>
      </c>
      <c r="G240" s="456">
        <v>94207</v>
      </c>
      <c r="H240" s="456">
        <v>0</v>
      </c>
      <c r="I240" s="456">
        <v>0</v>
      </c>
      <c r="J240" s="456">
        <v>0</v>
      </c>
      <c r="K240" s="456">
        <v>0</v>
      </c>
      <c r="L240" s="456">
        <v>0</v>
      </c>
      <c r="M240" s="456">
        <v>94207</v>
      </c>
      <c r="N240" s="456">
        <v>0</v>
      </c>
      <c r="O240" s="456">
        <v>4003.7975000000001</v>
      </c>
      <c r="P240" s="511">
        <v>6.1361699999999998E-3</v>
      </c>
      <c r="Q240" s="511">
        <v>6.1118195467777438E-3</v>
      </c>
      <c r="R240" s="511">
        <v>3.14023333</v>
      </c>
      <c r="T240" s="456">
        <v>1736381.13</v>
      </c>
      <c r="V240" s="511">
        <v>0</v>
      </c>
      <c r="Z240" s="511" t="s">
        <v>1978</v>
      </c>
    </row>
    <row r="241" spans="1:26" outlineLevel="2">
      <c r="A241" s="542">
        <v>17</v>
      </c>
      <c r="B241" s="542" t="s">
        <v>941</v>
      </c>
      <c r="C241" s="542">
        <v>201</v>
      </c>
      <c r="D241" s="542" t="s">
        <v>1314</v>
      </c>
      <c r="E241" s="542" t="s">
        <v>1818</v>
      </c>
      <c r="F241" s="521" t="s">
        <v>1315</v>
      </c>
      <c r="G241" s="456">
        <v>890850</v>
      </c>
      <c r="H241" s="456">
        <v>0</v>
      </c>
      <c r="I241" s="456">
        <v>0</v>
      </c>
      <c r="J241" s="456">
        <v>0</v>
      </c>
      <c r="K241" s="456">
        <v>0</v>
      </c>
      <c r="L241" s="456">
        <v>0</v>
      </c>
      <c r="M241" s="456">
        <v>890850</v>
      </c>
      <c r="N241" s="456">
        <v>0</v>
      </c>
      <c r="O241" s="456">
        <v>0</v>
      </c>
      <c r="P241" s="511">
        <v>0</v>
      </c>
      <c r="Q241" s="511">
        <v>0</v>
      </c>
      <c r="R241" s="511">
        <v>6.3721352800000002</v>
      </c>
      <c r="T241" s="456">
        <v>9891725.4100000001</v>
      </c>
      <c r="V241" s="511">
        <v>0</v>
      </c>
      <c r="Z241" s="511" t="s">
        <v>1978</v>
      </c>
    </row>
    <row r="242" spans="1:26" outlineLevel="2">
      <c r="A242" s="542">
        <v>17</v>
      </c>
      <c r="B242" s="542" t="s">
        <v>941</v>
      </c>
      <c r="C242" s="542">
        <v>202</v>
      </c>
      <c r="D242" s="542" t="s">
        <v>1316</v>
      </c>
      <c r="E242" s="542" t="s">
        <v>1819</v>
      </c>
      <c r="F242" s="521" t="s">
        <v>791</v>
      </c>
      <c r="G242" s="456">
        <v>475726</v>
      </c>
      <c r="H242" s="456">
        <v>0</v>
      </c>
      <c r="I242" s="456">
        <v>0</v>
      </c>
      <c r="J242" s="456">
        <v>0</v>
      </c>
      <c r="K242" s="456">
        <v>0</v>
      </c>
      <c r="L242" s="456">
        <v>0</v>
      </c>
      <c r="M242" s="456">
        <v>475726</v>
      </c>
      <c r="N242" s="456">
        <v>4370.4482099999996</v>
      </c>
      <c r="O242" s="456">
        <v>73187.352880999999</v>
      </c>
      <c r="P242" s="511">
        <v>0.11216609</v>
      </c>
      <c r="Q242" s="511">
        <v>0.11172090844130259</v>
      </c>
      <c r="R242" s="511">
        <v>4.92469979</v>
      </c>
      <c r="T242" s="456" t="e">
        <v>#N/A</v>
      </c>
      <c r="V242" s="511">
        <v>0</v>
      </c>
      <c r="Z242" s="511" t="e">
        <v>#N/A</v>
      </c>
    </row>
    <row r="243" spans="1:26" outlineLevel="2">
      <c r="A243" s="542">
        <v>17</v>
      </c>
      <c r="B243" s="542" t="s">
        <v>941</v>
      </c>
      <c r="C243" s="542">
        <v>203</v>
      </c>
      <c r="D243" s="542" t="s">
        <v>1321</v>
      </c>
      <c r="E243" s="542" t="s">
        <v>1820</v>
      </c>
      <c r="F243" s="521" t="s">
        <v>792</v>
      </c>
      <c r="G243" s="456">
        <v>1211998</v>
      </c>
      <c r="H243" s="456">
        <v>0</v>
      </c>
      <c r="I243" s="456">
        <v>0</v>
      </c>
      <c r="J243" s="456">
        <v>0</v>
      </c>
      <c r="K243" s="456">
        <v>0</v>
      </c>
      <c r="L243" s="456">
        <v>0</v>
      </c>
      <c r="M243" s="456">
        <v>1211998</v>
      </c>
      <c r="N243" s="456">
        <v>6908.3885399999999</v>
      </c>
      <c r="O243" s="456">
        <v>35329.741700000006</v>
      </c>
      <c r="P243" s="511">
        <v>5.4145949999999998E-2</v>
      </c>
      <c r="Q243" s="511">
        <v>5.3931050684923196E-2</v>
      </c>
      <c r="R243" s="511">
        <v>14.02775463</v>
      </c>
      <c r="T243" s="456">
        <v>21440492.370000001</v>
      </c>
      <c r="V243" s="511">
        <v>0</v>
      </c>
      <c r="Z243" s="511" t="s">
        <v>1978</v>
      </c>
    </row>
    <row r="244" spans="1:26" outlineLevel="2">
      <c r="A244" s="542">
        <v>17</v>
      </c>
      <c r="B244" s="542" t="s">
        <v>941</v>
      </c>
      <c r="C244" s="542">
        <v>204</v>
      </c>
      <c r="D244" s="542" t="s">
        <v>1323</v>
      </c>
      <c r="E244" s="542" t="s">
        <v>1821</v>
      </c>
      <c r="F244" s="521" t="s">
        <v>1324</v>
      </c>
      <c r="G244" s="456">
        <v>318842</v>
      </c>
      <c r="H244" s="456">
        <v>0</v>
      </c>
      <c r="I244" s="456">
        <v>0</v>
      </c>
      <c r="J244" s="456">
        <v>0</v>
      </c>
      <c r="K244" s="456">
        <v>0</v>
      </c>
      <c r="L244" s="456">
        <v>0</v>
      </c>
      <c r="M244" s="456">
        <v>318842</v>
      </c>
      <c r="N244" s="456">
        <v>2741.1452000000004</v>
      </c>
      <c r="O244" s="456">
        <v>72058.292000000001</v>
      </c>
      <c r="P244" s="511">
        <v>0.11043571000000001</v>
      </c>
      <c r="Q244" s="511">
        <v>0.10999739061553895</v>
      </c>
      <c r="R244" s="511">
        <v>4.6208985499999997</v>
      </c>
      <c r="T244" s="456" t="e">
        <v>#N/A</v>
      </c>
      <c r="V244" s="511">
        <v>0</v>
      </c>
      <c r="Z244" s="511" t="e">
        <v>#N/A</v>
      </c>
    </row>
    <row r="245" spans="1:26" outlineLevel="2">
      <c r="A245" s="542">
        <v>17</v>
      </c>
      <c r="B245" s="542" t="s">
        <v>941</v>
      </c>
      <c r="C245" s="542">
        <v>205</v>
      </c>
      <c r="D245" s="542" t="s">
        <v>1327</v>
      </c>
      <c r="E245" s="542" t="s">
        <v>1822</v>
      </c>
      <c r="F245" s="521" t="s">
        <v>796</v>
      </c>
      <c r="G245" s="456">
        <v>426521</v>
      </c>
      <c r="H245" s="456">
        <v>0</v>
      </c>
      <c r="I245" s="456">
        <v>0</v>
      </c>
      <c r="J245" s="456">
        <v>0</v>
      </c>
      <c r="K245" s="456">
        <v>0</v>
      </c>
      <c r="L245" s="456">
        <v>0</v>
      </c>
      <c r="M245" s="456">
        <v>426521</v>
      </c>
      <c r="N245" s="456">
        <v>0</v>
      </c>
      <c r="O245" s="456">
        <v>0</v>
      </c>
      <c r="P245" s="511">
        <v>0</v>
      </c>
      <c r="Q245" s="511">
        <v>0</v>
      </c>
      <c r="R245" s="511">
        <v>5.4326272800000002</v>
      </c>
      <c r="T245" s="456">
        <v>11008089.390000001</v>
      </c>
      <c r="V245" s="511">
        <v>0</v>
      </c>
      <c r="Z245" s="511" t="s">
        <v>1978</v>
      </c>
    </row>
    <row r="246" spans="1:26" outlineLevel="2">
      <c r="A246" s="542">
        <v>17</v>
      </c>
      <c r="B246" s="542" t="s">
        <v>941</v>
      </c>
      <c r="C246" s="542">
        <v>206</v>
      </c>
      <c r="D246" s="542" t="s">
        <v>1328</v>
      </c>
      <c r="E246" s="542" t="s">
        <v>1823</v>
      </c>
      <c r="F246" s="521" t="s">
        <v>797</v>
      </c>
      <c r="G246" s="456">
        <v>471424</v>
      </c>
      <c r="H246" s="456">
        <v>0</v>
      </c>
      <c r="I246" s="456">
        <v>0</v>
      </c>
      <c r="J246" s="456">
        <v>0</v>
      </c>
      <c r="K246" s="456">
        <v>0</v>
      </c>
      <c r="L246" s="456">
        <v>0</v>
      </c>
      <c r="M246" s="456">
        <v>471424</v>
      </c>
      <c r="N246" s="456">
        <v>4947.3489900000004</v>
      </c>
      <c r="O246" s="456">
        <v>53289.768960000001</v>
      </c>
      <c r="P246" s="511">
        <v>8.1671279999999999E-2</v>
      </c>
      <c r="Q246" s="511">
        <v>8.134713395794814E-2</v>
      </c>
      <c r="R246" s="511">
        <v>2.1644811800000001</v>
      </c>
      <c r="T246" s="456">
        <v>4557314</v>
      </c>
      <c r="V246" s="511">
        <v>0</v>
      </c>
      <c r="Z246" s="511" t="s">
        <v>1978</v>
      </c>
    </row>
    <row r="247" spans="1:26" outlineLevel="2">
      <c r="A247" s="542">
        <v>17</v>
      </c>
      <c r="B247" s="542" t="s">
        <v>941</v>
      </c>
      <c r="C247" s="542">
        <v>207</v>
      </c>
      <c r="D247" s="542" t="s">
        <v>1329</v>
      </c>
      <c r="E247" s="542" t="s">
        <v>1824</v>
      </c>
      <c r="F247" s="521" t="s">
        <v>798</v>
      </c>
      <c r="G247" s="456">
        <v>54324</v>
      </c>
      <c r="H247" s="456">
        <v>0</v>
      </c>
      <c r="I247" s="456">
        <v>0</v>
      </c>
      <c r="J247" s="456">
        <v>0</v>
      </c>
      <c r="K247" s="456">
        <v>0</v>
      </c>
      <c r="L247" s="456">
        <v>0</v>
      </c>
      <c r="M247" s="456">
        <v>54324</v>
      </c>
      <c r="N247" s="456">
        <v>0</v>
      </c>
      <c r="O247" s="456">
        <v>0</v>
      </c>
      <c r="P247" s="511">
        <v>0</v>
      </c>
      <c r="Q247" s="511">
        <v>0</v>
      </c>
      <c r="R247" s="511">
        <v>5.6699718199999998</v>
      </c>
      <c r="T247" s="456">
        <v>923276.26</v>
      </c>
      <c r="V247" s="511">
        <v>0</v>
      </c>
      <c r="Z247" s="511" t="s">
        <v>1978</v>
      </c>
    </row>
    <row r="248" spans="1:26" outlineLevel="2">
      <c r="A248" s="542">
        <v>17</v>
      </c>
      <c r="B248" s="542" t="s">
        <v>941</v>
      </c>
      <c r="C248" s="542">
        <v>208</v>
      </c>
      <c r="D248" s="542" t="s">
        <v>1330</v>
      </c>
      <c r="E248" s="542" t="s">
        <v>1825</v>
      </c>
      <c r="F248" s="521" t="s">
        <v>799</v>
      </c>
      <c r="G248" s="456">
        <v>1409947</v>
      </c>
      <c r="H248" s="456">
        <v>0</v>
      </c>
      <c r="I248" s="456">
        <v>0</v>
      </c>
      <c r="J248" s="456">
        <v>0</v>
      </c>
      <c r="K248" s="456">
        <v>0</v>
      </c>
      <c r="L248" s="456">
        <v>0</v>
      </c>
      <c r="M248" s="456">
        <v>1409947</v>
      </c>
      <c r="N248" s="456">
        <v>0</v>
      </c>
      <c r="O248" s="456">
        <v>578.07826999999997</v>
      </c>
      <c r="P248" s="511">
        <v>8.8595999999999998E-4</v>
      </c>
      <c r="Q248" s="511">
        <v>8.8243975129947559E-4</v>
      </c>
      <c r="R248" s="511">
        <v>4.2160965299999997</v>
      </c>
      <c r="T248" s="456">
        <v>21400699.120000001</v>
      </c>
      <c r="V248" s="511">
        <v>0</v>
      </c>
      <c r="Z248" s="511" t="s">
        <v>1978</v>
      </c>
    </row>
    <row r="249" spans="1:26" outlineLevel="2">
      <c r="A249" s="542">
        <v>17</v>
      </c>
      <c r="B249" s="542" t="s">
        <v>941</v>
      </c>
      <c r="C249" s="542">
        <v>209</v>
      </c>
      <c r="D249" s="542" t="s">
        <v>1332</v>
      </c>
      <c r="E249" s="542" t="s">
        <v>1826</v>
      </c>
      <c r="F249" s="521" t="s">
        <v>801</v>
      </c>
      <c r="G249" s="456">
        <v>2218498</v>
      </c>
      <c r="H249" s="456">
        <v>0</v>
      </c>
      <c r="I249" s="456">
        <v>0</v>
      </c>
      <c r="J249" s="456">
        <v>0</v>
      </c>
      <c r="K249" s="456">
        <v>0</v>
      </c>
      <c r="L249" s="456">
        <v>0</v>
      </c>
      <c r="M249" s="456">
        <v>2218498</v>
      </c>
      <c r="N249" s="456">
        <v>18724.718010000001</v>
      </c>
      <c r="O249" s="456">
        <v>106221.68423999999</v>
      </c>
      <c r="P249" s="511">
        <v>0.16279413000000001</v>
      </c>
      <c r="Q249" s="511">
        <v>0.16214800224778733</v>
      </c>
      <c r="R249" s="511">
        <v>12.805331089999999</v>
      </c>
      <c r="T249" s="456" t="e">
        <v>#N/A</v>
      </c>
      <c r="V249" s="511">
        <v>0</v>
      </c>
      <c r="Z249" s="511" t="e">
        <v>#N/A</v>
      </c>
    </row>
    <row r="250" spans="1:26" outlineLevel="2">
      <c r="A250" s="542">
        <v>17</v>
      </c>
      <c r="B250" s="542" t="s">
        <v>941</v>
      </c>
      <c r="C250" s="542">
        <v>210</v>
      </c>
      <c r="D250" s="542" t="s">
        <v>1335</v>
      </c>
      <c r="E250" s="542" t="s">
        <v>1827</v>
      </c>
      <c r="F250" s="521" t="s">
        <v>804</v>
      </c>
      <c r="G250" s="456">
        <v>4078780</v>
      </c>
      <c r="H250" s="456">
        <v>0</v>
      </c>
      <c r="I250" s="456">
        <v>0</v>
      </c>
      <c r="J250" s="456">
        <v>0</v>
      </c>
      <c r="K250" s="456">
        <v>0</v>
      </c>
      <c r="L250" s="456">
        <v>15000</v>
      </c>
      <c r="M250" s="456">
        <v>4063780</v>
      </c>
      <c r="N250" s="456">
        <v>47559.315374399994</v>
      </c>
      <c r="O250" s="456">
        <v>526219.00168999995</v>
      </c>
      <c r="P250" s="511">
        <v>0.80647716000000003</v>
      </c>
      <c r="Q250" s="511">
        <v>0.80327628468093404</v>
      </c>
      <c r="R250" s="511">
        <v>7.9645905499999996</v>
      </c>
      <c r="T250" s="456" t="e">
        <v>#N/A</v>
      </c>
      <c r="V250" s="511">
        <v>0</v>
      </c>
      <c r="Z250" s="511" t="e">
        <v>#N/A</v>
      </c>
    </row>
    <row r="251" spans="1:26" outlineLevel="2">
      <c r="A251" s="542">
        <v>17</v>
      </c>
      <c r="B251" s="542" t="s">
        <v>941</v>
      </c>
      <c r="C251" s="542">
        <v>211</v>
      </c>
      <c r="D251" s="523" t="s">
        <v>1828</v>
      </c>
      <c r="E251" s="542" t="s">
        <v>1829</v>
      </c>
      <c r="F251" s="521" t="s">
        <v>1466</v>
      </c>
      <c r="G251" s="456">
        <v>3550640</v>
      </c>
      <c r="H251" s="456">
        <v>0</v>
      </c>
      <c r="I251" s="456">
        <v>0</v>
      </c>
      <c r="J251" s="456">
        <v>0</v>
      </c>
      <c r="K251" s="456">
        <v>0</v>
      </c>
      <c r="L251" s="456">
        <v>0</v>
      </c>
      <c r="M251" s="456">
        <v>3550640</v>
      </c>
      <c r="N251" s="456">
        <v>91286.954400000002</v>
      </c>
      <c r="O251" s="456">
        <v>192089.62400000001</v>
      </c>
      <c r="P251" s="511">
        <v>0.29439433999999998</v>
      </c>
      <c r="Q251" s="511">
        <v>0.29322589833686324</v>
      </c>
      <c r="R251" s="511">
        <v>8.48983533</v>
      </c>
      <c r="T251" s="456" t="e">
        <v>#N/A</v>
      </c>
      <c r="V251" s="511">
        <v>0</v>
      </c>
      <c r="Z251" s="511" t="e">
        <v>#N/A</v>
      </c>
    </row>
    <row r="252" spans="1:26" outlineLevel="2">
      <c r="A252" s="542">
        <v>17</v>
      </c>
      <c r="B252" s="542" t="s">
        <v>941</v>
      </c>
      <c r="C252" s="542">
        <v>212</v>
      </c>
      <c r="D252" s="542" t="s">
        <v>1336</v>
      </c>
      <c r="E252" s="542" t="s">
        <v>1830</v>
      </c>
      <c r="F252" s="521" t="s">
        <v>805</v>
      </c>
      <c r="G252" s="456">
        <v>170879</v>
      </c>
      <c r="H252" s="456">
        <v>0</v>
      </c>
      <c r="I252" s="456">
        <v>0</v>
      </c>
      <c r="J252" s="456">
        <v>0</v>
      </c>
      <c r="K252" s="456">
        <v>0</v>
      </c>
      <c r="L252" s="456">
        <v>0</v>
      </c>
      <c r="M252" s="456">
        <v>170879</v>
      </c>
      <c r="N252" s="456">
        <v>0</v>
      </c>
      <c r="O252" s="456">
        <v>0</v>
      </c>
      <c r="P252" s="511">
        <v>0</v>
      </c>
      <c r="Q252" s="511">
        <v>0</v>
      </c>
      <c r="R252" s="511">
        <v>1.70879</v>
      </c>
      <c r="T252" s="456">
        <v>1708797.52</v>
      </c>
      <c r="V252" s="511">
        <v>0</v>
      </c>
      <c r="Z252" s="511" t="s">
        <v>1978</v>
      </c>
    </row>
    <row r="253" spans="1:26" outlineLevel="2">
      <c r="A253" s="542">
        <v>17</v>
      </c>
      <c r="B253" s="542" t="s">
        <v>941</v>
      </c>
      <c r="C253" s="542">
        <v>213</v>
      </c>
      <c r="D253" s="542" t="s">
        <v>1339</v>
      </c>
      <c r="E253" s="542" t="s">
        <v>1831</v>
      </c>
      <c r="F253" s="521" t="s">
        <v>806</v>
      </c>
      <c r="G253" s="456">
        <v>485694</v>
      </c>
      <c r="H253" s="456">
        <v>0</v>
      </c>
      <c r="I253" s="456">
        <v>0</v>
      </c>
      <c r="J253" s="456">
        <v>0</v>
      </c>
      <c r="K253" s="456">
        <v>0</v>
      </c>
      <c r="L253" s="456">
        <v>0</v>
      </c>
      <c r="M253" s="456">
        <v>485694</v>
      </c>
      <c r="N253" s="456">
        <v>0</v>
      </c>
      <c r="O253" s="456">
        <v>0</v>
      </c>
      <c r="P253" s="511">
        <v>0</v>
      </c>
      <c r="Q253" s="511">
        <v>0</v>
      </c>
      <c r="R253" s="511">
        <v>4.9259026400000003</v>
      </c>
      <c r="T253" s="456">
        <v>4856945.3899999997</v>
      </c>
      <c r="V253" s="511">
        <v>0</v>
      </c>
      <c r="Z253" s="511" t="s">
        <v>1978</v>
      </c>
    </row>
    <row r="254" spans="1:26" outlineLevel="2">
      <c r="A254" s="542">
        <v>17</v>
      </c>
      <c r="B254" s="542" t="s">
        <v>941</v>
      </c>
      <c r="C254" s="542">
        <v>214</v>
      </c>
      <c r="D254" s="542" t="s">
        <v>1341</v>
      </c>
      <c r="E254" s="542" t="s">
        <v>1832</v>
      </c>
      <c r="F254" s="521" t="s">
        <v>808</v>
      </c>
      <c r="G254" s="456">
        <v>391987</v>
      </c>
      <c r="H254" s="456">
        <v>0</v>
      </c>
      <c r="I254" s="456">
        <v>0</v>
      </c>
      <c r="J254" s="456">
        <v>0</v>
      </c>
      <c r="K254" s="456">
        <v>0</v>
      </c>
      <c r="L254" s="456">
        <v>0</v>
      </c>
      <c r="M254" s="456">
        <v>391987</v>
      </c>
      <c r="N254" s="456">
        <v>4865.3544000000002</v>
      </c>
      <c r="O254" s="456">
        <v>36102.002700000005</v>
      </c>
      <c r="P254" s="511">
        <v>5.5329509999999998E-2</v>
      </c>
      <c r="Q254" s="511">
        <v>5.5109911472716315E-2</v>
      </c>
      <c r="R254" s="511">
        <v>6.4022964099999999</v>
      </c>
      <c r="T254" s="456" t="e">
        <v>#N/A</v>
      </c>
      <c r="V254" s="511">
        <v>0</v>
      </c>
      <c r="Z254" s="511" t="e">
        <v>#N/A</v>
      </c>
    </row>
    <row r="255" spans="1:26" outlineLevel="1">
      <c r="B255" s="528" t="s">
        <v>963</v>
      </c>
      <c r="G255" s="524">
        <v>85759260</v>
      </c>
      <c r="H255" s="524">
        <v>0</v>
      </c>
      <c r="I255" s="524">
        <v>0</v>
      </c>
      <c r="J255" s="524">
        <v>0</v>
      </c>
      <c r="K255" s="524">
        <v>0</v>
      </c>
      <c r="L255" s="524">
        <v>2159500</v>
      </c>
      <c r="M255" s="524">
        <v>83599760</v>
      </c>
      <c r="N255" s="524">
        <v>881020.64123419987</v>
      </c>
      <c r="O255" s="524">
        <v>7765653.5465678014</v>
      </c>
      <c r="P255" s="525">
        <v>11.901550910000005</v>
      </c>
      <c r="Q255" s="525">
        <v>11.854314095409919</v>
      </c>
      <c r="R255" s="525"/>
      <c r="T255" s="456">
        <v>19178746220.899994</v>
      </c>
      <c r="V255" s="525">
        <v>-2.8000000020256266E-4</v>
      </c>
      <c r="Z255" s="511" t="s">
        <v>1978</v>
      </c>
    </row>
    <row r="256" spans="1:26" outlineLevel="1">
      <c r="B256" s="528"/>
      <c r="D256" s="517" t="s">
        <v>964</v>
      </c>
      <c r="E256" s="517"/>
      <c r="F256" s="518" t="s">
        <v>809</v>
      </c>
      <c r="G256" s="526"/>
      <c r="H256" s="526"/>
      <c r="I256" s="526"/>
      <c r="J256" s="526"/>
      <c r="K256" s="526"/>
      <c r="L256" s="526"/>
      <c r="M256" s="526"/>
      <c r="N256" s="526"/>
      <c r="O256" s="526"/>
      <c r="P256" s="527"/>
      <c r="Q256" s="527"/>
      <c r="R256" s="527"/>
      <c r="T256" s="456" t="e">
        <v>#N/A</v>
      </c>
      <c r="V256" s="511">
        <v>0</v>
      </c>
      <c r="Z256" s="511" t="e">
        <v>#N/A</v>
      </c>
    </row>
    <row r="257" spans="1:26" outlineLevel="2">
      <c r="A257" s="542">
        <v>18</v>
      </c>
      <c r="B257" s="542" t="s">
        <v>964</v>
      </c>
      <c r="C257" s="542">
        <v>215</v>
      </c>
      <c r="D257" s="542" t="s">
        <v>965</v>
      </c>
      <c r="E257" s="542" t="s">
        <v>1594</v>
      </c>
      <c r="F257" s="521" t="s">
        <v>966</v>
      </c>
      <c r="G257" s="456">
        <v>1807339</v>
      </c>
      <c r="H257" s="456">
        <v>0</v>
      </c>
      <c r="I257" s="456">
        <v>0</v>
      </c>
      <c r="J257" s="456">
        <v>0</v>
      </c>
      <c r="K257" s="456">
        <v>0</v>
      </c>
      <c r="L257" s="456">
        <v>0</v>
      </c>
      <c r="M257" s="456">
        <v>1807339</v>
      </c>
      <c r="N257" s="456">
        <v>84438.877640000006</v>
      </c>
      <c r="O257" s="456">
        <v>1675963.5280899999</v>
      </c>
      <c r="P257" s="511">
        <v>2.5685623500000001</v>
      </c>
      <c r="Q257" s="511">
        <v>2.5583678122250317</v>
      </c>
      <c r="R257" s="511">
        <v>0.70739054999999995</v>
      </c>
      <c r="T257" s="456">
        <v>124780141.08</v>
      </c>
      <c r="V257" s="511">
        <v>0</v>
      </c>
      <c r="Z257" s="511" t="s">
        <v>1978</v>
      </c>
    </row>
    <row r="258" spans="1:26" outlineLevel="1">
      <c r="B258" s="528" t="s">
        <v>967</v>
      </c>
      <c r="G258" s="524">
        <v>1807339</v>
      </c>
      <c r="H258" s="524">
        <v>0</v>
      </c>
      <c r="I258" s="524">
        <v>0</v>
      </c>
      <c r="J258" s="524">
        <v>0</v>
      </c>
      <c r="K258" s="524">
        <v>0</v>
      </c>
      <c r="L258" s="524">
        <v>0</v>
      </c>
      <c r="M258" s="524">
        <v>1807339</v>
      </c>
      <c r="N258" s="524">
        <v>84438.877640000006</v>
      </c>
      <c r="O258" s="524">
        <v>1675963.5280899999</v>
      </c>
      <c r="P258" s="525">
        <v>2.5685623500000001</v>
      </c>
      <c r="Q258" s="525">
        <v>2.5583678122250317</v>
      </c>
      <c r="R258" s="525"/>
      <c r="T258" s="456">
        <v>19178746220.899994</v>
      </c>
      <c r="V258" s="525">
        <v>0</v>
      </c>
      <c r="Z258" s="511" t="s">
        <v>1978</v>
      </c>
    </row>
    <row r="259" spans="1:26" ht="21.75" customHeight="1" outlineLevel="1">
      <c r="B259" s="528"/>
      <c r="D259" s="517" t="s">
        <v>1342</v>
      </c>
      <c r="E259" s="517"/>
      <c r="F259" s="673" t="s">
        <v>1343</v>
      </c>
      <c r="G259" s="674"/>
      <c r="H259" s="526"/>
      <c r="I259" s="526"/>
      <c r="J259" s="526"/>
      <c r="K259" s="526"/>
      <c r="L259" s="526"/>
      <c r="M259" s="526"/>
      <c r="N259" s="526"/>
      <c r="O259" s="526"/>
      <c r="P259" s="527"/>
      <c r="Q259" s="527"/>
      <c r="R259" s="527"/>
      <c r="T259" s="456" t="e">
        <v>#N/A</v>
      </c>
      <c r="V259" s="511">
        <v>0</v>
      </c>
      <c r="Z259" s="511" t="e">
        <v>#N/A</v>
      </c>
    </row>
    <row r="260" spans="1:26" outlineLevel="2">
      <c r="A260" s="542">
        <v>19</v>
      </c>
      <c r="B260" s="542" t="s">
        <v>1342</v>
      </c>
      <c r="C260" s="542">
        <v>216</v>
      </c>
      <c r="D260" s="542" t="s">
        <v>1344</v>
      </c>
      <c r="E260" s="542" t="s">
        <v>1833</v>
      </c>
      <c r="F260" s="521" t="s">
        <v>810</v>
      </c>
      <c r="G260" s="456">
        <v>295554</v>
      </c>
      <c r="H260" s="456">
        <v>0</v>
      </c>
      <c r="I260" s="456">
        <v>0</v>
      </c>
      <c r="J260" s="456">
        <v>0</v>
      </c>
      <c r="K260" s="456">
        <v>0</v>
      </c>
      <c r="L260" s="456">
        <v>0</v>
      </c>
      <c r="M260" s="456">
        <v>295554</v>
      </c>
      <c r="N260" s="456">
        <v>0</v>
      </c>
      <c r="O260" s="456">
        <v>0</v>
      </c>
      <c r="P260" s="511">
        <v>0</v>
      </c>
      <c r="Q260" s="511">
        <v>0</v>
      </c>
      <c r="R260" s="511">
        <v>3.8920435100000002</v>
      </c>
      <c r="T260" s="456">
        <v>2955544.86</v>
      </c>
      <c r="V260" s="511">
        <v>0</v>
      </c>
      <c r="Z260" s="511" t="s">
        <v>1978</v>
      </c>
    </row>
    <row r="261" spans="1:26" outlineLevel="1">
      <c r="B261" s="528" t="s">
        <v>1345</v>
      </c>
      <c r="G261" s="524">
        <v>295554</v>
      </c>
      <c r="H261" s="524">
        <v>0</v>
      </c>
      <c r="I261" s="524">
        <v>0</v>
      </c>
      <c r="J261" s="524">
        <v>0</v>
      </c>
      <c r="K261" s="524">
        <v>0</v>
      </c>
      <c r="L261" s="524">
        <v>0</v>
      </c>
      <c r="M261" s="524">
        <v>295554</v>
      </c>
      <c r="N261" s="524">
        <v>0</v>
      </c>
      <c r="O261" s="524">
        <v>0</v>
      </c>
      <c r="P261" s="525">
        <v>0</v>
      </c>
      <c r="Q261" s="525">
        <v>0</v>
      </c>
      <c r="R261" s="525"/>
      <c r="T261" s="456">
        <v>19178746220.899994</v>
      </c>
      <c r="V261" s="525">
        <v>0</v>
      </c>
      <c r="Z261" s="511" t="s">
        <v>1978</v>
      </c>
    </row>
    <row r="262" spans="1:26" outlineLevel="1">
      <c r="B262" s="528"/>
      <c r="D262" s="517" t="s">
        <v>969</v>
      </c>
      <c r="E262" s="517"/>
      <c r="F262" s="518" t="s">
        <v>968</v>
      </c>
      <c r="G262" s="526"/>
      <c r="H262" s="526"/>
      <c r="I262" s="526"/>
      <c r="J262" s="526"/>
      <c r="K262" s="526"/>
      <c r="L262" s="526"/>
      <c r="M262" s="526"/>
      <c r="N262" s="526"/>
      <c r="O262" s="526"/>
      <c r="P262" s="527"/>
      <c r="Q262" s="527"/>
      <c r="R262" s="527"/>
      <c r="T262" s="456" t="e">
        <v>#N/A</v>
      </c>
      <c r="V262" s="511">
        <v>0</v>
      </c>
      <c r="Z262" s="511" t="e">
        <v>#N/A</v>
      </c>
    </row>
    <row r="263" spans="1:26" ht="27" customHeight="1" outlineLevel="2">
      <c r="A263" s="542">
        <v>20</v>
      </c>
      <c r="B263" s="542" t="s">
        <v>969</v>
      </c>
      <c r="C263" s="529">
        <v>217</v>
      </c>
      <c r="D263" s="542" t="s">
        <v>970</v>
      </c>
      <c r="E263" s="542" t="s">
        <v>1595</v>
      </c>
      <c r="F263" s="521" t="s">
        <v>971</v>
      </c>
      <c r="G263" s="456">
        <v>2593029</v>
      </c>
      <c r="H263" s="456">
        <v>0</v>
      </c>
      <c r="I263" s="456">
        <v>0</v>
      </c>
      <c r="J263" s="456">
        <v>0</v>
      </c>
      <c r="K263" s="456">
        <v>0</v>
      </c>
      <c r="L263" s="456">
        <v>0</v>
      </c>
      <c r="M263" s="456">
        <v>2593029</v>
      </c>
      <c r="N263" s="456">
        <v>207960.92568000001</v>
      </c>
      <c r="O263" s="456">
        <v>1572464.6461800002</v>
      </c>
      <c r="P263" s="511">
        <v>2.4099411599999998</v>
      </c>
      <c r="Q263" s="511">
        <v>2.4003761831460939</v>
      </c>
      <c r="R263" s="511">
        <v>2.6486424899999998</v>
      </c>
      <c r="T263" s="456">
        <v>250339406.31999999</v>
      </c>
      <c r="V263" s="511">
        <v>0</v>
      </c>
      <c r="Z263" s="511" t="s">
        <v>1978</v>
      </c>
    </row>
    <row r="264" spans="1:26" outlineLevel="2">
      <c r="A264" s="542">
        <v>20</v>
      </c>
      <c r="B264" s="542" t="s">
        <v>969</v>
      </c>
      <c r="C264" s="542">
        <v>218</v>
      </c>
      <c r="D264" s="542" t="s">
        <v>1346</v>
      </c>
      <c r="E264" s="542" t="s">
        <v>1834</v>
      </c>
      <c r="F264" s="521" t="s">
        <v>811</v>
      </c>
      <c r="G264" s="456">
        <v>1718825</v>
      </c>
      <c r="H264" s="456">
        <v>0</v>
      </c>
      <c r="I264" s="456">
        <v>0</v>
      </c>
      <c r="J264" s="456">
        <v>0</v>
      </c>
      <c r="K264" s="456">
        <v>0</v>
      </c>
      <c r="L264" s="456">
        <v>0</v>
      </c>
      <c r="M264" s="456">
        <v>1718825</v>
      </c>
      <c r="N264" s="456">
        <v>1876.56449</v>
      </c>
      <c r="O264" s="456">
        <v>698444.53874999995</v>
      </c>
      <c r="P264" s="511">
        <v>1.07042803</v>
      </c>
      <c r="Q264" s="511">
        <v>1.0661795418655451</v>
      </c>
      <c r="R264" s="511">
        <v>5.6939622600000002</v>
      </c>
      <c r="T264" s="456" t="e">
        <v>#N/A</v>
      </c>
      <c r="V264" s="511">
        <v>0</v>
      </c>
      <c r="Z264" s="511" t="e">
        <v>#N/A</v>
      </c>
    </row>
    <row r="265" spans="1:26" outlineLevel="2">
      <c r="A265" s="542">
        <v>20</v>
      </c>
      <c r="B265" s="542" t="s">
        <v>969</v>
      </c>
      <c r="C265" s="542">
        <v>219</v>
      </c>
      <c r="D265" s="542" t="s">
        <v>972</v>
      </c>
      <c r="E265" s="542" t="s">
        <v>1596</v>
      </c>
      <c r="F265" s="521" t="s">
        <v>973</v>
      </c>
      <c r="G265" s="456">
        <v>9697795</v>
      </c>
      <c r="H265" s="456">
        <v>0</v>
      </c>
      <c r="I265" s="456">
        <v>0</v>
      </c>
      <c r="J265" s="456">
        <v>0</v>
      </c>
      <c r="K265" s="456">
        <v>0</v>
      </c>
      <c r="L265" s="456">
        <v>0</v>
      </c>
      <c r="M265" s="456">
        <v>9697795</v>
      </c>
      <c r="N265" s="456">
        <v>481135.33619999996</v>
      </c>
      <c r="O265" s="456">
        <v>1949256.7949999999</v>
      </c>
      <c r="P265" s="511">
        <v>2.9874084500000002</v>
      </c>
      <c r="Q265" s="511">
        <v>2.9755515311077385</v>
      </c>
      <c r="R265" s="511">
        <v>3.0451465199999999</v>
      </c>
      <c r="T265" s="456">
        <v>421640026.69</v>
      </c>
      <c r="V265" s="511">
        <v>0</v>
      </c>
      <c r="Z265" s="511" t="s">
        <v>1978</v>
      </c>
    </row>
    <row r="266" spans="1:26" outlineLevel="2">
      <c r="A266" s="542">
        <v>20</v>
      </c>
      <c r="B266" s="542" t="s">
        <v>969</v>
      </c>
      <c r="C266" s="542">
        <v>220</v>
      </c>
      <c r="D266" s="542" t="s">
        <v>974</v>
      </c>
      <c r="E266" s="542" t="s">
        <v>1597</v>
      </c>
      <c r="F266" s="521" t="s">
        <v>812</v>
      </c>
      <c r="G266" s="456">
        <v>352688</v>
      </c>
      <c r="H266" s="456">
        <v>0</v>
      </c>
      <c r="I266" s="456">
        <v>0</v>
      </c>
      <c r="J266" s="456">
        <v>0</v>
      </c>
      <c r="K266" s="456">
        <v>0</v>
      </c>
      <c r="L266" s="456">
        <v>0</v>
      </c>
      <c r="M266" s="456">
        <v>352688</v>
      </c>
      <c r="N266" s="456">
        <v>3639.3397799999998</v>
      </c>
      <c r="O266" s="456">
        <v>78779.918560000006</v>
      </c>
      <c r="P266" s="511">
        <v>0.12073718999999999</v>
      </c>
      <c r="Q266" s="511">
        <v>0.1202579916063604</v>
      </c>
      <c r="R266" s="511">
        <v>1.9399246400000001</v>
      </c>
      <c r="T266" s="456" t="e">
        <v>#N/A</v>
      </c>
      <c r="V266" s="511">
        <v>0</v>
      </c>
      <c r="Z266" s="511" t="e">
        <v>#N/A</v>
      </c>
    </row>
    <row r="267" spans="1:26" outlineLevel="2">
      <c r="A267" s="542">
        <v>20</v>
      </c>
      <c r="B267" s="542" t="s">
        <v>969</v>
      </c>
      <c r="C267" s="542">
        <v>221</v>
      </c>
      <c r="D267" s="542" t="s">
        <v>1835</v>
      </c>
      <c r="E267" s="542" t="s">
        <v>1836</v>
      </c>
      <c r="F267" s="521" t="s">
        <v>813</v>
      </c>
      <c r="G267" s="456">
        <v>229461</v>
      </c>
      <c r="H267" s="456">
        <v>0</v>
      </c>
      <c r="I267" s="456">
        <v>0</v>
      </c>
      <c r="J267" s="456">
        <v>0</v>
      </c>
      <c r="K267" s="456">
        <v>0</v>
      </c>
      <c r="L267" s="456">
        <v>0</v>
      </c>
      <c r="M267" s="456">
        <v>229461</v>
      </c>
      <c r="N267" s="456">
        <v>21056.386760000001</v>
      </c>
      <c r="O267" s="456">
        <v>178467.88196999999</v>
      </c>
      <c r="P267" s="511">
        <v>0.27351780999999997</v>
      </c>
      <c r="Q267" s="511">
        <v>0.27243223202378969</v>
      </c>
      <c r="R267" s="511">
        <v>2.3791162099999998</v>
      </c>
      <c r="T267" s="456" t="e">
        <v>#N/A</v>
      </c>
      <c r="V267" s="511">
        <v>0</v>
      </c>
      <c r="Z267" s="511" t="e">
        <v>#N/A</v>
      </c>
    </row>
    <row r="268" spans="1:26" outlineLevel="2">
      <c r="A268" s="542">
        <v>20</v>
      </c>
      <c r="B268" s="542" t="s">
        <v>969</v>
      </c>
      <c r="C268" s="542">
        <v>222</v>
      </c>
      <c r="D268" s="542" t="s">
        <v>1347</v>
      </c>
      <c r="E268" s="542" t="s">
        <v>1837</v>
      </c>
      <c r="F268" s="521" t="s">
        <v>814</v>
      </c>
      <c r="G268" s="456">
        <v>1811506</v>
      </c>
      <c r="H268" s="456">
        <v>0</v>
      </c>
      <c r="I268" s="456">
        <v>0</v>
      </c>
      <c r="J268" s="456">
        <v>0</v>
      </c>
      <c r="K268" s="456">
        <v>0</v>
      </c>
      <c r="L268" s="456">
        <v>0</v>
      </c>
      <c r="M268" s="456">
        <v>1811506</v>
      </c>
      <c r="N268" s="456">
        <v>21203.95048</v>
      </c>
      <c r="O268" s="456">
        <v>443728.3947</v>
      </c>
      <c r="P268" s="511">
        <v>0.68005300999999996</v>
      </c>
      <c r="Q268" s="511">
        <v>0.67735390618226066</v>
      </c>
      <c r="R268" s="511">
        <v>2.9544351400000002</v>
      </c>
      <c r="T268" s="456">
        <v>138866</v>
      </c>
      <c r="V268" s="511">
        <v>0</v>
      </c>
      <c r="Z268" s="511" t="s">
        <v>1978</v>
      </c>
    </row>
    <row r="269" spans="1:26" outlineLevel="2">
      <c r="A269" s="542">
        <v>20</v>
      </c>
      <c r="B269" s="542" t="s">
        <v>969</v>
      </c>
      <c r="C269" s="542">
        <v>223</v>
      </c>
      <c r="D269" s="542" t="s">
        <v>1348</v>
      </c>
      <c r="E269" s="542" t="s">
        <v>1838</v>
      </c>
      <c r="F269" s="521" t="s">
        <v>1349</v>
      </c>
      <c r="G269" s="456">
        <v>111574</v>
      </c>
      <c r="H269" s="456">
        <v>0</v>
      </c>
      <c r="I269" s="456">
        <v>0</v>
      </c>
      <c r="J269" s="456">
        <v>0</v>
      </c>
      <c r="K269" s="456">
        <v>0</v>
      </c>
      <c r="L269" s="456">
        <v>0</v>
      </c>
      <c r="M269" s="456">
        <v>111574</v>
      </c>
      <c r="N269" s="456">
        <v>43913.235289999997</v>
      </c>
      <c r="O269" s="456">
        <v>494272.82</v>
      </c>
      <c r="P269" s="511">
        <v>0.75751681999999998</v>
      </c>
      <c r="Q269" s="511">
        <v>0.75451025750352196</v>
      </c>
      <c r="R269" s="511">
        <v>7.8484253800000001</v>
      </c>
      <c r="T269" s="456" t="e">
        <v>#N/A</v>
      </c>
      <c r="V269" s="511">
        <v>0</v>
      </c>
      <c r="Z269" s="511" t="e">
        <v>#N/A</v>
      </c>
    </row>
    <row r="270" spans="1:26" outlineLevel="1">
      <c r="B270" s="528" t="s">
        <v>975</v>
      </c>
      <c r="G270" s="524">
        <v>16514878</v>
      </c>
      <c r="H270" s="524">
        <v>0</v>
      </c>
      <c r="I270" s="524">
        <v>0</v>
      </c>
      <c r="J270" s="524">
        <v>0</v>
      </c>
      <c r="K270" s="524">
        <v>0</v>
      </c>
      <c r="L270" s="524">
        <v>0</v>
      </c>
      <c r="M270" s="524">
        <v>16514878</v>
      </c>
      <c r="N270" s="524">
        <v>780785.73867999995</v>
      </c>
      <c r="O270" s="524">
        <v>5415414.9951600004</v>
      </c>
      <c r="P270" s="525">
        <v>8.2996024699999982</v>
      </c>
      <c r="Q270" s="525">
        <v>8.2666616434353095</v>
      </c>
      <c r="R270" s="525"/>
      <c r="T270" s="456">
        <v>19178746220.899994</v>
      </c>
      <c r="V270" s="525">
        <v>0</v>
      </c>
      <c r="Z270" s="511" t="s">
        <v>1978</v>
      </c>
    </row>
    <row r="271" spans="1:26" outlineLevel="1">
      <c r="B271" s="528"/>
      <c r="D271" s="517" t="s">
        <v>976</v>
      </c>
      <c r="E271" s="517"/>
      <c r="F271" s="518" t="s">
        <v>815</v>
      </c>
      <c r="G271" s="526"/>
      <c r="H271" s="526"/>
      <c r="I271" s="526"/>
      <c r="J271" s="526"/>
      <c r="K271" s="526"/>
      <c r="L271" s="526"/>
      <c r="M271" s="526"/>
      <c r="N271" s="526"/>
      <c r="O271" s="526"/>
      <c r="P271" s="527"/>
      <c r="Q271" s="527"/>
      <c r="R271" s="527"/>
      <c r="T271" s="456" t="e">
        <v>#N/A</v>
      </c>
      <c r="V271" s="511">
        <v>0</v>
      </c>
      <c r="Z271" s="511" t="e">
        <v>#N/A</v>
      </c>
    </row>
    <row r="272" spans="1:26" outlineLevel="2">
      <c r="A272" s="542">
        <v>22</v>
      </c>
      <c r="B272" s="542" t="s">
        <v>976</v>
      </c>
      <c r="C272" s="542">
        <v>224</v>
      </c>
      <c r="D272" s="542" t="s">
        <v>978</v>
      </c>
      <c r="E272" s="542" t="s">
        <v>1599</v>
      </c>
      <c r="F272" s="521" t="s">
        <v>816</v>
      </c>
      <c r="G272" s="456">
        <v>893795</v>
      </c>
      <c r="H272" s="456">
        <v>0</v>
      </c>
      <c r="I272" s="456">
        <v>0</v>
      </c>
      <c r="J272" s="456">
        <v>0</v>
      </c>
      <c r="K272" s="456">
        <v>0</v>
      </c>
      <c r="L272" s="456">
        <v>0</v>
      </c>
      <c r="M272" s="456">
        <v>893795</v>
      </c>
      <c r="N272" s="456">
        <v>101043.52499999999</v>
      </c>
      <c r="O272" s="456">
        <v>460733.44660000002</v>
      </c>
      <c r="P272" s="511">
        <v>0.70611475999999995</v>
      </c>
      <c r="Q272" s="511">
        <v>0.70331221416271927</v>
      </c>
      <c r="R272" s="511">
        <v>2.7480879699999998</v>
      </c>
      <c r="T272" s="456">
        <v>259384606</v>
      </c>
      <c r="V272" s="511">
        <v>0</v>
      </c>
      <c r="Z272" s="511" t="s">
        <v>1978</v>
      </c>
    </row>
    <row r="273" spans="1:26" outlineLevel="1">
      <c r="B273" s="528" t="s">
        <v>979</v>
      </c>
      <c r="G273" s="524">
        <v>893795</v>
      </c>
      <c r="H273" s="524">
        <v>0</v>
      </c>
      <c r="I273" s="524">
        <v>0</v>
      </c>
      <c r="J273" s="524">
        <v>0</v>
      </c>
      <c r="K273" s="524">
        <v>0</v>
      </c>
      <c r="L273" s="524">
        <v>0</v>
      </c>
      <c r="M273" s="524">
        <v>893795</v>
      </c>
      <c r="N273" s="524">
        <v>101043.52499999999</v>
      </c>
      <c r="O273" s="524">
        <v>460733.44660000002</v>
      </c>
      <c r="P273" s="525">
        <v>0.70611475999999995</v>
      </c>
      <c r="Q273" s="525">
        <v>0.70331221416271927</v>
      </c>
      <c r="R273" s="525"/>
      <c r="T273" s="456">
        <v>19178746220.899994</v>
      </c>
      <c r="V273" s="525">
        <v>0</v>
      </c>
      <c r="Z273" s="511" t="s">
        <v>1978</v>
      </c>
    </row>
    <row r="274" spans="1:26" outlineLevel="1">
      <c r="B274" s="528"/>
      <c r="D274" s="517" t="s">
        <v>980</v>
      </c>
      <c r="E274" s="517"/>
      <c r="F274" s="673" t="s">
        <v>817</v>
      </c>
      <c r="G274" s="526"/>
      <c r="H274" s="526"/>
      <c r="I274" s="526"/>
      <c r="J274" s="526"/>
      <c r="K274" s="526"/>
      <c r="L274" s="526"/>
      <c r="M274" s="526"/>
      <c r="N274" s="526"/>
      <c r="O274" s="526"/>
      <c r="P274" s="527"/>
      <c r="Q274" s="527"/>
      <c r="R274" s="527"/>
      <c r="T274" s="456" t="e">
        <v>#N/A</v>
      </c>
      <c r="V274" s="511">
        <v>0</v>
      </c>
      <c r="Z274" s="511" t="e">
        <v>#N/A</v>
      </c>
    </row>
    <row r="275" spans="1:26" outlineLevel="2">
      <c r="A275" s="542">
        <v>23</v>
      </c>
      <c r="B275" s="542" t="s">
        <v>980</v>
      </c>
      <c r="C275" s="542">
        <v>225</v>
      </c>
      <c r="D275" s="542" t="s">
        <v>1350</v>
      </c>
      <c r="E275" s="542" t="s">
        <v>1839</v>
      </c>
      <c r="F275" s="521" t="s">
        <v>818</v>
      </c>
      <c r="G275" s="456">
        <v>178898</v>
      </c>
      <c r="H275" s="456">
        <v>0</v>
      </c>
      <c r="I275" s="456">
        <v>0</v>
      </c>
      <c r="J275" s="456">
        <v>0</v>
      </c>
      <c r="K275" s="456">
        <v>0</v>
      </c>
      <c r="L275" s="456">
        <v>0</v>
      </c>
      <c r="M275" s="456">
        <v>178898</v>
      </c>
      <c r="N275" s="456">
        <v>2537.5987999999998</v>
      </c>
      <c r="O275" s="456">
        <v>14768.0299</v>
      </c>
      <c r="P275" s="511">
        <v>2.263331E-2</v>
      </c>
      <c r="Q275" s="511">
        <v>2.2543481235057009E-2</v>
      </c>
      <c r="R275" s="511">
        <v>1.8253035399999999</v>
      </c>
      <c r="T275" s="456" t="e">
        <v>#N/A</v>
      </c>
      <c r="V275" s="511">
        <v>0</v>
      </c>
      <c r="Z275" s="511" t="e">
        <v>#N/A</v>
      </c>
    </row>
    <row r="276" spans="1:26" ht="28.5" customHeight="1" outlineLevel="2">
      <c r="A276" s="542">
        <v>23</v>
      </c>
      <c r="B276" s="542" t="s">
        <v>980</v>
      </c>
      <c r="C276" s="529">
        <v>226</v>
      </c>
      <c r="D276" s="542" t="s">
        <v>982</v>
      </c>
      <c r="E276" s="542" t="s">
        <v>1840</v>
      </c>
      <c r="F276" s="521" t="s">
        <v>819</v>
      </c>
      <c r="G276" s="456">
        <v>4277884</v>
      </c>
      <c r="H276" s="456">
        <v>0</v>
      </c>
      <c r="I276" s="456">
        <v>0</v>
      </c>
      <c r="J276" s="456">
        <v>0</v>
      </c>
      <c r="K276" s="456">
        <v>0</v>
      </c>
      <c r="L276" s="456">
        <v>869000</v>
      </c>
      <c r="M276" s="456">
        <v>3408884</v>
      </c>
      <c r="N276" s="456">
        <v>35418.304630699997</v>
      </c>
      <c r="O276" s="456">
        <v>79461.086040000009</v>
      </c>
      <c r="P276" s="511">
        <v>0.12178114</v>
      </c>
      <c r="Q276" s="511">
        <v>0.12129779762024931</v>
      </c>
      <c r="R276" s="511">
        <v>9.0325489999999994E-2</v>
      </c>
      <c r="T276" s="456">
        <v>167285123.88</v>
      </c>
      <c r="V276" s="511">
        <v>0</v>
      </c>
      <c r="Z276" s="511" t="s">
        <v>1978</v>
      </c>
    </row>
    <row r="277" spans="1:26" outlineLevel="1">
      <c r="B277" s="528" t="s">
        <v>983</v>
      </c>
      <c r="G277" s="524">
        <v>4456782</v>
      </c>
      <c r="H277" s="524">
        <v>0</v>
      </c>
      <c r="I277" s="524">
        <v>0</v>
      </c>
      <c r="J277" s="524">
        <v>0</v>
      </c>
      <c r="K277" s="524">
        <v>0</v>
      </c>
      <c r="L277" s="524">
        <v>869000</v>
      </c>
      <c r="M277" s="524">
        <v>3587782</v>
      </c>
      <c r="N277" s="524">
        <v>37955.903430699997</v>
      </c>
      <c r="O277" s="524">
        <v>94229.115940000003</v>
      </c>
      <c r="P277" s="525">
        <v>0.14441445</v>
      </c>
      <c r="Q277" s="525">
        <v>0.14384127885530631</v>
      </c>
      <c r="R277" s="525"/>
      <c r="T277" s="456">
        <v>19178746220.899994</v>
      </c>
      <c r="V277" s="525">
        <v>0</v>
      </c>
      <c r="Z277" s="511" t="s">
        <v>1978</v>
      </c>
    </row>
    <row r="278" spans="1:26" outlineLevel="1">
      <c r="B278" s="528"/>
      <c r="D278" s="517" t="s">
        <v>984</v>
      </c>
      <c r="E278" s="517"/>
      <c r="F278" s="518" t="s">
        <v>820</v>
      </c>
      <c r="G278" s="526"/>
      <c r="H278" s="526"/>
      <c r="I278" s="526"/>
      <c r="J278" s="526"/>
      <c r="K278" s="526"/>
      <c r="L278" s="526"/>
      <c r="M278" s="526"/>
      <c r="N278" s="526"/>
      <c r="O278" s="526"/>
      <c r="P278" s="527"/>
      <c r="Q278" s="527"/>
      <c r="R278" s="527"/>
      <c r="T278" s="456" t="e">
        <v>#N/A</v>
      </c>
      <c r="V278" s="511">
        <v>0</v>
      </c>
      <c r="Z278" s="511" t="e">
        <v>#N/A</v>
      </c>
    </row>
    <row r="279" spans="1:26" outlineLevel="2">
      <c r="A279" s="542">
        <v>24</v>
      </c>
      <c r="B279" s="542" t="s">
        <v>984</v>
      </c>
      <c r="C279" s="542">
        <v>227</v>
      </c>
      <c r="D279" s="542" t="s">
        <v>985</v>
      </c>
      <c r="E279" s="542" t="s">
        <v>1600</v>
      </c>
      <c r="F279" s="521" t="s">
        <v>821</v>
      </c>
      <c r="G279" s="456">
        <v>6814797</v>
      </c>
      <c r="H279" s="456">
        <v>0</v>
      </c>
      <c r="I279" s="456">
        <v>0</v>
      </c>
      <c r="J279" s="456">
        <v>0</v>
      </c>
      <c r="K279" s="456">
        <v>0</v>
      </c>
      <c r="L279" s="456">
        <v>0</v>
      </c>
      <c r="M279" s="456">
        <v>6814797</v>
      </c>
      <c r="N279" s="456">
        <v>101914.8033633</v>
      </c>
      <c r="O279" s="456">
        <v>436010.71205999999</v>
      </c>
      <c r="P279" s="511">
        <v>0.66822497999999997</v>
      </c>
      <c r="Q279" s="511">
        <v>0.66557281994726014</v>
      </c>
      <c r="R279" s="511">
        <v>0.58892719999999998</v>
      </c>
      <c r="T279" s="456">
        <v>326848807.86000001</v>
      </c>
      <c r="V279" s="511">
        <v>0</v>
      </c>
      <c r="Z279" s="511" t="s">
        <v>1978</v>
      </c>
    </row>
    <row r="280" spans="1:26" outlineLevel="2">
      <c r="A280" s="542">
        <v>24</v>
      </c>
      <c r="B280" s="542" t="s">
        <v>984</v>
      </c>
      <c r="C280" s="542">
        <v>228</v>
      </c>
      <c r="D280" s="523" t="s">
        <v>1841</v>
      </c>
      <c r="E280" s="542" t="s">
        <v>1842</v>
      </c>
      <c r="F280" s="521" t="s">
        <v>986</v>
      </c>
      <c r="G280" s="456">
        <v>5423775</v>
      </c>
      <c r="H280" s="456">
        <v>0</v>
      </c>
      <c r="I280" s="456">
        <v>0</v>
      </c>
      <c r="J280" s="456">
        <v>0</v>
      </c>
      <c r="K280" s="456">
        <v>0</v>
      </c>
      <c r="L280" s="456">
        <v>100000</v>
      </c>
      <c r="M280" s="456">
        <v>5323775</v>
      </c>
      <c r="N280" s="456">
        <v>8518.0396053999993</v>
      </c>
      <c r="O280" s="456">
        <v>41099.542999999998</v>
      </c>
      <c r="P280" s="511">
        <v>6.2988680000000005E-2</v>
      </c>
      <c r="Q280" s="511">
        <v>6.2738685028659008E-2</v>
      </c>
      <c r="R280" s="511">
        <v>1.9278429999999999E-2</v>
      </c>
      <c r="T280" s="456">
        <v>24207343.02</v>
      </c>
      <c r="V280" s="511">
        <v>0</v>
      </c>
      <c r="Z280" s="511" t="s">
        <v>1978</v>
      </c>
    </row>
    <row r="281" spans="1:26" outlineLevel="2">
      <c r="A281" s="542">
        <v>24</v>
      </c>
      <c r="B281" s="542" t="s">
        <v>984</v>
      </c>
      <c r="C281" s="542">
        <v>229</v>
      </c>
      <c r="D281" s="542" t="s">
        <v>987</v>
      </c>
      <c r="E281" s="542" t="s">
        <v>1843</v>
      </c>
      <c r="F281" s="521" t="s">
        <v>822</v>
      </c>
      <c r="G281" s="456">
        <v>410390</v>
      </c>
      <c r="H281" s="456">
        <v>0</v>
      </c>
      <c r="I281" s="456">
        <v>0</v>
      </c>
      <c r="J281" s="456">
        <v>0</v>
      </c>
      <c r="K281" s="456">
        <v>0</v>
      </c>
      <c r="L281" s="456">
        <v>0</v>
      </c>
      <c r="M281" s="456">
        <v>410390</v>
      </c>
      <c r="N281" s="456">
        <v>6471.85</v>
      </c>
      <c r="O281" s="456">
        <v>17843.7572</v>
      </c>
      <c r="P281" s="511">
        <v>2.7347139999999999E-2</v>
      </c>
      <c r="Q281" s="511">
        <v>2.7238596368301869E-2</v>
      </c>
      <c r="R281" s="511">
        <v>0.24217715000000001</v>
      </c>
      <c r="T281" s="456">
        <v>8522693</v>
      </c>
      <c r="V281" s="511">
        <v>0</v>
      </c>
      <c r="Z281" s="511" t="s">
        <v>1978</v>
      </c>
    </row>
    <row r="282" spans="1:26" outlineLevel="2">
      <c r="A282" s="542">
        <v>24</v>
      </c>
      <c r="B282" s="542" t="s">
        <v>984</v>
      </c>
      <c r="C282" s="542">
        <v>230</v>
      </c>
      <c r="D282" s="542" t="s">
        <v>988</v>
      </c>
      <c r="E282" s="542" t="s">
        <v>1844</v>
      </c>
      <c r="F282" s="521" t="s">
        <v>989</v>
      </c>
      <c r="G282" s="456">
        <v>1015332</v>
      </c>
      <c r="H282" s="456">
        <v>0</v>
      </c>
      <c r="I282" s="456">
        <v>0</v>
      </c>
      <c r="J282" s="456">
        <v>0</v>
      </c>
      <c r="K282" s="456">
        <v>0</v>
      </c>
      <c r="L282" s="456">
        <v>87500</v>
      </c>
      <c r="M282" s="456">
        <v>927832</v>
      </c>
      <c r="N282" s="456">
        <v>29282.377921300002</v>
      </c>
      <c r="O282" s="456">
        <v>59650.319280000003</v>
      </c>
      <c r="P282" s="511">
        <v>9.1419390000000003E-2</v>
      </c>
      <c r="Q282" s="511">
        <v>9.1056550024579741E-2</v>
      </c>
      <c r="R282" s="511">
        <v>0.10540512</v>
      </c>
      <c r="T282" s="456">
        <v>24839452.670000002</v>
      </c>
      <c r="V282" s="511">
        <v>0</v>
      </c>
      <c r="Z282" s="511" t="s">
        <v>1978</v>
      </c>
    </row>
    <row r="283" spans="1:26" outlineLevel="2">
      <c r="A283" s="542">
        <v>24</v>
      </c>
      <c r="B283" s="542" t="s">
        <v>984</v>
      </c>
      <c r="C283" s="542">
        <v>231</v>
      </c>
      <c r="D283" s="542" t="s">
        <v>1845</v>
      </c>
      <c r="E283" s="542" t="s">
        <v>1846</v>
      </c>
      <c r="F283" s="521" t="s">
        <v>1847</v>
      </c>
      <c r="G283" s="456">
        <v>1325555</v>
      </c>
      <c r="H283" s="456">
        <v>0</v>
      </c>
      <c r="I283" s="456">
        <v>0</v>
      </c>
      <c r="J283" s="456">
        <v>0</v>
      </c>
      <c r="K283" s="456">
        <v>0</v>
      </c>
      <c r="L283" s="456">
        <v>251500</v>
      </c>
      <c r="M283" s="456">
        <v>1074055</v>
      </c>
      <c r="N283" s="456">
        <v>18420.043597199998</v>
      </c>
      <c r="O283" s="456">
        <v>18420.043249999999</v>
      </c>
      <c r="P283" s="511">
        <v>2.8230350000000001E-2</v>
      </c>
      <c r="Q283" s="511">
        <v>2.8118300285626691E-2</v>
      </c>
      <c r="R283" s="511">
        <v>0.28276607999999998</v>
      </c>
      <c r="T283" s="456" t="e">
        <v>#N/A</v>
      </c>
      <c r="V283" s="511">
        <v>-3.4719999894150533E-4</v>
      </c>
      <c r="Z283" s="511" t="e">
        <v>#N/A</v>
      </c>
    </row>
    <row r="284" spans="1:26" outlineLevel="2">
      <c r="A284" s="542">
        <v>24</v>
      </c>
      <c r="B284" s="542" t="s">
        <v>984</v>
      </c>
      <c r="C284" s="542">
        <v>232</v>
      </c>
      <c r="D284" s="542" t="s">
        <v>1351</v>
      </c>
      <c r="E284" s="542" t="s">
        <v>1848</v>
      </c>
      <c r="F284" s="521" t="s">
        <v>823</v>
      </c>
      <c r="G284" s="456">
        <v>866000</v>
      </c>
      <c r="H284" s="456">
        <v>0</v>
      </c>
      <c r="I284" s="456">
        <v>0</v>
      </c>
      <c r="J284" s="456">
        <v>0</v>
      </c>
      <c r="K284" s="456">
        <v>0</v>
      </c>
      <c r="L284" s="456">
        <v>0</v>
      </c>
      <c r="M284" s="456">
        <v>866000</v>
      </c>
      <c r="N284" s="456">
        <v>8660</v>
      </c>
      <c r="O284" s="456">
        <v>37489.14</v>
      </c>
      <c r="P284" s="511">
        <v>5.745542E-2</v>
      </c>
      <c r="Q284" s="511">
        <v>5.7227384412894849E-2</v>
      </c>
      <c r="R284" s="511">
        <v>0.23574447000000001</v>
      </c>
      <c r="T284" s="456" t="e">
        <v>#N/A</v>
      </c>
      <c r="V284" s="511">
        <v>0</v>
      </c>
      <c r="Z284" s="511" t="e">
        <v>#N/A</v>
      </c>
    </row>
    <row r="285" spans="1:26" outlineLevel="2">
      <c r="A285" s="542">
        <v>24</v>
      </c>
      <c r="B285" s="542" t="s">
        <v>984</v>
      </c>
      <c r="C285" s="542">
        <v>233</v>
      </c>
      <c r="D285" s="542" t="s">
        <v>1352</v>
      </c>
      <c r="E285" s="542" t="s">
        <v>1849</v>
      </c>
      <c r="F285" s="521" t="s">
        <v>824</v>
      </c>
      <c r="G285" s="456">
        <v>256117</v>
      </c>
      <c r="H285" s="456">
        <v>0</v>
      </c>
      <c r="I285" s="456">
        <v>0</v>
      </c>
      <c r="J285" s="456">
        <v>0</v>
      </c>
      <c r="K285" s="456">
        <v>0</v>
      </c>
      <c r="L285" s="456">
        <v>0</v>
      </c>
      <c r="M285" s="456">
        <v>256117</v>
      </c>
      <c r="N285" s="456">
        <v>4225.9305000000004</v>
      </c>
      <c r="O285" s="456">
        <v>9207.4061500000007</v>
      </c>
      <c r="P285" s="511">
        <v>1.4111159999999999E-2</v>
      </c>
      <c r="Q285" s="511">
        <v>1.4055157605421257E-2</v>
      </c>
      <c r="R285" s="511">
        <v>1.34148858</v>
      </c>
      <c r="T285" s="456">
        <v>2179560.2999999998</v>
      </c>
      <c r="V285" s="511">
        <v>0</v>
      </c>
      <c r="Z285" s="511" t="s">
        <v>1978</v>
      </c>
    </row>
    <row r="286" spans="1:26" outlineLevel="1">
      <c r="B286" s="528" t="s">
        <v>990</v>
      </c>
      <c r="G286" s="524">
        <v>16111966</v>
      </c>
      <c r="H286" s="524">
        <v>0</v>
      </c>
      <c r="I286" s="524">
        <v>0</v>
      </c>
      <c r="J286" s="524">
        <v>0</v>
      </c>
      <c r="K286" s="524">
        <v>0</v>
      </c>
      <c r="L286" s="524">
        <v>439000</v>
      </c>
      <c r="M286" s="524">
        <v>15672966</v>
      </c>
      <c r="N286" s="524">
        <v>177493.04498719997</v>
      </c>
      <c r="O286" s="524">
        <v>619720.9209400001</v>
      </c>
      <c r="P286" s="525">
        <v>0.94977712000000003</v>
      </c>
      <c r="Q286" s="525">
        <v>0.9460074936727435</v>
      </c>
      <c r="R286" s="525"/>
      <c r="T286" s="456">
        <v>19178746220.899994</v>
      </c>
      <c r="V286" s="525">
        <v>-3.4719999894150533E-4</v>
      </c>
      <c r="Z286" s="511" t="s">
        <v>1978</v>
      </c>
    </row>
    <row r="287" spans="1:26" outlineLevel="1">
      <c r="B287" s="528"/>
      <c r="D287" s="517" t="s">
        <v>992</v>
      </c>
      <c r="E287" s="517"/>
      <c r="F287" s="518" t="s">
        <v>991</v>
      </c>
      <c r="G287" s="526"/>
      <c r="H287" s="526"/>
      <c r="I287" s="526"/>
      <c r="J287" s="526"/>
      <c r="K287" s="526"/>
      <c r="L287" s="526"/>
      <c r="M287" s="526"/>
      <c r="N287" s="526"/>
      <c r="O287" s="526"/>
      <c r="P287" s="527"/>
      <c r="Q287" s="527"/>
      <c r="R287" s="527"/>
      <c r="T287" s="456" t="e">
        <v>#N/A</v>
      </c>
      <c r="V287" s="511">
        <v>0</v>
      </c>
      <c r="Z287" s="511" t="e">
        <v>#N/A</v>
      </c>
    </row>
    <row r="288" spans="1:26" outlineLevel="2">
      <c r="A288" s="542">
        <v>25</v>
      </c>
      <c r="B288" s="542" t="s">
        <v>992</v>
      </c>
      <c r="C288" s="542">
        <v>234</v>
      </c>
      <c r="D288" s="542" t="s">
        <v>993</v>
      </c>
      <c r="E288" s="542" t="s">
        <v>1601</v>
      </c>
      <c r="F288" s="521" t="s">
        <v>825</v>
      </c>
      <c r="G288" s="456">
        <v>19513012</v>
      </c>
      <c r="H288" s="456">
        <v>0</v>
      </c>
      <c r="I288" s="456">
        <v>0</v>
      </c>
      <c r="J288" s="456">
        <v>0</v>
      </c>
      <c r="K288" s="456">
        <v>0</v>
      </c>
      <c r="L288" s="456">
        <v>0</v>
      </c>
      <c r="M288" s="456">
        <v>19513012</v>
      </c>
      <c r="N288" s="456">
        <v>109282.04531839999</v>
      </c>
      <c r="O288" s="456">
        <v>415236.89536000002</v>
      </c>
      <c r="P288" s="511">
        <v>0.63638726999999995</v>
      </c>
      <c r="Q288" s="511">
        <v>0.63386147116694902</v>
      </c>
      <c r="R288" s="511">
        <v>3.0767110199999999</v>
      </c>
      <c r="T288" s="456" t="e">
        <v>#N/A</v>
      </c>
      <c r="V288" s="511">
        <v>0</v>
      </c>
      <c r="Z288" s="511" t="e">
        <v>#N/A</v>
      </c>
    </row>
    <row r="289" spans="1:26" ht="24.75" customHeight="1" outlineLevel="2">
      <c r="A289" s="542">
        <v>25</v>
      </c>
      <c r="B289" s="542" t="s">
        <v>992</v>
      </c>
      <c r="C289" s="529">
        <v>235</v>
      </c>
      <c r="D289" s="542" t="s">
        <v>994</v>
      </c>
      <c r="E289" s="542" t="s">
        <v>1602</v>
      </c>
      <c r="F289" s="521" t="s">
        <v>826</v>
      </c>
      <c r="G289" s="456">
        <v>13218323</v>
      </c>
      <c r="H289" s="456">
        <v>0</v>
      </c>
      <c r="I289" s="456">
        <v>0</v>
      </c>
      <c r="J289" s="456">
        <v>0</v>
      </c>
      <c r="K289" s="456">
        <v>0</v>
      </c>
      <c r="L289" s="456">
        <v>1805000</v>
      </c>
      <c r="M289" s="456">
        <v>11413323</v>
      </c>
      <c r="N289" s="456">
        <v>91381.915634399993</v>
      </c>
      <c r="O289" s="456">
        <v>328931.96886000002</v>
      </c>
      <c r="P289" s="511">
        <v>0.50411733999999997</v>
      </c>
      <c r="Q289" s="511">
        <v>0.50211651234575083</v>
      </c>
      <c r="R289" s="511">
        <v>1.29561931</v>
      </c>
      <c r="T289" s="456">
        <v>32810056.75</v>
      </c>
      <c r="V289" s="511">
        <v>0</v>
      </c>
      <c r="Z289" s="511" t="s">
        <v>1978</v>
      </c>
    </row>
    <row r="290" spans="1:26" outlineLevel="1">
      <c r="B290" s="528" t="s">
        <v>995</v>
      </c>
      <c r="G290" s="524">
        <v>32731335</v>
      </c>
      <c r="H290" s="524">
        <v>0</v>
      </c>
      <c r="I290" s="524">
        <v>0</v>
      </c>
      <c r="J290" s="524">
        <v>0</v>
      </c>
      <c r="K290" s="524">
        <v>0</v>
      </c>
      <c r="L290" s="524">
        <v>1805000</v>
      </c>
      <c r="M290" s="524">
        <v>30926335</v>
      </c>
      <c r="N290" s="524">
        <v>200663.9609528</v>
      </c>
      <c r="O290" s="524">
        <v>744168.8642200001</v>
      </c>
      <c r="P290" s="525">
        <v>1.1405046099999998</v>
      </c>
      <c r="Q290" s="525">
        <v>1.1359779835126997</v>
      </c>
      <c r="R290" s="525"/>
      <c r="T290" s="456">
        <v>19178746220.899994</v>
      </c>
      <c r="V290" s="525">
        <v>0</v>
      </c>
      <c r="Z290" s="511" t="s">
        <v>1978</v>
      </c>
    </row>
    <row r="291" spans="1:26" outlineLevel="1">
      <c r="B291" s="528"/>
      <c r="D291" s="517" t="s">
        <v>996</v>
      </c>
      <c r="E291" s="517"/>
      <c r="F291" s="518" t="s">
        <v>827</v>
      </c>
      <c r="G291" s="526"/>
      <c r="H291" s="526"/>
      <c r="I291" s="526"/>
      <c r="J291" s="526"/>
      <c r="K291" s="526"/>
      <c r="L291" s="526"/>
      <c r="M291" s="526"/>
      <c r="N291" s="526"/>
      <c r="O291" s="526"/>
      <c r="P291" s="527"/>
      <c r="Q291" s="527"/>
      <c r="R291" s="527"/>
      <c r="T291" s="456" t="e">
        <v>#N/A</v>
      </c>
      <c r="V291" s="511">
        <v>0</v>
      </c>
      <c r="Z291" s="511" t="e">
        <v>#N/A</v>
      </c>
    </row>
    <row r="292" spans="1:26" outlineLevel="2">
      <c r="A292" s="542">
        <v>26</v>
      </c>
      <c r="B292" s="542" t="s">
        <v>996</v>
      </c>
      <c r="C292" s="542">
        <v>236</v>
      </c>
      <c r="D292" s="542" t="s">
        <v>997</v>
      </c>
      <c r="E292" s="542" t="s">
        <v>1603</v>
      </c>
      <c r="F292" s="521" t="s">
        <v>828</v>
      </c>
      <c r="G292" s="456">
        <v>1257314</v>
      </c>
      <c r="H292" s="456">
        <v>0</v>
      </c>
      <c r="I292" s="456">
        <v>0</v>
      </c>
      <c r="J292" s="456">
        <v>0</v>
      </c>
      <c r="K292" s="456">
        <v>0</v>
      </c>
      <c r="L292" s="456">
        <v>2000</v>
      </c>
      <c r="M292" s="456">
        <v>1255314</v>
      </c>
      <c r="N292" s="456">
        <v>25239.458434200002</v>
      </c>
      <c r="O292" s="456">
        <v>141938.35397999999</v>
      </c>
      <c r="P292" s="511">
        <v>0.21753307999999999</v>
      </c>
      <c r="Q292" s="511">
        <v>0.21666970077593145</v>
      </c>
      <c r="R292" s="511">
        <v>0.10962734</v>
      </c>
      <c r="T292" s="456">
        <v>61352802.640000001</v>
      </c>
      <c r="V292" s="511">
        <v>0</v>
      </c>
      <c r="Z292" s="511" t="s">
        <v>1978</v>
      </c>
    </row>
    <row r="293" spans="1:26" outlineLevel="2">
      <c r="A293" s="542">
        <v>26</v>
      </c>
      <c r="B293" s="542" t="s">
        <v>996</v>
      </c>
      <c r="C293" s="542">
        <v>237</v>
      </c>
      <c r="D293" s="542" t="s">
        <v>998</v>
      </c>
      <c r="E293" s="542" t="s">
        <v>1850</v>
      </c>
      <c r="F293" s="521" t="s">
        <v>829</v>
      </c>
      <c r="G293" s="456">
        <v>44299356</v>
      </c>
      <c r="H293" s="456">
        <v>0</v>
      </c>
      <c r="I293" s="456">
        <v>0</v>
      </c>
      <c r="J293" s="456">
        <v>0</v>
      </c>
      <c r="K293" s="456">
        <v>0</v>
      </c>
      <c r="L293" s="456">
        <v>9321500</v>
      </c>
      <c r="M293" s="456">
        <v>34977856</v>
      </c>
      <c r="N293" s="456">
        <v>313564.16907090001</v>
      </c>
      <c r="O293" s="456">
        <v>753772.79679999989</v>
      </c>
      <c r="P293" s="511">
        <v>1.1552234800000001</v>
      </c>
      <c r="Q293" s="511">
        <v>1.1506384409580073</v>
      </c>
      <c r="R293" s="511">
        <v>2.7754473900000001</v>
      </c>
      <c r="T293" s="456">
        <v>817223734.5</v>
      </c>
      <c r="V293" s="511">
        <v>0</v>
      </c>
      <c r="Z293" s="511" t="s">
        <v>1978</v>
      </c>
    </row>
    <row r="294" spans="1:26" outlineLevel="2">
      <c r="A294" s="542">
        <v>26</v>
      </c>
      <c r="B294" s="542" t="s">
        <v>996</v>
      </c>
      <c r="C294" s="542">
        <v>238</v>
      </c>
      <c r="D294" s="542" t="s">
        <v>1851</v>
      </c>
      <c r="E294" s="542" t="s">
        <v>1852</v>
      </c>
      <c r="F294" s="521" t="s">
        <v>1000</v>
      </c>
      <c r="G294" s="456">
        <v>87810329</v>
      </c>
      <c r="H294" s="456">
        <v>0</v>
      </c>
      <c r="I294" s="456">
        <v>0</v>
      </c>
      <c r="J294" s="456">
        <v>0</v>
      </c>
      <c r="K294" s="456">
        <v>0</v>
      </c>
      <c r="L294" s="456">
        <v>1305000</v>
      </c>
      <c r="M294" s="456">
        <v>86505329</v>
      </c>
      <c r="N294" s="456">
        <v>926294.30878980004</v>
      </c>
      <c r="O294" s="456">
        <v>3916096.2438300001</v>
      </c>
      <c r="P294" s="511">
        <v>6.0017638800000004</v>
      </c>
      <c r="Q294" s="511">
        <v>5.9779430828115299</v>
      </c>
      <c r="R294" s="511">
        <v>7.78327803</v>
      </c>
      <c r="T294" s="456">
        <v>1061279981</v>
      </c>
      <c r="V294" s="511">
        <v>0</v>
      </c>
      <c r="Z294" s="511" t="s">
        <v>1978</v>
      </c>
    </row>
    <row r="295" spans="1:26" outlineLevel="2">
      <c r="A295" s="542">
        <v>26</v>
      </c>
      <c r="B295" s="542" t="s">
        <v>996</v>
      </c>
      <c r="C295" s="542">
        <v>239</v>
      </c>
      <c r="D295" s="542" t="s">
        <v>1853</v>
      </c>
      <c r="E295" s="542" t="s">
        <v>1854</v>
      </c>
      <c r="F295" s="521" t="s">
        <v>999</v>
      </c>
      <c r="G295" s="456">
        <v>2202409</v>
      </c>
      <c r="H295" s="456">
        <v>0</v>
      </c>
      <c r="I295" s="456">
        <v>0</v>
      </c>
      <c r="J295" s="456">
        <v>0</v>
      </c>
      <c r="K295" s="456">
        <v>0</v>
      </c>
      <c r="L295" s="456">
        <v>122000</v>
      </c>
      <c r="M295" s="456">
        <v>2080409</v>
      </c>
      <c r="N295" s="456">
        <v>23657.4337313</v>
      </c>
      <c r="O295" s="456">
        <v>59042.007420000002</v>
      </c>
      <c r="P295" s="511">
        <v>9.0487100000000001E-2</v>
      </c>
      <c r="Q295" s="511">
        <v>9.0127958527011567E-2</v>
      </c>
      <c r="R295" s="511">
        <v>0.15420074</v>
      </c>
      <c r="T295" s="456" t="e">
        <v>#N/A</v>
      </c>
      <c r="V295" s="511">
        <v>0</v>
      </c>
      <c r="Z295" s="511" t="e">
        <v>#N/A</v>
      </c>
    </row>
    <row r="296" spans="1:26" outlineLevel="2">
      <c r="A296" s="542">
        <v>26</v>
      </c>
      <c r="B296" s="542" t="s">
        <v>996</v>
      </c>
      <c r="C296" s="542">
        <v>240</v>
      </c>
      <c r="D296" s="542" t="s">
        <v>1353</v>
      </c>
      <c r="E296" s="542" t="s">
        <v>1855</v>
      </c>
      <c r="F296" s="521" t="s">
        <v>1354</v>
      </c>
      <c r="G296" s="456">
        <v>972689</v>
      </c>
      <c r="H296" s="456">
        <v>0</v>
      </c>
      <c r="I296" s="456">
        <v>0</v>
      </c>
      <c r="J296" s="456">
        <v>0</v>
      </c>
      <c r="K296" s="456">
        <v>0</v>
      </c>
      <c r="L296" s="456">
        <v>385000</v>
      </c>
      <c r="M296" s="456">
        <v>587689</v>
      </c>
      <c r="N296" s="456">
        <v>3532.0108906</v>
      </c>
      <c r="O296" s="456">
        <v>5859.2593299999999</v>
      </c>
      <c r="P296" s="511">
        <v>8.9798299999999994E-3</v>
      </c>
      <c r="Q296" s="511">
        <v>8.9441925328975474E-3</v>
      </c>
      <c r="R296" s="511">
        <v>0.11131148</v>
      </c>
      <c r="T296" s="456">
        <v>5410242.4399999995</v>
      </c>
      <c r="V296" s="511">
        <v>0</v>
      </c>
      <c r="Z296" s="511" t="s">
        <v>1978</v>
      </c>
    </row>
    <row r="297" spans="1:26" outlineLevel="2">
      <c r="C297" s="542">
        <v>241</v>
      </c>
      <c r="D297" s="523" t="s">
        <v>1856</v>
      </c>
      <c r="E297" s="542" t="s">
        <v>1857</v>
      </c>
      <c r="F297" s="521" t="s">
        <v>1858</v>
      </c>
      <c r="G297" s="456">
        <v>0</v>
      </c>
      <c r="H297" s="456">
        <v>0</v>
      </c>
      <c r="I297" s="456">
        <v>0</v>
      </c>
      <c r="J297" s="456">
        <v>60127</v>
      </c>
      <c r="K297" s="456">
        <v>0</v>
      </c>
      <c r="L297" s="456">
        <v>20000</v>
      </c>
      <c r="M297" s="456">
        <v>40127</v>
      </c>
      <c r="N297" s="456">
        <v>0</v>
      </c>
      <c r="O297" s="456">
        <v>40.127000000000002</v>
      </c>
      <c r="P297" s="511">
        <v>6.1500000000000004E-5</v>
      </c>
      <c r="Q297" s="511">
        <v>6.1254092634193048E-5</v>
      </c>
      <c r="R297" s="511">
        <v>0.12539687999999999</v>
      </c>
      <c r="T297" s="456" t="e">
        <v>#N/A</v>
      </c>
      <c r="V297" s="511">
        <v>0</v>
      </c>
      <c r="Z297" s="511" t="e">
        <v>#N/A</v>
      </c>
    </row>
    <row r="298" spans="1:26" outlineLevel="2">
      <c r="A298" s="542">
        <v>26</v>
      </c>
      <c r="B298" s="542" t="s">
        <v>996</v>
      </c>
      <c r="C298" s="542">
        <v>242</v>
      </c>
      <c r="D298" s="542" t="s">
        <v>1001</v>
      </c>
      <c r="E298" s="542" t="s">
        <v>1859</v>
      </c>
      <c r="F298" s="521" t="s">
        <v>830</v>
      </c>
      <c r="G298" s="456">
        <v>11431829</v>
      </c>
      <c r="H298" s="456">
        <v>0</v>
      </c>
      <c r="I298" s="456">
        <v>0</v>
      </c>
      <c r="J298" s="456">
        <v>0</v>
      </c>
      <c r="K298" s="456">
        <v>0</v>
      </c>
      <c r="L298" s="456">
        <v>4595000</v>
      </c>
      <c r="M298" s="456">
        <v>6836829</v>
      </c>
      <c r="N298" s="456">
        <v>39524.302287400002</v>
      </c>
      <c r="O298" s="456">
        <v>122926.18542000001</v>
      </c>
      <c r="P298" s="511">
        <v>0.18839524999999999</v>
      </c>
      <c r="Q298" s="511">
        <v>0.18764751785293371</v>
      </c>
      <c r="R298" s="511">
        <v>0.65532716000000002</v>
      </c>
      <c r="T298" s="456">
        <v>342483025.5</v>
      </c>
      <c r="V298" s="511">
        <v>0</v>
      </c>
      <c r="Z298" s="511" t="s">
        <v>1978</v>
      </c>
    </row>
    <row r="299" spans="1:26" outlineLevel="2">
      <c r="A299" s="542">
        <v>26</v>
      </c>
      <c r="B299" s="542" t="s">
        <v>996</v>
      </c>
      <c r="C299" s="542">
        <v>243</v>
      </c>
      <c r="D299" s="542" t="s">
        <v>1002</v>
      </c>
      <c r="E299" s="542" t="s">
        <v>1604</v>
      </c>
      <c r="F299" s="521" t="s">
        <v>831</v>
      </c>
      <c r="G299" s="456">
        <v>576847</v>
      </c>
      <c r="H299" s="456">
        <v>0</v>
      </c>
      <c r="I299" s="456">
        <v>0</v>
      </c>
      <c r="J299" s="456">
        <v>0</v>
      </c>
      <c r="K299" s="456">
        <v>0</v>
      </c>
      <c r="L299" s="456">
        <v>0</v>
      </c>
      <c r="M299" s="456">
        <v>576847</v>
      </c>
      <c r="N299" s="456">
        <v>36177.131481700002</v>
      </c>
      <c r="O299" s="456">
        <v>120664.85545999999</v>
      </c>
      <c r="P299" s="511">
        <v>0.18492955999999999</v>
      </c>
      <c r="Q299" s="511">
        <v>0.18419558486899976</v>
      </c>
      <c r="R299" s="511">
        <v>3.9325489999999998E-2</v>
      </c>
      <c r="T299" s="456">
        <v>125359237.76000001</v>
      </c>
      <c r="V299" s="511">
        <v>0</v>
      </c>
      <c r="Z299" s="511" t="s">
        <v>1978</v>
      </c>
    </row>
    <row r="300" spans="1:26" outlineLevel="2">
      <c r="A300" s="542">
        <v>26</v>
      </c>
      <c r="B300" s="542" t="s">
        <v>996</v>
      </c>
      <c r="C300" s="542">
        <v>244</v>
      </c>
      <c r="D300" s="542" t="s">
        <v>1003</v>
      </c>
      <c r="E300" s="542" t="s">
        <v>1860</v>
      </c>
      <c r="F300" s="521" t="s">
        <v>832</v>
      </c>
      <c r="G300" s="456">
        <v>61304107</v>
      </c>
      <c r="H300" s="456">
        <v>0</v>
      </c>
      <c r="I300" s="456">
        <v>0</v>
      </c>
      <c r="J300" s="456">
        <v>0</v>
      </c>
      <c r="K300" s="456">
        <v>0</v>
      </c>
      <c r="L300" s="456">
        <v>2158000</v>
      </c>
      <c r="M300" s="456">
        <v>59146107</v>
      </c>
      <c r="N300" s="456">
        <v>894960.79777040007</v>
      </c>
      <c r="O300" s="456">
        <v>1863102.3705</v>
      </c>
      <c r="P300" s="511">
        <v>2.8553691799999998</v>
      </c>
      <c r="Q300" s="511">
        <v>2.8440363144414396</v>
      </c>
      <c r="R300" s="511">
        <v>5.6446205899999997</v>
      </c>
      <c r="T300" s="456">
        <v>1449262964.51</v>
      </c>
      <c r="V300" s="511">
        <v>0</v>
      </c>
      <c r="Z300" s="511" t="s">
        <v>1978</v>
      </c>
    </row>
    <row r="301" spans="1:26" outlineLevel="2">
      <c r="A301" s="542">
        <v>26</v>
      </c>
      <c r="B301" s="542" t="s">
        <v>996</v>
      </c>
      <c r="C301" s="542">
        <v>245</v>
      </c>
      <c r="D301" s="542" t="s">
        <v>1004</v>
      </c>
      <c r="E301" s="542" t="s">
        <v>1861</v>
      </c>
      <c r="F301" s="521" t="s">
        <v>834</v>
      </c>
      <c r="G301" s="456">
        <v>27423161</v>
      </c>
      <c r="H301" s="456">
        <v>0</v>
      </c>
      <c r="I301" s="456">
        <v>0</v>
      </c>
      <c r="J301" s="456">
        <v>0</v>
      </c>
      <c r="K301" s="456">
        <v>0</v>
      </c>
      <c r="L301" s="456">
        <v>8691000</v>
      </c>
      <c r="M301" s="456">
        <v>18732161</v>
      </c>
      <c r="N301" s="456">
        <v>36044.557193499997</v>
      </c>
      <c r="O301" s="456">
        <v>101528.31262000001</v>
      </c>
      <c r="P301" s="511">
        <v>0.15560112000000001</v>
      </c>
      <c r="Q301" s="511">
        <v>0.15498354390357594</v>
      </c>
      <c r="R301" s="511">
        <v>1.7466465799999999</v>
      </c>
      <c r="T301" s="456">
        <v>75699099.900000006</v>
      </c>
      <c r="V301" s="511">
        <v>0</v>
      </c>
      <c r="Z301" s="511" t="s">
        <v>1978</v>
      </c>
    </row>
    <row r="302" spans="1:26" outlineLevel="2">
      <c r="A302" s="542">
        <v>26</v>
      </c>
      <c r="B302" s="542" t="s">
        <v>996</v>
      </c>
      <c r="C302" s="542">
        <v>246</v>
      </c>
      <c r="D302" s="542" t="s">
        <v>1356</v>
      </c>
      <c r="E302" s="542" t="s">
        <v>1605</v>
      </c>
      <c r="F302" s="521" t="s">
        <v>835</v>
      </c>
      <c r="G302" s="456">
        <v>113842</v>
      </c>
      <c r="H302" s="456">
        <v>0</v>
      </c>
      <c r="I302" s="456">
        <v>0</v>
      </c>
      <c r="J302" s="456">
        <v>0</v>
      </c>
      <c r="K302" s="456">
        <v>0</v>
      </c>
      <c r="L302" s="456">
        <v>0</v>
      </c>
      <c r="M302" s="456">
        <v>113842</v>
      </c>
      <c r="N302" s="456">
        <v>13407.560420199999</v>
      </c>
      <c r="O302" s="456">
        <v>32168.33394</v>
      </c>
      <c r="P302" s="511">
        <v>4.9300820000000002E-2</v>
      </c>
      <c r="Q302" s="511">
        <v>4.9105143844504102E-2</v>
      </c>
      <c r="R302" s="511">
        <v>1.022811E-2</v>
      </c>
      <c r="T302" s="456">
        <v>22592485</v>
      </c>
      <c r="V302" s="511">
        <v>0</v>
      </c>
      <c r="Z302" s="511" t="s">
        <v>1978</v>
      </c>
    </row>
    <row r="303" spans="1:26" outlineLevel="2">
      <c r="A303" s="542">
        <v>26</v>
      </c>
      <c r="B303" s="542" t="s">
        <v>996</v>
      </c>
      <c r="C303" s="542">
        <v>247</v>
      </c>
      <c r="D303" s="542" t="s">
        <v>1005</v>
      </c>
      <c r="E303" s="542" t="s">
        <v>1862</v>
      </c>
      <c r="F303" s="521" t="s">
        <v>837</v>
      </c>
      <c r="G303" s="456">
        <v>3015078</v>
      </c>
      <c r="H303" s="456">
        <v>0</v>
      </c>
      <c r="I303" s="456">
        <v>0</v>
      </c>
      <c r="J303" s="456">
        <v>0</v>
      </c>
      <c r="K303" s="456">
        <v>0</v>
      </c>
      <c r="L303" s="456">
        <v>698000</v>
      </c>
      <c r="M303" s="456">
        <v>2317078</v>
      </c>
      <c r="N303" s="456">
        <v>62921.402102</v>
      </c>
      <c r="O303" s="456">
        <v>140183.21900000001</v>
      </c>
      <c r="P303" s="511">
        <v>0.21484317999999999</v>
      </c>
      <c r="Q303" s="511">
        <v>0.2139904772942251</v>
      </c>
      <c r="R303" s="511">
        <v>0.10891018</v>
      </c>
      <c r="T303" s="456">
        <v>263940702.90000001</v>
      </c>
      <c r="V303" s="511">
        <v>0</v>
      </c>
      <c r="Z303" s="511" t="s">
        <v>1978</v>
      </c>
    </row>
    <row r="304" spans="1:26" outlineLevel="2">
      <c r="A304" s="542">
        <v>26</v>
      </c>
      <c r="B304" s="542" t="s">
        <v>996</v>
      </c>
      <c r="C304" s="542">
        <v>248</v>
      </c>
      <c r="D304" s="542" t="s">
        <v>1006</v>
      </c>
      <c r="E304" s="542" t="s">
        <v>1863</v>
      </c>
      <c r="F304" s="521" t="s">
        <v>838</v>
      </c>
      <c r="G304" s="456">
        <v>8891532</v>
      </c>
      <c r="H304" s="456">
        <v>0</v>
      </c>
      <c r="I304" s="456">
        <v>0</v>
      </c>
      <c r="J304" s="456">
        <v>0</v>
      </c>
      <c r="K304" s="456">
        <v>0</v>
      </c>
      <c r="L304" s="456">
        <v>3790000</v>
      </c>
      <c r="M304" s="456">
        <v>5101532</v>
      </c>
      <c r="N304" s="456">
        <v>7707.5052212999999</v>
      </c>
      <c r="O304" s="456">
        <v>10662.201880000001</v>
      </c>
      <c r="P304" s="511">
        <v>1.6340770000000001E-2</v>
      </c>
      <c r="Q304" s="511">
        <v>1.6275911521967435E-2</v>
      </c>
      <c r="R304" s="511">
        <v>4.9515730000000001E-2</v>
      </c>
      <c r="T304" s="456">
        <v>180986389.09999999</v>
      </c>
      <c r="V304" s="511">
        <v>0</v>
      </c>
      <c r="Z304" s="511" t="s">
        <v>1978</v>
      </c>
    </row>
    <row r="305" spans="1:26" outlineLevel="2">
      <c r="A305" s="542">
        <v>26</v>
      </c>
      <c r="B305" s="542" t="s">
        <v>996</v>
      </c>
      <c r="C305" s="542">
        <v>249</v>
      </c>
      <c r="D305" s="542" t="s">
        <v>1007</v>
      </c>
      <c r="E305" s="542" t="s">
        <v>1864</v>
      </c>
      <c r="F305" s="521" t="s">
        <v>839</v>
      </c>
      <c r="G305" s="456">
        <v>4165804</v>
      </c>
      <c r="H305" s="456">
        <v>0</v>
      </c>
      <c r="I305" s="456">
        <v>0</v>
      </c>
      <c r="J305" s="456">
        <v>0</v>
      </c>
      <c r="K305" s="456">
        <v>0</v>
      </c>
      <c r="L305" s="456">
        <v>230000</v>
      </c>
      <c r="M305" s="456">
        <v>3935804</v>
      </c>
      <c r="N305" s="456">
        <v>10121.6548093</v>
      </c>
      <c r="O305" s="456">
        <v>30266.332760000001</v>
      </c>
      <c r="P305" s="511">
        <v>4.6385830000000003E-2</v>
      </c>
      <c r="Q305" s="511">
        <v>4.620172827717875E-2</v>
      </c>
      <c r="R305" s="511">
        <v>0.39036433999999998</v>
      </c>
      <c r="T305" s="456">
        <v>219201692.66999999</v>
      </c>
      <c r="V305" s="511">
        <v>0</v>
      </c>
      <c r="Z305" s="511" t="s">
        <v>1978</v>
      </c>
    </row>
    <row r="306" spans="1:26" outlineLevel="2">
      <c r="A306" s="542">
        <v>26</v>
      </c>
      <c r="B306" s="542" t="s">
        <v>996</v>
      </c>
      <c r="C306" s="542">
        <v>250</v>
      </c>
      <c r="D306" s="542" t="s">
        <v>1008</v>
      </c>
      <c r="E306" s="542" t="s">
        <v>1607</v>
      </c>
      <c r="F306" s="521" t="s">
        <v>1009</v>
      </c>
      <c r="G306" s="456">
        <v>16817699</v>
      </c>
      <c r="H306" s="456">
        <v>0</v>
      </c>
      <c r="I306" s="456">
        <v>0</v>
      </c>
      <c r="J306" s="456">
        <v>0</v>
      </c>
      <c r="K306" s="456">
        <v>0</v>
      </c>
      <c r="L306" s="456">
        <v>624695</v>
      </c>
      <c r="M306" s="456">
        <v>16193004</v>
      </c>
      <c r="N306" s="456">
        <v>31667.023516699999</v>
      </c>
      <c r="O306" s="456">
        <v>35462.678759999995</v>
      </c>
      <c r="P306" s="511">
        <v>5.4349689999999999E-2</v>
      </c>
      <c r="Q306" s="511">
        <v>5.4133979859487869E-2</v>
      </c>
      <c r="R306" s="511">
        <v>0.60611524999999999</v>
      </c>
      <c r="T306" s="456">
        <v>41238248.759999998</v>
      </c>
      <c r="V306" s="511">
        <v>0</v>
      </c>
      <c r="Z306" s="511" t="s">
        <v>1978</v>
      </c>
    </row>
    <row r="307" spans="1:26" outlineLevel="2">
      <c r="A307" s="542">
        <v>26</v>
      </c>
      <c r="B307" s="542" t="s">
        <v>996</v>
      </c>
      <c r="C307" s="542">
        <v>251</v>
      </c>
      <c r="D307" s="542" t="s">
        <v>1010</v>
      </c>
      <c r="E307" s="542" t="s">
        <v>1865</v>
      </c>
      <c r="F307" s="521" t="s">
        <v>840</v>
      </c>
      <c r="G307" s="456">
        <v>120343049</v>
      </c>
      <c r="H307" s="456">
        <v>0</v>
      </c>
      <c r="I307" s="456">
        <v>0</v>
      </c>
      <c r="J307" s="456">
        <v>0</v>
      </c>
      <c r="K307" s="456">
        <v>0</v>
      </c>
      <c r="L307" s="456">
        <v>2713000</v>
      </c>
      <c r="M307" s="456">
        <v>117630049</v>
      </c>
      <c r="N307" s="456">
        <v>375731.04276009998</v>
      </c>
      <c r="O307" s="456">
        <v>1490372.72083</v>
      </c>
      <c r="P307" s="511">
        <v>2.2841280199999998</v>
      </c>
      <c r="Q307" s="511">
        <v>2.2750623944275712</v>
      </c>
      <c r="R307" s="511">
        <v>10.66974544</v>
      </c>
      <c r="T307" s="456">
        <v>1782419531.1700001</v>
      </c>
      <c r="V307" s="511">
        <v>0</v>
      </c>
      <c r="Z307" s="511" t="s">
        <v>1978</v>
      </c>
    </row>
    <row r="308" spans="1:26" outlineLevel="2">
      <c r="A308" s="542">
        <v>26</v>
      </c>
      <c r="B308" s="542" t="s">
        <v>996</v>
      </c>
      <c r="C308" s="542">
        <v>252</v>
      </c>
      <c r="D308" s="542" t="s">
        <v>1358</v>
      </c>
      <c r="E308" s="542" t="s">
        <v>1866</v>
      </c>
      <c r="F308" s="521" t="s">
        <v>841</v>
      </c>
      <c r="G308" s="456">
        <v>8227978</v>
      </c>
      <c r="H308" s="456">
        <v>0</v>
      </c>
      <c r="I308" s="456">
        <v>0</v>
      </c>
      <c r="J308" s="456">
        <v>0</v>
      </c>
      <c r="K308" s="456">
        <v>0</v>
      </c>
      <c r="L308" s="456">
        <v>2538500</v>
      </c>
      <c r="M308" s="456">
        <v>5689478</v>
      </c>
      <c r="N308" s="456">
        <v>11891.009020400001</v>
      </c>
      <c r="O308" s="456">
        <v>17523.592239999998</v>
      </c>
      <c r="P308" s="511">
        <v>2.6856459999999999E-2</v>
      </c>
      <c r="Q308" s="511">
        <v>2.6749862744605533E-2</v>
      </c>
      <c r="R308" s="511">
        <v>0.52779087999999996</v>
      </c>
      <c r="T308" s="456">
        <v>84870204.939999998</v>
      </c>
      <c r="V308" s="511">
        <v>0</v>
      </c>
      <c r="Z308" s="511" t="s">
        <v>1978</v>
      </c>
    </row>
    <row r="309" spans="1:26" outlineLevel="2">
      <c r="A309" s="542">
        <v>26</v>
      </c>
      <c r="B309" s="542" t="s">
        <v>996</v>
      </c>
      <c r="C309" s="542">
        <v>253</v>
      </c>
      <c r="D309" s="542" t="s">
        <v>1011</v>
      </c>
      <c r="E309" s="542" t="s">
        <v>490</v>
      </c>
      <c r="F309" s="521" t="s">
        <v>842</v>
      </c>
      <c r="G309" s="456">
        <v>399199</v>
      </c>
      <c r="H309" s="456">
        <v>0</v>
      </c>
      <c r="I309" s="456">
        <v>0</v>
      </c>
      <c r="J309" s="456">
        <v>0</v>
      </c>
      <c r="K309" s="456">
        <v>0</v>
      </c>
      <c r="L309" s="456">
        <v>0</v>
      </c>
      <c r="M309" s="456">
        <v>399199</v>
      </c>
      <c r="N309" s="456">
        <v>19174.757279500001</v>
      </c>
      <c r="O309" s="456">
        <v>75185.139660000001</v>
      </c>
      <c r="P309" s="511">
        <v>0.11522788</v>
      </c>
      <c r="Q309" s="511">
        <v>0.11477054126768463</v>
      </c>
      <c r="R309" s="511">
        <v>3.2609510000000001E-2</v>
      </c>
      <c r="T309" s="456">
        <v>62807059.960000001</v>
      </c>
      <c r="V309" s="511">
        <v>0</v>
      </c>
      <c r="Z309" s="511" t="s">
        <v>1978</v>
      </c>
    </row>
    <row r="310" spans="1:26" outlineLevel="1">
      <c r="B310" s="528" t="s">
        <v>1012</v>
      </c>
      <c r="G310" s="524">
        <v>399252222</v>
      </c>
      <c r="H310" s="524">
        <v>0</v>
      </c>
      <c r="I310" s="524">
        <v>0</v>
      </c>
      <c r="J310" s="524">
        <v>60127</v>
      </c>
      <c r="K310" s="524">
        <v>0</v>
      </c>
      <c r="L310" s="524">
        <v>37193695</v>
      </c>
      <c r="M310" s="524">
        <v>362118654</v>
      </c>
      <c r="N310" s="524">
        <v>2831616.1247793003</v>
      </c>
      <c r="O310" s="524">
        <v>8916794.7314299997</v>
      </c>
      <c r="P310" s="525">
        <v>13.66577663</v>
      </c>
      <c r="Q310" s="525">
        <v>13.611537630002186</v>
      </c>
      <c r="R310" s="525"/>
      <c r="T310" s="456">
        <v>19178746220.899994</v>
      </c>
      <c r="V310" s="525">
        <v>0</v>
      </c>
      <c r="Z310" s="511" t="s">
        <v>1978</v>
      </c>
    </row>
    <row r="311" spans="1:26" outlineLevel="1">
      <c r="B311" s="528"/>
      <c r="D311" s="517" t="s">
        <v>1359</v>
      </c>
      <c r="E311" s="517"/>
      <c r="F311" s="518" t="s">
        <v>843</v>
      </c>
      <c r="G311" s="526"/>
      <c r="H311" s="526"/>
      <c r="I311" s="526"/>
      <c r="J311" s="526"/>
      <c r="K311" s="526"/>
      <c r="L311" s="526"/>
      <c r="M311" s="526"/>
      <c r="N311" s="526"/>
      <c r="O311" s="526"/>
      <c r="P311" s="527"/>
      <c r="Q311" s="527"/>
      <c r="R311" s="527"/>
      <c r="T311" s="456" t="e">
        <v>#N/A</v>
      </c>
      <c r="V311" s="511">
        <v>0</v>
      </c>
      <c r="Z311" s="511" t="e">
        <v>#N/A</v>
      </c>
    </row>
    <row r="312" spans="1:26" ht="21.75" customHeight="1" outlineLevel="2">
      <c r="A312" s="542">
        <v>27</v>
      </c>
      <c r="B312" s="542" t="s">
        <v>1359</v>
      </c>
      <c r="C312" s="529">
        <v>254</v>
      </c>
      <c r="D312" s="542" t="s">
        <v>1360</v>
      </c>
      <c r="E312" s="542" t="s">
        <v>1867</v>
      </c>
      <c r="F312" s="521" t="s">
        <v>1361</v>
      </c>
      <c r="G312" s="456">
        <v>306</v>
      </c>
      <c r="H312" s="456">
        <v>0</v>
      </c>
      <c r="I312" s="456">
        <v>0</v>
      </c>
      <c r="J312" s="456">
        <v>0</v>
      </c>
      <c r="K312" s="456">
        <v>0</v>
      </c>
      <c r="L312" s="456">
        <v>0</v>
      </c>
      <c r="M312" s="456">
        <v>306</v>
      </c>
      <c r="N312" s="456">
        <v>0</v>
      </c>
      <c r="O312" s="456">
        <v>0</v>
      </c>
      <c r="P312" s="511">
        <v>0</v>
      </c>
      <c r="Q312" s="511">
        <v>0</v>
      </c>
      <c r="R312" s="511">
        <v>3.7499999999999999E-3</v>
      </c>
      <c r="T312" s="456" t="e">
        <v>#N/A</v>
      </c>
      <c r="V312" s="511">
        <v>0</v>
      </c>
      <c r="Z312" s="511" t="e">
        <v>#N/A</v>
      </c>
    </row>
    <row r="313" spans="1:26" outlineLevel="1">
      <c r="B313" s="528" t="s">
        <v>1362</v>
      </c>
      <c r="G313" s="524">
        <v>306</v>
      </c>
      <c r="H313" s="524">
        <v>0</v>
      </c>
      <c r="I313" s="524">
        <v>0</v>
      </c>
      <c r="J313" s="524">
        <v>0</v>
      </c>
      <c r="K313" s="524">
        <v>0</v>
      </c>
      <c r="L313" s="524">
        <v>0</v>
      </c>
      <c r="M313" s="524">
        <v>306</v>
      </c>
      <c r="N313" s="524">
        <v>0</v>
      </c>
      <c r="O313" s="524">
        <v>0</v>
      </c>
      <c r="P313" s="525">
        <v>0</v>
      </c>
      <c r="Q313" s="525">
        <v>0</v>
      </c>
      <c r="R313" s="525"/>
      <c r="T313" s="456">
        <v>19178746220.899994</v>
      </c>
      <c r="V313" s="525">
        <v>0</v>
      </c>
      <c r="Z313" s="511" t="s">
        <v>1978</v>
      </c>
    </row>
    <row r="314" spans="1:26" outlineLevel="1">
      <c r="B314" s="528"/>
      <c r="D314" s="517" t="s">
        <v>1363</v>
      </c>
      <c r="E314" s="517"/>
      <c r="F314" s="673" t="s">
        <v>1364</v>
      </c>
      <c r="G314" s="526"/>
      <c r="H314" s="526"/>
      <c r="I314" s="526"/>
      <c r="J314" s="526"/>
      <c r="K314" s="526"/>
      <c r="L314" s="526"/>
      <c r="M314" s="526"/>
      <c r="N314" s="526"/>
      <c r="O314" s="526"/>
      <c r="P314" s="527"/>
      <c r="Q314" s="527"/>
      <c r="R314" s="527"/>
      <c r="T314" s="456" t="e">
        <v>#N/A</v>
      </c>
      <c r="V314" s="511">
        <v>0</v>
      </c>
      <c r="Z314" s="511" t="e">
        <v>#N/A</v>
      </c>
    </row>
    <row r="315" spans="1:26" outlineLevel="2">
      <c r="A315" s="542">
        <v>29</v>
      </c>
      <c r="B315" s="542" t="s">
        <v>1363</v>
      </c>
      <c r="C315" s="542">
        <v>255</v>
      </c>
      <c r="D315" s="542" t="s">
        <v>1365</v>
      </c>
      <c r="E315" s="542" t="s">
        <v>1868</v>
      </c>
      <c r="F315" s="521" t="s">
        <v>844</v>
      </c>
      <c r="G315" s="456">
        <v>525716</v>
      </c>
      <c r="H315" s="456">
        <v>0</v>
      </c>
      <c r="I315" s="456">
        <v>0</v>
      </c>
      <c r="J315" s="456">
        <v>0</v>
      </c>
      <c r="K315" s="456">
        <v>0</v>
      </c>
      <c r="L315" s="456">
        <v>0</v>
      </c>
      <c r="M315" s="456">
        <v>525716</v>
      </c>
      <c r="N315" s="456">
        <v>683.43088</v>
      </c>
      <c r="O315" s="456">
        <v>1950.4063600000002</v>
      </c>
      <c r="P315" s="511">
        <v>2.9891700000000002E-3</v>
      </c>
      <c r="Q315" s="511">
        <v>2.9773063485872176E-3</v>
      </c>
      <c r="R315" s="511">
        <v>0.18851204999999999</v>
      </c>
      <c r="T315" s="456">
        <v>4946992.12</v>
      </c>
      <c r="V315" s="511">
        <v>0</v>
      </c>
      <c r="Z315" s="511" t="s">
        <v>1978</v>
      </c>
    </row>
    <row r="316" spans="1:26" outlineLevel="1">
      <c r="B316" s="528" t="s">
        <v>1366</v>
      </c>
      <c r="G316" s="524">
        <v>525716</v>
      </c>
      <c r="H316" s="524">
        <v>0</v>
      </c>
      <c r="I316" s="524">
        <v>0</v>
      </c>
      <c r="J316" s="524">
        <v>0</v>
      </c>
      <c r="K316" s="524">
        <v>0</v>
      </c>
      <c r="L316" s="524">
        <v>0</v>
      </c>
      <c r="M316" s="524">
        <v>525716</v>
      </c>
      <c r="N316" s="524">
        <v>683.43088</v>
      </c>
      <c r="O316" s="524">
        <v>1950.4063600000002</v>
      </c>
      <c r="P316" s="525">
        <v>2.9891700000000002E-3</v>
      </c>
      <c r="Q316" s="525">
        <v>2.9773063485872176E-3</v>
      </c>
      <c r="R316" s="525"/>
      <c r="T316" s="456">
        <v>19178746220.899994</v>
      </c>
      <c r="V316" s="525">
        <v>0</v>
      </c>
      <c r="Z316" s="511" t="s">
        <v>1978</v>
      </c>
    </row>
    <row r="317" spans="1:26" outlineLevel="1">
      <c r="B317" s="528"/>
      <c r="D317" s="518" t="s">
        <v>845</v>
      </c>
      <c r="E317" s="518"/>
      <c r="F317" s="518" t="s">
        <v>845</v>
      </c>
      <c r="G317" s="526"/>
      <c r="H317" s="526"/>
      <c r="I317" s="526"/>
      <c r="J317" s="526"/>
      <c r="K317" s="526"/>
      <c r="L317" s="526"/>
      <c r="M317" s="526"/>
      <c r="N317" s="526"/>
      <c r="O317" s="526"/>
      <c r="P317" s="527"/>
      <c r="Q317" s="527"/>
      <c r="R317" s="527"/>
      <c r="T317" s="456" t="e">
        <v>#N/A</v>
      </c>
      <c r="V317" s="511">
        <v>0</v>
      </c>
      <c r="Z317" s="511" t="e">
        <v>#N/A</v>
      </c>
    </row>
    <row r="318" spans="1:26" outlineLevel="2">
      <c r="A318" s="542">
        <v>30</v>
      </c>
      <c r="B318" s="542" t="s">
        <v>1013</v>
      </c>
      <c r="C318" s="542">
        <v>256</v>
      </c>
      <c r="D318" s="542" t="s">
        <v>1368</v>
      </c>
      <c r="E318" s="542" t="s">
        <v>1869</v>
      </c>
      <c r="F318" s="521" t="s">
        <v>1369</v>
      </c>
      <c r="G318" s="456">
        <v>370674</v>
      </c>
      <c r="H318" s="456">
        <v>0</v>
      </c>
      <c r="I318" s="456">
        <v>0</v>
      </c>
      <c r="J318" s="456">
        <v>0</v>
      </c>
      <c r="K318" s="456">
        <v>0</v>
      </c>
      <c r="L318" s="456">
        <v>0</v>
      </c>
      <c r="M318" s="456">
        <v>370674</v>
      </c>
      <c r="N318" s="456">
        <v>0</v>
      </c>
      <c r="O318" s="456">
        <v>0</v>
      </c>
      <c r="P318" s="511">
        <v>0</v>
      </c>
      <c r="Q318" s="511">
        <v>0</v>
      </c>
      <c r="R318" s="511">
        <v>4.9259003300000002</v>
      </c>
      <c r="T318" s="456">
        <v>3448135.67</v>
      </c>
      <c r="V318" s="511">
        <v>0</v>
      </c>
      <c r="Z318" s="511" t="s">
        <v>1978</v>
      </c>
    </row>
    <row r="319" spans="1:26" outlineLevel="2">
      <c r="A319" s="542">
        <v>30</v>
      </c>
      <c r="B319" s="542" t="s">
        <v>1013</v>
      </c>
      <c r="C319" s="542">
        <v>257</v>
      </c>
      <c r="D319" s="542" t="s">
        <v>1370</v>
      </c>
      <c r="E319" s="542" t="s">
        <v>1870</v>
      </c>
      <c r="F319" s="521" t="s">
        <v>1371</v>
      </c>
      <c r="G319" s="456">
        <v>663832</v>
      </c>
      <c r="H319" s="456">
        <v>0</v>
      </c>
      <c r="I319" s="456">
        <v>0</v>
      </c>
      <c r="J319" s="456">
        <v>0</v>
      </c>
      <c r="K319" s="456">
        <v>0</v>
      </c>
      <c r="L319" s="456">
        <v>0</v>
      </c>
      <c r="M319" s="456">
        <v>663832</v>
      </c>
      <c r="N319" s="456">
        <v>431.49108000000001</v>
      </c>
      <c r="O319" s="456">
        <v>1619.75008</v>
      </c>
      <c r="P319" s="511">
        <v>2.48241E-3</v>
      </c>
      <c r="Q319" s="511">
        <v>2.4725576655259948E-3</v>
      </c>
      <c r="R319" s="511">
        <v>4.4332901500000004</v>
      </c>
      <c r="T319" s="456">
        <v>4019204.16</v>
      </c>
      <c r="V319" s="511">
        <v>0</v>
      </c>
      <c r="Z319" s="511" t="s">
        <v>1978</v>
      </c>
    </row>
    <row r="320" spans="1:26" outlineLevel="2">
      <c r="A320" s="542">
        <v>30</v>
      </c>
      <c r="B320" s="542" t="s">
        <v>1013</v>
      </c>
      <c r="C320" s="542">
        <v>258</v>
      </c>
      <c r="D320" s="542" t="s">
        <v>1372</v>
      </c>
      <c r="E320" s="542" t="s">
        <v>1871</v>
      </c>
      <c r="F320" s="521" t="s">
        <v>1373</v>
      </c>
      <c r="G320" s="456">
        <v>3988559</v>
      </c>
      <c r="H320" s="456">
        <v>0</v>
      </c>
      <c r="I320" s="456">
        <v>0</v>
      </c>
      <c r="J320" s="456">
        <v>0</v>
      </c>
      <c r="K320" s="456">
        <v>0</v>
      </c>
      <c r="L320" s="456">
        <v>0</v>
      </c>
      <c r="M320" s="456">
        <v>3988559</v>
      </c>
      <c r="N320" s="456">
        <v>7224.9314175000009</v>
      </c>
      <c r="O320" s="456">
        <v>8814.7153900000012</v>
      </c>
      <c r="P320" s="511">
        <v>1.350933E-2</v>
      </c>
      <c r="Q320" s="511">
        <v>1.3455712937501111E-2</v>
      </c>
      <c r="R320" s="511">
        <v>1.25976998</v>
      </c>
      <c r="T320" s="456" t="e">
        <v>#N/A</v>
      </c>
      <c r="V320" s="511">
        <v>0</v>
      </c>
      <c r="Z320" s="511" t="e">
        <v>#N/A</v>
      </c>
    </row>
    <row r="321" spans="1:26" outlineLevel="2">
      <c r="A321" s="542">
        <v>30</v>
      </c>
      <c r="B321" s="542" t="s">
        <v>1013</v>
      </c>
      <c r="C321" s="542">
        <v>259</v>
      </c>
      <c r="D321" s="542" t="s">
        <v>1015</v>
      </c>
      <c r="E321" s="542" t="s">
        <v>1872</v>
      </c>
      <c r="F321" s="521" t="s">
        <v>1374</v>
      </c>
      <c r="G321" s="456">
        <v>2368064</v>
      </c>
      <c r="H321" s="456">
        <v>0</v>
      </c>
      <c r="I321" s="456">
        <v>0</v>
      </c>
      <c r="J321" s="456">
        <v>0</v>
      </c>
      <c r="K321" s="456">
        <v>0</v>
      </c>
      <c r="L321" s="456">
        <v>0</v>
      </c>
      <c r="M321" s="456">
        <v>2368064</v>
      </c>
      <c r="N321" s="456">
        <v>1799.7286219</v>
      </c>
      <c r="O321" s="456">
        <v>3291.60896</v>
      </c>
      <c r="P321" s="511">
        <v>5.0446800000000002E-3</v>
      </c>
      <c r="Q321" s="511">
        <v>5.024659709207761E-3</v>
      </c>
      <c r="R321" s="511">
        <v>3.7798670099999998</v>
      </c>
      <c r="T321" s="456">
        <v>16246805.68</v>
      </c>
      <c r="V321" s="511">
        <v>0</v>
      </c>
      <c r="Z321" s="511" t="s">
        <v>1978</v>
      </c>
    </row>
    <row r="322" spans="1:26" outlineLevel="2">
      <c r="A322" s="542">
        <v>30</v>
      </c>
      <c r="B322" s="542" t="s">
        <v>1013</v>
      </c>
      <c r="C322" s="542">
        <v>260</v>
      </c>
      <c r="D322" s="542" t="s">
        <v>1375</v>
      </c>
      <c r="E322" s="542" t="s">
        <v>1873</v>
      </c>
      <c r="F322" s="521" t="s">
        <v>1376</v>
      </c>
      <c r="G322" s="456">
        <v>6533579</v>
      </c>
      <c r="H322" s="456">
        <v>0</v>
      </c>
      <c r="I322" s="456">
        <v>0</v>
      </c>
      <c r="J322" s="456">
        <v>0</v>
      </c>
      <c r="K322" s="456">
        <v>0</v>
      </c>
      <c r="L322" s="456">
        <v>100000</v>
      </c>
      <c r="M322" s="456">
        <v>6433579</v>
      </c>
      <c r="N322" s="456">
        <v>5790.2213095000006</v>
      </c>
      <c r="O322" s="456">
        <v>9650.3685000000005</v>
      </c>
      <c r="P322" s="511">
        <v>1.4790040000000001E-2</v>
      </c>
      <c r="Q322" s="511">
        <v>1.473134214003286E-2</v>
      </c>
      <c r="R322" s="511">
        <v>3.0332390999999999</v>
      </c>
      <c r="T322" s="456">
        <v>77968223.230000004</v>
      </c>
      <c r="V322" s="511">
        <v>0</v>
      </c>
      <c r="Z322" s="511" t="s">
        <v>1978</v>
      </c>
    </row>
    <row r="323" spans="1:26" ht="27" customHeight="1" outlineLevel="2">
      <c r="A323" s="542">
        <v>30</v>
      </c>
      <c r="B323" s="542" t="s">
        <v>1013</v>
      </c>
      <c r="C323" s="529">
        <v>261</v>
      </c>
      <c r="D323" s="542" t="s">
        <v>1016</v>
      </c>
      <c r="E323" s="542" t="s">
        <v>1609</v>
      </c>
      <c r="F323" s="521" t="s">
        <v>846</v>
      </c>
      <c r="G323" s="456">
        <v>8271554</v>
      </c>
      <c r="H323" s="456">
        <v>0</v>
      </c>
      <c r="I323" s="456">
        <v>0</v>
      </c>
      <c r="J323" s="456">
        <v>0</v>
      </c>
      <c r="K323" s="456">
        <v>0</v>
      </c>
      <c r="L323" s="456">
        <v>0</v>
      </c>
      <c r="M323" s="456">
        <v>8271554</v>
      </c>
      <c r="N323" s="456">
        <v>1654.3112800000001</v>
      </c>
      <c r="O323" s="456">
        <v>14144.35734</v>
      </c>
      <c r="P323" s="511">
        <v>2.1677479999999999E-2</v>
      </c>
      <c r="Q323" s="511">
        <v>2.1591441541991385E-2</v>
      </c>
      <c r="R323" s="511">
        <v>2.9036557099999998</v>
      </c>
      <c r="T323" s="456">
        <v>20399309.449999999</v>
      </c>
      <c r="V323" s="511">
        <v>0</v>
      </c>
      <c r="Z323" s="511" t="s">
        <v>1978</v>
      </c>
    </row>
    <row r="324" spans="1:26" outlineLevel="2">
      <c r="A324" s="542">
        <v>30</v>
      </c>
      <c r="B324" s="542" t="s">
        <v>1013</v>
      </c>
      <c r="C324" s="542">
        <v>262</v>
      </c>
      <c r="D324" s="542" t="s">
        <v>1382</v>
      </c>
      <c r="E324" s="542" t="s">
        <v>1874</v>
      </c>
      <c r="F324" s="521" t="s">
        <v>1383</v>
      </c>
      <c r="G324" s="456">
        <v>1775606</v>
      </c>
      <c r="H324" s="456">
        <v>0</v>
      </c>
      <c r="I324" s="456">
        <v>0</v>
      </c>
      <c r="J324" s="456">
        <v>0</v>
      </c>
      <c r="K324" s="456">
        <v>0</v>
      </c>
      <c r="L324" s="456">
        <v>0</v>
      </c>
      <c r="M324" s="456">
        <v>1775606</v>
      </c>
      <c r="N324" s="456">
        <v>0</v>
      </c>
      <c r="O324" s="456">
        <v>0</v>
      </c>
      <c r="P324" s="511">
        <v>0</v>
      </c>
      <c r="Q324" s="511">
        <v>0</v>
      </c>
      <c r="R324" s="511">
        <v>3.4939118499999999</v>
      </c>
      <c r="T324" s="456">
        <v>10594362.41</v>
      </c>
      <c r="V324" s="511">
        <v>0</v>
      </c>
      <c r="Z324" s="511" t="s">
        <v>1978</v>
      </c>
    </row>
    <row r="325" spans="1:26" outlineLevel="2">
      <c r="A325" s="542">
        <v>30</v>
      </c>
      <c r="B325" s="542" t="s">
        <v>1013</v>
      </c>
      <c r="C325" s="542">
        <v>263</v>
      </c>
      <c r="D325" s="542" t="s">
        <v>1384</v>
      </c>
      <c r="E325" s="542" t="s">
        <v>1875</v>
      </c>
      <c r="F325" s="521" t="s">
        <v>1385</v>
      </c>
      <c r="G325" s="456">
        <v>993701</v>
      </c>
      <c r="H325" s="456">
        <v>0</v>
      </c>
      <c r="I325" s="456">
        <v>0</v>
      </c>
      <c r="J325" s="456">
        <v>0</v>
      </c>
      <c r="K325" s="456">
        <v>0</v>
      </c>
      <c r="L325" s="456">
        <v>0</v>
      </c>
      <c r="M325" s="456">
        <v>993701</v>
      </c>
      <c r="N325" s="456">
        <v>4004.6154799999999</v>
      </c>
      <c r="O325" s="456">
        <v>9937.01</v>
      </c>
      <c r="P325" s="511">
        <v>1.5229349999999999E-2</v>
      </c>
      <c r="Q325" s="511">
        <v>1.5168902012283565E-2</v>
      </c>
      <c r="R325" s="511">
        <v>0.13018736</v>
      </c>
      <c r="T325" s="456">
        <v>27565785.300000001</v>
      </c>
      <c r="V325" s="511">
        <v>0</v>
      </c>
      <c r="Z325" s="511" t="s">
        <v>1978</v>
      </c>
    </row>
    <row r="326" spans="1:26" outlineLevel="2">
      <c r="A326" s="542">
        <v>30</v>
      </c>
      <c r="B326" s="542" t="s">
        <v>1013</v>
      </c>
      <c r="C326" s="542">
        <v>264</v>
      </c>
      <c r="D326" s="523" t="s">
        <v>1467</v>
      </c>
      <c r="E326" s="542" t="s">
        <v>1876</v>
      </c>
      <c r="F326" s="521" t="s">
        <v>1468</v>
      </c>
      <c r="G326" s="456">
        <v>500000</v>
      </c>
      <c r="H326" s="456">
        <v>0</v>
      </c>
      <c r="I326" s="456">
        <v>0</v>
      </c>
      <c r="J326" s="456">
        <v>0</v>
      </c>
      <c r="K326" s="456">
        <v>0</v>
      </c>
      <c r="L326" s="456">
        <v>0</v>
      </c>
      <c r="M326" s="456">
        <v>500000</v>
      </c>
      <c r="N326" s="456">
        <v>1900</v>
      </c>
      <c r="O326" s="456">
        <v>2550</v>
      </c>
      <c r="P326" s="511">
        <v>3.9081000000000003E-3</v>
      </c>
      <c r="Q326" s="511">
        <v>3.8925894339769296E-3</v>
      </c>
      <c r="R326" s="511">
        <v>2.5</v>
      </c>
      <c r="T326" s="456">
        <v>3100000</v>
      </c>
      <c r="V326" s="511">
        <v>0</v>
      </c>
      <c r="Z326" s="511" t="s">
        <v>1978</v>
      </c>
    </row>
    <row r="327" spans="1:26" outlineLevel="2">
      <c r="A327" s="542">
        <v>30</v>
      </c>
      <c r="B327" s="542" t="s">
        <v>1013</v>
      </c>
      <c r="C327" s="542">
        <v>265</v>
      </c>
      <c r="D327" s="542" t="s">
        <v>1386</v>
      </c>
      <c r="E327" s="542" t="s">
        <v>1877</v>
      </c>
      <c r="F327" s="521" t="s">
        <v>1387</v>
      </c>
      <c r="G327" s="456">
        <v>1949080</v>
      </c>
      <c r="H327" s="456">
        <v>0</v>
      </c>
      <c r="I327" s="456">
        <v>0</v>
      </c>
      <c r="J327" s="456">
        <v>0</v>
      </c>
      <c r="K327" s="456">
        <v>0</v>
      </c>
      <c r="L327" s="456">
        <v>20000</v>
      </c>
      <c r="M327" s="456">
        <v>1929080</v>
      </c>
      <c r="N327" s="456">
        <v>10089.088400000001</v>
      </c>
      <c r="O327" s="456">
        <v>74057.381200000003</v>
      </c>
      <c r="P327" s="511">
        <v>0.11349948999999999</v>
      </c>
      <c r="Q327" s="511">
        <v>0.11304901159494969</v>
      </c>
      <c r="R327" s="511">
        <v>2.3510198899999999</v>
      </c>
      <c r="T327" s="456">
        <v>37339961.119999997</v>
      </c>
      <c r="V327" s="511">
        <v>0</v>
      </c>
      <c r="Z327" s="511" t="s">
        <v>1978</v>
      </c>
    </row>
    <row r="328" spans="1:26" outlineLevel="2">
      <c r="A328" s="542">
        <v>30</v>
      </c>
      <c r="B328" s="542" t="s">
        <v>1013</v>
      </c>
      <c r="C328" s="542">
        <v>266</v>
      </c>
      <c r="D328" s="542" t="s">
        <v>1388</v>
      </c>
      <c r="E328" s="542" t="s">
        <v>1878</v>
      </c>
      <c r="F328" s="521" t="s">
        <v>1389</v>
      </c>
      <c r="G328" s="456">
        <v>326292</v>
      </c>
      <c r="H328" s="456">
        <v>0</v>
      </c>
      <c r="I328" s="456">
        <v>0</v>
      </c>
      <c r="J328" s="456">
        <v>0</v>
      </c>
      <c r="K328" s="456">
        <v>0</v>
      </c>
      <c r="L328" s="456">
        <v>0</v>
      </c>
      <c r="M328" s="456">
        <v>326292</v>
      </c>
      <c r="N328" s="456">
        <v>0</v>
      </c>
      <c r="O328" s="456">
        <v>0</v>
      </c>
      <c r="P328" s="511">
        <v>0</v>
      </c>
      <c r="Q328" s="511">
        <v>0</v>
      </c>
      <c r="R328" s="511">
        <v>3.2629199999999998</v>
      </c>
      <c r="T328" s="456">
        <v>3510080.93</v>
      </c>
      <c r="V328" s="511">
        <v>0</v>
      </c>
      <c r="Z328" s="511" t="s">
        <v>1978</v>
      </c>
    </row>
    <row r="329" spans="1:26" outlineLevel="2">
      <c r="A329" s="542">
        <v>30</v>
      </c>
      <c r="B329" s="542" t="s">
        <v>1013</v>
      </c>
      <c r="C329" s="542">
        <v>267</v>
      </c>
      <c r="D329" s="542" t="s">
        <v>1019</v>
      </c>
      <c r="E329" s="542" t="s">
        <v>1879</v>
      </c>
      <c r="F329" s="521" t="s">
        <v>1020</v>
      </c>
      <c r="G329" s="456">
        <v>826752</v>
      </c>
      <c r="H329" s="456">
        <v>0</v>
      </c>
      <c r="I329" s="456">
        <v>0</v>
      </c>
      <c r="J329" s="456">
        <v>0</v>
      </c>
      <c r="K329" s="456">
        <v>0</v>
      </c>
      <c r="L329" s="456">
        <v>154000</v>
      </c>
      <c r="M329" s="456">
        <v>672752</v>
      </c>
      <c r="N329" s="456">
        <v>322.92088969999998</v>
      </c>
      <c r="O329" s="456">
        <v>2166.2614399999998</v>
      </c>
      <c r="P329" s="511">
        <v>3.3199900000000001E-3</v>
      </c>
      <c r="Q329" s="511">
        <v>3.3068103500296657E-3</v>
      </c>
      <c r="R329" s="511">
        <v>1.4896912099999999</v>
      </c>
      <c r="T329" s="456">
        <v>39241449.229999997</v>
      </c>
      <c r="V329" s="511">
        <v>0</v>
      </c>
      <c r="Z329" s="511" t="s">
        <v>1978</v>
      </c>
    </row>
    <row r="330" spans="1:26" outlineLevel="2">
      <c r="A330" s="542">
        <v>30</v>
      </c>
      <c r="B330" s="542" t="s">
        <v>1013</v>
      </c>
      <c r="C330" s="542">
        <v>268</v>
      </c>
      <c r="D330" s="542" t="s">
        <v>1390</v>
      </c>
      <c r="E330" s="542" t="s">
        <v>1880</v>
      </c>
      <c r="F330" s="521" t="s">
        <v>1391</v>
      </c>
      <c r="G330" s="456">
        <v>2277698</v>
      </c>
      <c r="H330" s="456">
        <v>0</v>
      </c>
      <c r="I330" s="456">
        <v>0</v>
      </c>
      <c r="J330" s="456">
        <v>0</v>
      </c>
      <c r="K330" s="456">
        <v>0</v>
      </c>
      <c r="L330" s="456">
        <v>15000</v>
      </c>
      <c r="M330" s="456">
        <v>2262698</v>
      </c>
      <c r="N330" s="456">
        <v>2828.3720033</v>
      </c>
      <c r="O330" s="456">
        <v>5181.5784199999998</v>
      </c>
      <c r="P330" s="511">
        <v>7.9412300000000005E-3</v>
      </c>
      <c r="Q330" s="511">
        <v>7.9097087878489698E-3</v>
      </c>
      <c r="R330" s="511">
        <v>4.3992604100000001</v>
      </c>
      <c r="T330" s="456">
        <v>16233569.52</v>
      </c>
      <c r="V330" s="511">
        <v>0</v>
      </c>
      <c r="Z330" s="511" t="s">
        <v>1978</v>
      </c>
    </row>
    <row r="331" spans="1:26" outlineLevel="2">
      <c r="A331" s="542">
        <v>30</v>
      </c>
      <c r="B331" s="542" t="s">
        <v>1013</v>
      </c>
      <c r="C331" s="542">
        <v>269</v>
      </c>
      <c r="D331" s="542" t="s">
        <v>1392</v>
      </c>
      <c r="E331" s="542" t="s">
        <v>1881</v>
      </c>
      <c r="F331" s="521" t="s">
        <v>1393</v>
      </c>
      <c r="G331" s="456">
        <v>417026</v>
      </c>
      <c r="H331" s="456">
        <v>0</v>
      </c>
      <c r="I331" s="456">
        <v>0</v>
      </c>
      <c r="J331" s="456">
        <v>0</v>
      </c>
      <c r="K331" s="456">
        <v>0</v>
      </c>
      <c r="L331" s="456">
        <v>1000</v>
      </c>
      <c r="M331" s="456">
        <v>416026</v>
      </c>
      <c r="N331" s="456">
        <v>703.08416319999992</v>
      </c>
      <c r="O331" s="456">
        <v>1352.0844999999999</v>
      </c>
      <c r="P331" s="511">
        <v>2.0721899999999998E-3</v>
      </c>
      <c r="Q331" s="511">
        <v>2.0639646425662664E-3</v>
      </c>
      <c r="R331" s="511">
        <v>1.1460771300000001</v>
      </c>
      <c r="T331" s="456">
        <v>1968553</v>
      </c>
      <c r="V331" s="511">
        <v>0</v>
      </c>
      <c r="Z331" s="511" t="s">
        <v>1978</v>
      </c>
    </row>
    <row r="332" spans="1:26" outlineLevel="1">
      <c r="B332" s="528" t="s">
        <v>1021</v>
      </c>
      <c r="G332" s="524">
        <v>31262417</v>
      </c>
      <c r="H332" s="524">
        <v>0</v>
      </c>
      <c r="I332" s="524">
        <v>0</v>
      </c>
      <c r="J332" s="524">
        <v>0</v>
      </c>
      <c r="K332" s="524">
        <v>0</v>
      </c>
      <c r="L332" s="524">
        <v>290000</v>
      </c>
      <c r="M332" s="524">
        <v>30972417</v>
      </c>
      <c r="N332" s="524">
        <v>36748.764645100004</v>
      </c>
      <c r="O332" s="524">
        <v>132765.11583</v>
      </c>
      <c r="P332" s="525">
        <v>0.20347429</v>
      </c>
      <c r="Q332" s="525">
        <v>0.2026667008159142</v>
      </c>
      <c r="R332" s="525"/>
      <c r="T332" s="456">
        <v>19178746220.899994</v>
      </c>
      <c r="V332" s="525">
        <v>0</v>
      </c>
      <c r="Z332" s="511" t="s">
        <v>1978</v>
      </c>
    </row>
    <row r="333" spans="1:26" outlineLevel="1">
      <c r="B333" s="528"/>
      <c r="D333" s="518" t="s">
        <v>848</v>
      </c>
      <c r="E333" s="518"/>
      <c r="F333" s="518" t="s">
        <v>848</v>
      </c>
      <c r="G333" s="526"/>
      <c r="H333" s="526"/>
      <c r="I333" s="526"/>
      <c r="J333" s="526"/>
      <c r="K333" s="526"/>
      <c r="L333" s="526"/>
      <c r="M333" s="526"/>
      <c r="N333" s="526"/>
      <c r="O333" s="526"/>
      <c r="P333" s="527"/>
      <c r="Q333" s="527"/>
      <c r="R333" s="527"/>
      <c r="T333" s="456" t="e">
        <v>#N/A</v>
      </c>
      <c r="V333" s="511">
        <v>0</v>
      </c>
      <c r="Z333" s="511" t="e">
        <v>#N/A</v>
      </c>
    </row>
    <row r="334" spans="1:26" outlineLevel="2">
      <c r="A334" s="542">
        <v>31</v>
      </c>
      <c r="B334" s="542" t="s">
        <v>1022</v>
      </c>
      <c r="C334" s="542">
        <v>270</v>
      </c>
      <c r="D334" s="542" t="s">
        <v>1024</v>
      </c>
      <c r="E334" s="542" t="s">
        <v>1613</v>
      </c>
      <c r="F334" s="521" t="s">
        <v>849</v>
      </c>
      <c r="G334" s="456">
        <v>1858077</v>
      </c>
      <c r="H334" s="456">
        <v>0</v>
      </c>
      <c r="I334" s="456">
        <v>0</v>
      </c>
      <c r="J334" s="456">
        <v>0</v>
      </c>
      <c r="K334" s="456">
        <v>0</v>
      </c>
      <c r="L334" s="456">
        <v>0</v>
      </c>
      <c r="M334" s="456">
        <v>1858077</v>
      </c>
      <c r="N334" s="456">
        <v>2396.9193300000002</v>
      </c>
      <c r="O334" s="456">
        <v>10906.911990000001</v>
      </c>
      <c r="P334" s="511">
        <v>1.6715810000000001E-2</v>
      </c>
      <c r="Q334" s="511">
        <v>1.6649462890035407E-2</v>
      </c>
      <c r="R334" s="511">
        <v>2.3807368200000001</v>
      </c>
      <c r="T334" s="456">
        <v>12210097.67</v>
      </c>
      <c r="V334" s="511">
        <v>0</v>
      </c>
      <c r="Z334" s="511" t="s">
        <v>1978</v>
      </c>
    </row>
    <row r="335" spans="1:26" outlineLevel="2">
      <c r="A335" s="542">
        <v>31</v>
      </c>
      <c r="B335" s="542" t="s">
        <v>1022</v>
      </c>
      <c r="C335" s="542">
        <v>271</v>
      </c>
      <c r="D335" s="542" t="s">
        <v>1394</v>
      </c>
      <c r="E335" s="542" t="s">
        <v>1882</v>
      </c>
      <c r="F335" s="521" t="s">
        <v>1395</v>
      </c>
      <c r="G335" s="456">
        <v>157629</v>
      </c>
      <c r="H335" s="456">
        <v>0</v>
      </c>
      <c r="I335" s="456">
        <v>0</v>
      </c>
      <c r="J335" s="456">
        <v>0</v>
      </c>
      <c r="K335" s="456">
        <v>0</v>
      </c>
      <c r="L335" s="456">
        <v>0</v>
      </c>
      <c r="M335" s="456">
        <v>157629</v>
      </c>
      <c r="N335" s="456">
        <v>53.593859999999999</v>
      </c>
      <c r="O335" s="456">
        <v>53.593859999999999</v>
      </c>
      <c r="P335" s="511">
        <v>8.2139999999999996E-5</v>
      </c>
      <c r="Q335" s="511">
        <v>8.1811330651779929E-5</v>
      </c>
      <c r="R335" s="511">
        <v>3.1525799999999999</v>
      </c>
      <c r="T335" s="456">
        <v>1526367.93</v>
      </c>
      <c r="V335" s="511">
        <v>0</v>
      </c>
      <c r="Z335" s="511" t="s">
        <v>1978</v>
      </c>
    </row>
    <row r="336" spans="1:26" outlineLevel="2">
      <c r="A336" s="542">
        <v>31</v>
      </c>
      <c r="B336" s="542" t="s">
        <v>1022</v>
      </c>
      <c r="C336" s="542">
        <v>272</v>
      </c>
      <c r="D336" s="542" t="s">
        <v>1398</v>
      </c>
      <c r="E336" s="542" t="s">
        <v>1883</v>
      </c>
      <c r="F336" s="521" t="s">
        <v>1399</v>
      </c>
      <c r="G336" s="456">
        <v>1584070</v>
      </c>
      <c r="H336" s="456">
        <v>0</v>
      </c>
      <c r="I336" s="456">
        <v>0</v>
      </c>
      <c r="J336" s="456">
        <v>0</v>
      </c>
      <c r="K336" s="456">
        <v>0</v>
      </c>
      <c r="L336" s="456">
        <v>0</v>
      </c>
      <c r="M336" s="456">
        <v>1584070</v>
      </c>
      <c r="N336" s="456">
        <v>8981.6769000000004</v>
      </c>
      <c r="O336" s="456">
        <v>13813.090400000001</v>
      </c>
      <c r="P336" s="511">
        <v>2.1169779999999999E-2</v>
      </c>
      <c r="Q336" s="511">
        <v>2.1085760682983595E-2</v>
      </c>
      <c r="R336" s="511">
        <v>0.78574900999999997</v>
      </c>
      <c r="T336" s="456">
        <v>84564.42</v>
      </c>
      <c r="V336" s="511">
        <v>0</v>
      </c>
      <c r="Z336" s="511" t="s">
        <v>1978</v>
      </c>
    </row>
    <row r="337" spans="1:26" outlineLevel="2">
      <c r="A337" s="542">
        <v>31</v>
      </c>
      <c r="B337" s="542" t="s">
        <v>1022</v>
      </c>
      <c r="C337" s="542">
        <v>273</v>
      </c>
      <c r="D337" s="542" t="s">
        <v>1402</v>
      </c>
      <c r="E337" s="542" t="s">
        <v>1884</v>
      </c>
      <c r="F337" s="521" t="s">
        <v>852</v>
      </c>
      <c r="G337" s="456">
        <v>560662.15789999999</v>
      </c>
      <c r="H337" s="456">
        <v>0</v>
      </c>
      <c r="I337" s="456">
        <v>0</v>
      </c>
      <c r="J337" s="456">
        <v>0</v>
      </c>
      <c r="K337" s="456">
        <v>0</v>
      </c>
      <c r="L337" s="456">
        <v>560662</v>
      </c>
      <c r="M337" s="456">
        <v>0.1578999999910593</v>
      </c>
      <c r="N337" s="456">
        <v>0</v>
      </c>
      <c r="O337" s="456">
        <v>0</v>
      </c>
      <c r="P337" s="511">
        <v>0</v>
      </c>
      <c r="Q337" s="511">
        <v>0</v>
      </c>
      <c r="R337" s="511">
        <v>0</v>
      </c>
      <c r="T337" s="456">
        <v>88969894.159999996</v>
      </c>
      <c r="V337" s="511">
        <v>0</v>
      </c>
      <c r="Z337" s="511" t="s">
        <v>1978</v>
      </c>
    </row>
    <row r="338" spans="1:26" outlineLevel="2">
      <c r="A338" s="542">
        <v>31</v>
      </c>
      <c r="B338" s="542" t="s">
        <v>1022</v>
      </c>
      <c r="C338" s="542">
        <v>274</v>
      </c>
      <c r="D338" s="542" t="s">
        <v>1403</v>
      </c>
      <c r="E338" s="542" t="s">
        <v>1885</v>
      </c>
      <c r="F338" s="521" t="s">
        <v>853</v>
      </c>
      <c r="G338" s="456">
        <v>77069</v>
      </c>
      <c r="H338" s="456">
        <v>0</v>
      </c>
      <c r="I338" s="456">
        <v>0</v>
      </c>
      <c r="J338" s="456">
        <v>0</v>
      </c>
      <c r="K338" s="456">
        <v>0</v>
      </c>
      <c r="L338" s="456">
        <v>77069</v>
      </c>
      <c r="M338" s="456">
        <v>0</v>
      </c>
      <c r="N338" s="456">
        <v>0</v>
      </c>
      <c r="O338" s="456">
        <v>0</v>
      </c>
      <c r="P338" s="511">
        <v>0</v>
      </c>
      <c r="Q338" s="511">
        <v>0</v>
      </c>
      <c r="R338" s="511">
        <v>0</v>
      </c>
      <c r="T338" s="456">
        <v>5537430.0700000003</v>
      </c>
      <c r="V338" s="511">
        <v>0</v>
      </c>
      <c r="Z338" s="511" t="s">
        <v>1978</v>
      </c>
    </row>
    <row r="339" spans="1:26" outlineLevel="2">
      <c r="A339" s="542">
        <v>31</v>
      </c>
      <c r="B339" s="542" t="s">
        <v>1022</v>
      </c>
      <c r="C339" s="542">
        <v>275</v>
      </c>
      <c r="D339" s="542" t="s">
        <v>1027</v>
      </c>
      <c r="E339" s="542" t="s">
        <v>1618</v>
      </c>
      <c r="F339" s="521" t="s">
        <v>854</v>
      </c>
      <c r="G339" s="456">
        <v>6429358</v>
      </c>
      <c r="H339" s="456">
        <v>0</v>
      </c>
      <c r="I339" s="456">
        <v>0</v>
      </c>
      <c r="J339" s="456">
        <v>0</v>
      </c>
      <c r="K339" s="456">
        <v>0</v>
      </c>
      <c r="L339" s="456">
        <v>0</v>
      </c>
      <c r="M339" s="456">
        <v>6429358</v>
      </c>
      <c r="N339" s="456">
        <v>35940.164700000001</v>
      </c>
      <c r="O339" s="456">
        <v>173528.37242</v>
      </c>
      <c r="P339" s="511">
        <v>0.26594758000000002</v>
      </c>
      <c r="Q339" s="511">
        <v>0.26489204273619832</v>
      </c>
      <c r="R339" s="511">
        <v>2.2678511499999998</v>
      </c>
      <c r="T339" s="456">
        <v>109276543.69</v>
      </c>
      <c r="V339" s="511">
        <v>0</v>
      </c>
      <c r="Z339" s="511" t="s">
        <v>1978</v>
      </c>
    </row>
    <row r="340" spans="1:26" outlineLevel="2">
      <c r="A340" s="542">
        <v>31</v>
      </c>
      <c r="B340" s="542" t="s">
        <v>1022</v>
      </c>
      <c r="C340" s="542">
        <v>276</v>
      </c>
      <c r="D340" s="542" t="s">
        <v>1406</v>
      </c>
      <c r="E340" s="542" t="s">
        <v>1886</v>
      </c>
      <c r="F340" s="521" t="s">
        <v>855</v>
      </c>
      <c r="G340" s="456">
        <v>10108128</v>
      </c>
      <c r="H340" s="456">
        <v>0</v>
      </c>
      <c r="I340" s="456">
        <v>0</v>
      </c>
      <c r="J340" s="456">
        <v>0</v>
      </c>
      <c r="K340" s="456">
        <v>0</v>
      </c>
      <c r="L340" s="456">
        <v>0</v>
      </c>
      <c r="M340" s="456">
        <v>10108128</v>
      </c>
      <c r="N340" s="456">
        <v>20519.49984</v>
      </c>
      <c r="O340" s="456">
        <v>126553.76256</v>
      </c>
      <c r="P340" s="511">
        <v>0.19395482999999999</v>
      </c>
      <c r="Q340" s="511">
        <v>0.19318503489062006</v>
      </c>
      <c r="R340" s="511">
        <v>3.5576341399999998</v>
      </c>
      <c r="T340" s="456">
        <v>101795484.59</v>
      </c>
      <c r="V340" s="511">
        <v>0</v>
      </c>
      <c r="Z340" s="511" t="s">
        <v>1978</v>
      </c>
    </row>
    <row r="341" spans="1:26" outlineLevel="2">
      <c r="A341" s="542">
        <v>31</v>
      </c>
      <c r="B341" s="542" t="s">
        <v>1022</v>
      </c>
      <c r="C341" s="542">
        <v>277</v>
      </c>
      <c r="D341" s="542" t="s">
        <v>1028</v>
      </c>
      <c r="E341" s="542" t="s">
        <v>1619</v>
      </c>
      <c r="F341" s="521" t="s">
        <v>856</v>
      </c>
      <c r="G341" s="456">
        <v>1948462</v>
      </c>
      <c r="H341" s="456">
        <v>0</v>
      </c>
      <c r="I341" s="456">
        <v>0</v>
      </c>
      <c r="J341" s="456">
        <v>0</v>
      </c>
      <c r="K341" s="456">
        <v>0</v>
      </c>
      <c r="L341" s="456">
        <v>0</v>
      </c>
      <c r="M341" s="456">
        <v>1948462</v>
      </c>
      <c r="N341" s="456">
        <v>13269.026220000002</v>
      </c>
      <c r="O341" s="456">
        <v>53582.705000000002</v>
      </c>
      <c r="P341" s="511">
        <v>8.2120230000000002E-2</v>
      </c>
      <c r="Q341" s="511">
        <v>8.1794302481138351E-2</v>
      </c>
      <c r="R341" s="511">
        <v>4.2933268699999996</v>
      </c>
      <c r="T341" s="456">
        <v>15332686.779999999</v>
      </c>
      <c r="V341" s="511">
        <v>0</v>
      </c>
      <c r="Z341" s="511" t="s">
        <v>1978</v>
      </c>
    </row>
    <row r="342" spans="1:26" outlineLevel="2">
      <c r="A342" s="542">
        <v>31</v>
      </c>
      <c r="B342" s="542" t="s">
        <v>1022</v>
      </c>
      <c r="C342" s="542">
        <v>278</v>
      </c>
      <c r="D342" s="542" t="s">
        <v>1407</v>
      </c>
      <c r="E342" s="542" t="s">
        <v>1887</v>
      </c>
      <c r="F342" s="521" t="s">
        <v>1408</v>
      </c>
      <c r="G342" s="456">
        <v>474032</v>
      </c>
      <c r="H342" s="456">
        <v>0</v>
      </c>
      <c r="I342" s="456">
        <v>0</v>
      </c>
      <c r="J342" s="456">
        <v>0</v>
      </c>
      <c r="K342" s="456">
        <v>0</v>
      </c>
      <c r="L342" s="456">
        <v>0</v>
      </c>
      <c r="M342" s="456">
        <v>474032</v>
      </c>
      <c r="N342" s="456">
        <v>0</v>
      </c>
      <c r="O342" s="456">
        <v>0</v>
      </c>
      <c r="P342" s="511">
        <v>0</v>
      </c>
      <c r="Q342" s="511">
        <v>0</v>
      </c>
      <c r="R342" s="511">
        <v>1.8320077299999999</v>
      </c>
      <c r="T342" s="456">
        <v>2936133.33</v>
      </c>
      <c r="V342" s="511">
        <v>0</v>
      </c>
      <c r="Z342" s="511" t="s">
        <v>1978</v>
      </c>
    </row>
    <row r="343" spans="1:26" outlineLevel="1">
      <c r="B343" s="528" t="s">
        <v>1030</v>
      </c>
      <c r="G343" s="524">
        <v>23197487.157899998</v>
      </c>
      <c r="H343" s="524">
        <v>0</v>
      </c>
      <c r="I343" s="524">
        <v>0</v>
      </c>
      <c r="J343" s="524">
        <v>0</v>
      </c>
      <c r="K343" s="524">
        <v>0</v>
      </c>
      <c r="L343" s="524">
        <v>637731</v>
      </c>
      <c r="M343" s="524">
        <v>22559756.157899998</v>
      </c>
      <c r="N343" s="524">
        <v>81160.880850000001</v>
      </c>
      <c r="O343" s="524">
        <v>378455.43623000005</v>
      </c>
      <c r="P343" s="525">
        <v>0.57999037000000009</v>
      </c>
      <c r="Q343" s="525">
        <v>0.57768841501162749</v>
      </c>
      <c r="R343" s="525"/>
      <c r="T343" s="456">
        <v>19178746220.899994</v>
      </c>
      <c r="V343" s="525">
        <v>0</v>
      </c>
      <c r="Z343" s="511" t="s">
        <v>1978</v>
      </c>
    </row>
    <row r="344" spans="1:26" ht="24" customHeight="1" outlineLevel="1">
      <c r="B344" s="528"/>
      <c r="D344" s="675" t="s">
        <v>1888</v>
      </c>
      <c r="E344" s="676"/>
      <c r="F344" s="518" t="s">
        <v>1888</v>
      </c>
      <c r="G344" s="655"/>
      <c r="H344" s="655"/>
      <c r="I344" s="655"/>
      <c r="J344" s="655"/>
      <c r="K344" s="655"/>
      <c r="L344" s="655"/>
      <c r="M344" s="655"/>
      <c r="N344" s="655"/>
      <c r="O344" s="655"/>
      <c r="P344" s="656"/>
      <c r="Q344" s="656"/>
      <c r="R344" s="656"/>
      <c r="T344" s="456" t="e">
        <v>#N/A</v>
      </c>
      <c r="V344" s="511">
        <v>0</v>
      </c>
      <c r="Z344" s="511" t="e">
        <v>#N/A</v>
      </c>
    </row>
    <row r="345" spans="1:26" outlineLevel="1">
      <c r="A345" s="542">
        <v>3</v>
      </c>
      <c r="B345" s="542" t="s">
        <v>941</v>
      </c>
      <c r="C345" s="542">
        <v>279</v>
      </c>
      <c r="D345" s="542" t="s">
        <v>1176</v>
      </c>
      <c r="E345" s="542" t="s">
        <v>1889</v>
      </c>
      <c r="F345" s="521" t="s">
        <v>1177</v>
      </c>
      <c r="G345" s="456">
        <v>59110</v>
      </c>
      <c r="H345" s="456">
        <v>0</v>
      </c>
      <c r="I345" s="456">
        <v>0</v>
      </c>
      <c r="J345" s="456">
        <v>0</v>
      </c>
      <c r="K345" s="456">
        <v>0</v>
      </c>
      <c r="L345" s="456">
        <v>0</v>
      </c>
      <c r="M345" s="456">
        <v>59110</v>
      </c>
      <c r="N345" s="456">
        <v>0</v>
      </c>
      <c r="O345" s="456">
        <v>0</v>
      </c>
      <c r="P345" s="511">
        <v>0</v>
      </c>
      <c r="Q345" s="511">
        <v>0</v>
      </c>
      <c r="R345" s="511">
        <v>2.4629166699999998</v>
      </c>
      <c r="T345" s="456">
        <v>591108.97</v>
      </c>
      <c r="V345" s="511">
        <v>0</v>
      </c>
      <c r="Z345" s="511" t="s">
        <v>1978</v>
      </c>
    </row>
    <row r="346" spans="1:26" outlineLevel="1">
      <c r="A346" s="542">
        <v>3</v>
      </c>
      <c r="B346" s="542" t="s">
        <v>941</v>
      </c>
      <c r="C346" s="542">
        <v>280</v>
      </c>
      <c r="D346" s="542" t="s">
        <v>1178</v>
      </c>
      <c r="E346" s="542" t="s">
        <v>1890</v>
      </c>
      <c r="F346" s="521" t="s">
        <v>1179</v>
      </c>
      <c r="G346" s="456">
        <v>121</v>
      </c>
      <c r="H346" s="456">
        <v>0</v>
      </c>
      <c r="I346" s="456">
        <v>0</v>
      </c>
      <c r="J346" s="456">
        <v>0</v>
      </c>
      <c r="K346" s="456">
        <v>0</v>
      </c>
      <c r="L346" s="456">
        <v>0</v>
      </c>
      <c r="M346" s="456">
        <v>121</v>
      </c>
      <c r="N346" s="456">
        <v>0</v>
      </c>
      <c r="O346" s="456">
        <v>0</v>
      </c>
      <c r="P346" s="511">
        <v>0</v>
      </c>
      <c r="Q346" s="511">
        <v>0</v>
      </c>
      <c r="R346" s="511">
        <v>2.94261E-3</v>
      </c>
      <c r="T346" s="456">
        <v>1534.91</v>
      </c>
      <c r="V346" s="511">
        <v>0</v>
      </c>
      <c r="Z346" s="511" t="s">
        <v>1978</v>
      </c>
    </row>
    <row r="347" spans="1:26" outlineLevel="1">
      <c r="A347" s="542">
        <v>3</v>
      </c>
      <c r="B347" s="542" t="s">
        <v>899</v>
      </c>
      <c r="C347" s="542">
        <v>281</v>
      </c>
      <c r="D347" s="542" t="s">
        <v>1057</v>
      </c>
      <c r="E347" s="542" t="s">
        <v>1891</v>
      </c>
      <c r="F347" s="521" t="s">
        <v>1058</v>
      </c>
      <c r="G347" s="456">
        <v>269806</v>
      </c>
      <c r="H347" s="456">
        <v>0</v>
      </c>
      <c r="I347" s="456">
        <v>0</v>
      </c>
      <c r="J347" s="456">
        <v>0</v>
      </c>
      <c r="K347" s="456">
        <v>0</v>
      </c>
      <c r="L347" s="456">
        <v>0</v>
      </c>
      <c r="M347" s="456">
        <v>269806</v>
      </c>
      <c r="N347" s="456">
        <v>0</v>
      </c>
      <c r="O347" s="456">
        <v>0</v>
      </c>
      <c r="P347" s="511">
        <v>0</v>
      </c>
      <c r="Q347" s="511">
        <v>0</v>
      </c>
      <c r="R347" s="511">
        <v>6.4511393300000002</v>
      </c>
      <c r="T347" s="456">
        <v>2570602.88</v>
      </c>
      <c r="V347" s="511">
        <v>0</v>
      </c>
      <c r="Z347" s="511" t="s">
        <v>1978</v>
      </c>
    </row>
    <row r="348" spans="1:26" outlineLevel="1">
      <c r="A348" s="542">
        <v>4</v>
      </c>
      <c r="B348" s="542" t="s">
        <v>888</v>
      </c>
      <c r="C348" s="542">
        <v>282</v>
      </c>
      <c r="D348" s="542" t="s">
        <v>1035</v>
      </c>
      <c r="E348" s="542" t="s">
        <v>1892</v>
      </c>
      <c r="F348" s="521" t="s">
        <v>628</v>
      </c>
      <c r="G348" s="456">
        <v>136201</v>
      </c>
      <c r="H348" s="456">
        <v>0</v>
      </c>
      <c r="I348" s="456">
        <v>0</v>
      </c>
      <c r="J348" s="456">
        <v>0</v>
      </c>
      <c r="K348" s="456">
        <v>0</v>
      </c>
      <c r="L348" s="456">
        <v>0</v>
      </c>
      <c r="M348" s="456">
        <v>136201</v>
      </c>
      <c r="N348" s="456">
        <v>0</v>
      </c>
      <c r="O348" s="456">
        <v>0</v>
      </c>
      <c r="P348" s="511">
        <v>0</v>
      </c>
      <c r="Q348" s="511">
        <v>0</v>
      </c>
      <c r="R348" s="511">
        <v>2.4629475599999999</v>
      </c>
      <c r="T348" s="456">
        <v>1362013.59</v>
      </c>
      <c r="V348" s="511">
        <v>0</v>
      </c>
      <c r="Z348" s="511" t="s">
        <v>1978</v>
      </c>
    </row>
    <row r="349" spans="1:26" outlineLevel="1">
      <c r="A349" s="542">
        <v>4</v>
      </c>
      <c r="B349" s="542" t="s">
        <v>941</v>
      </c>
      <c r="C349" s="542">
        <v>283</v>
      </c>
      <c r="D349" s="542" t="s">
        <v>1181</v>
      </c>
      <c r="E349" s="542" t="s">
        <v>1893</v>
      </c>
      <c r="F349" s="521" t="s">
        <v>1182</v>
      </c>
      <c r="G349" s="456">
        <v>64184</v>
      </c>
      <c r="H349" s="456">
        <v>0</v>
      </c>
      <c r="I349" s="456">
        <v>0</v>
      </c>
      <c r="J349" s="456">
        <v>0</v>
      </c>
      <c r="K349" s="456">
        <v>0</v>
      </c>
      <c r="L349" s="456">
        <v>0</v>
      </c>
      <c r="M349" s="456">
        <v>64184</v>
      </c>
      <c r="N349" s="456">
        <v>0</v>
      </c>
      <c r="O349" s="456">
        <v>0</v>
      </c>
      <c r="P349" s="511">
        <v>0</v>
      </c>
      <c r="Q349" s="511">
        <v>0</v>
      </c>
      <c r="R349" s="511">
        <v>3.8456560799999999</v>
      </c>
      <c r="T349" s="456">
        <v>557969.43000000005</v>
      </c>
      <c r="V349" s="511">
        <v>0</v>
      </c>
      <c r="Z349" s="511" t="s">
        <v>1978</v>
      </c>
    </row>
    <row r="350" spans="1:26" outlineLevel="1">
      <c r="A350" s="542">
        <v>4</v>
      </c>
      <c r="B350" s="542" t="s">
        <v>941</v>
      </c>
      <c r="C350" s="542">
        <v>284</v>
      </c>
      <c r="D350" s="542" t="s">
        <v>1894</v>
      </c>
      <c r="E350" s="542" t="s">
        <v>1895</v>
      </c>
      <c r="F350" s="521" t="s">
        <v>714</v>
      </c>
      <c r="G350" s="456">
        <v>61573</v>
      </c>
      <c r="H350" s="456">
        <v>0</v>
      </c>
      <c r="I350" s="456">
        <v>0</v>
      </c>
      <c r="J350" s="456">
        <v>0</v>
      </c>
      <c r="K350" s="456">
        <v>0</v>
      </c>
      <c r="L350" s="456">
        <v>0</v>
      </c>
      <c r="M350" s="456">
        <v>61573</v>
      </c>
      <c r="N350" s="456">
        <v>0</v>
      </c>
      <c r="O350" s="456">
        <v>0</v>
      </c>
      <c r="P350" s="511">
        <v>0</v>
      </c>
      <c r="Q350" s="511">
        <v>0</v>
      </c>
      <c r="R350" s="511">
        <v>2.46292</v>
      </c>
      <c r="T350" s="456">
        <v>615738.51</v>
      </c>
      <c r="V350" s="511">
        <v>0</v>
      </c>
      <c r="Z350" s="511" t="s">
        <v>1978</v>
      </c>
    </row>
    <row r="351" spans="1:26" outlineLevel="1">
      <c r="A351" s="542">
        <v>4</v>
      </c>
      <c r="B351" s="542" t="s">
        <v>941</v>
      </c>
      <c r="C351" s="542">
        <v>285</v>
      </c>
      <c r="D351" s="542" t="s">
        <v>1185</v>
      </c>
      <c r="E351" s="542" t="s">
        <v>1896</v>
      </c>
      <c r="F351" s="521" t="s">
        <v>715</v>
      </c>
      <c r="G351" s="456">
        <v>320085</v>
      </c>
      <c r="H351" s="456">
        <v>0</v>
      </c>
      <c r="I351" s="456">
        <v>0</v>
      </c>
      <c r="J351" s="456">
        <v>0</v>
      </c>
      <c r="K351" s="456">
        <v>0</v>
      </c>
      <c r="L351" s="456">
        <v>0</v>
      </c>
      <c r="M351" s="456">
        <v>320085</v>
      </c>
      <c r="N351" s="456">
        <v>0</v>
      </c>
      <c r="O351" s="456">
        <v>0</v>
      </c>
      <c r="P351" s="511">
        <v>0</v>
      </c>
      <c r="Q351" s="511">
        <v>0</v>
      </c>
      <c r="R351" s="511">
        <v>8.2073076900000004</v>
      </c>
      <c r="T351" s="456">
        <v>3917257.48</v>
      </c>
      <c r="V351" s="511">
        <v>0</v>
      </c>
      <c r="Z351" s="511" t="s">
        <v>1978</v>
      </c>
    </row>
    <row r="352" spans="1:26" outlineLevel="1">
      <c r="A352" s="542">
        <v>5</v>
      </c>
      <c r="B352" s="542" t="s">
        <v>941</v>
      </c>
      <c r="C352" s="542">
        <v>286</v>
      </c>
      <c r="D352" s="542" t="s">
        <v>1186</v>
      </c>
      <c r="E352" s="542" t="s">
        <v>1897</v>
      </c>
      <c r="F352" s="521" t="s">
        <v>716</v>
      </c>
      <c r="G352" s="456">
        <v>299</v>
      </c>
      <c r="H352" s="456">
        <v>0</v>
      </c>
      <c r="I352" s="456">
        <v>0</v>
      </c>
      <c r="J352" s="456">
        <v>0</v>
      </c>
      <c r="K352" s="456">
        <v>0</v>
      </c>
      <c r="L352" s="456">
        <v>0</v>
      </c>
      <c r="M352" s="456">
        <v>299</v>
      </c>
      <c r="N352" s="456">
        <v>0</v>
      </c>
      <c r="O352" s="456">
        <v>0</v>
      </c>
      <c r="P352" s="511">
        <v>0</v>
      </c>
      <c r="Q352" s="511">
        <v>0</v>
      </c>
      <c r="R352" s="511">
        <v>7.0836299999999996E-3</v>
      </c>
      <c r="T352" s="456">
        <v>202996.67</v>
      </c>
      <c r="V352" s="511">
        <v>0</v>
      </c>
      <c r="Z352" s="511" t="s">
        <v>1978</v>
      </c>
    </row>
    <row r="353" spans="1:26" outlineLevel="2">
      <c r="A353" s="542">
        <v>5</v>
      </c>
      <c r="B353" s="542" t="s">
        <v>941</v>
      </c>
      <c r="C353" s="542">
        <v>287</v>
      </c>
      <c r="D353" s="542" t="s">
        <v>1188</v>
      </c>
      <c r="E353" s="542" t="s">
        <v>1898</v>
      </c>
      <c r="F353" s="521" t="s">
        <v>718</v>
      </c>
      <c r="G353" s="456">
        <v>284101</v>
      </c>
      <c r="H353" s="456">
        <v>0</v>
      </c>
      <c r="I353" s="456">
        <v>0</v>
      </c>
      <c r="J353" s="456">
        <v>0</v>
      </c>
      <c r="K353" s="456">
        <v>0</v>
      </c>
      <c r="L353" s="456">
        <v>0</v>
      </c>
      <c r="M353" s="456">
        <v>284101</v>
      </c>
      <c r="N353" s="456">
        <v>0</v>
      </c>
      <c r="O353" s="456">
        <v>0</v>
      </c>
      <c r="P353" s="511">
        <v>0</v>
      </c>
      <c r="Q353" s="511">
        <v>0</v>
      </c>
      <c r="R353" s="511">
        <v>4.9250411700000001</v>
      </c>
      <c r="T353" s="456">
        <v>2841017.5</v>
      </c>
      <c r="V353" s="511">
        <v>0</v>
      </c>
      <c r="Z353" s="511" t="s">
        <v>1978</v>
      </c>
    </row>
    <row r="354" spans="1:26" outlineLevel="2">
      <c r="A354" s="542">
        <v>5</v>
      </c>
      <c r="B354" s="542" t="s">
        <v>941</v>
      </c>
      <c r="C354" s="542">
        <v>288</v>
      </c>
      <c r="D354" s="542" t="s">
        <v>1189</v>
      </c>
      <c r="E354" s="542" t="s">
        <v>1899</v>
      </c>
      <c r="F354" s="521" t="s">
        <v>719</v>
      </c>
      <c r="G354" s="456">
        <v>189220</v>
      </c>
      <c r="H354" s="456">
        <v>0</v>
      </c>
      <c r="I354" s="456">
        <v>0</v>
      </c>
      <c r="J354" s="456">
        <v>0</v>
      </c>
      <c r="K354" s="456">
        <v>0</v>
      </c>
      <c r="L354" s="456">
        <v>0</v>
      </c>
      <c r="M354" s="456">
        <v>189220</v>
      </c>
      <c r="N354" s="456">
        <v>0</v>
      </c>
      <c r="O354" s="456">
        <v>0</v>
      </c>
      <c r="P354" s="511">
        <v>0</v>
      </c>
      <c r="Q354" s="511">
        <v>0</v>
      </c>
      <c r="R354" s="511">
        <v>0</v>
      </c>
      <c r="T354" s="456">
        <v>1141201.3899999999</v>
      </c>
      <c r="V354" s="511">
        <v>0</v>
      </c>
      <c r="Z354" s="511" t="s">
        <v>1978</v>
      </c>
    </row>
    <row r="355" spans="1:26" outlineLevel="2">
      <c r="A355" s="542">
        <v>5</v>
      </c>
      <c r="B355" s="542" t="s">
        <v>1099</v>
      </c>
      <c r="C355" s="542">
        <v>289</v>
      </c>
      <c r="D355" s="542" t="s">
        <v>1101</v>
      </c>
      <c r="E355" s="542" t="s">
        <v>1900</v>
      </c>
      <c r="F355" s="521" t="s">
        <v>1102</v>
      </c>
      <c r="G355" s="456">
        <v>39407</v>
      </c>
      <c r="H355" s="456">
        <v>0</v>
      </c>
      <c r="I355" s="456">
        <v>0</v>
      </c>
      <c r="J355" s="456">
        <v>0</v>
      </c>
      <c r="K355" s="456">
        <v>0</v>
      </c>
      <c r="L355" s="456">
        <v>0</v>
      </c>
      <c r="M355" s="456">
        <v>39407</v>
      </c>
      <c r="N355" s="456">
        <v>0</v>
      </c>
      <c r="O355" s="456">
        <v>0</v>
      </c>
      <c r="P355" s="511">
        <v>0</v>
      </c>
      <c r="Q355" s="511">
        <v>0</v>
      </c>
      <c r="R355" s="511">
        <v>1.97035</v>
      </c>
      <c r="T355" s="456">
        <v>394072.65</v>
      </c>
      <c r="V355" s="511">
        <v>0</v>
      </c>
      <c r="Z355" s="511" t="s">
        <v>1978</v>
      </c>
    </row>
    <row r="356" spans="1:26" outlineLevel="2">
      <c r="A356" s="542">
        <v>6</v>
      </c>
      <c r="B356" s="542" t="s">
        <v>941</v>
      </c>
      <c r="C356" s="542">
        <v>290</v>
      </c>
      <c r="D356" s="542" t="s">
        <v>1191</v>
      </c>
      <c r="E356" s="542" t="s">
        <v>1901</v>
      </c>
      <c r="F356" s="521" t="s">
        <v>721</v>
      </c>
      <c r="G356" s="456">
        <v>168712</v>
      </c>
      <c r="H356" s="456">
        <v>0</v>
      </c>
      <c r="I356" s="456">
        <v>0</v>
      </c>
      <c r="J356" s="456">
        <v>0</v>
      </c>
      <c r="K356" s="456">
        <v>0</v>
      </c>
      <c r="L356" s="456">
        <v>0</v>
      </c>
      <c r="M356" s="456">
        <v>168712</v>
      </c>
      <c r="N356" s="456">
        <v>0</v>
      </c>
      <c r="O356" s="456">
        <v>0</v>
      </c>
      <c r="P356" s="511">
        <v>0</v>
      </c>
      <c r="Q356" s="511">
        <v>0</v>
      </c>
      <c r="R356" s="511">
        <v>2.609944</v>
      </c>
      <c r="T356" s="456">
        <v>1678719.93</v>
      </c>
      <c r="V356" s="511">
        <v>0</v>
      </c>
      <c r="Z356" s="511" t="s">
        <v>1978</v>
      </c>
    </row>
    <row r="357" spans="1:26" outlineLevel="1">
      <c r="A357" s="542">
        <v>8</v>
      </c>
      <c r="B357" s="542" t="s">
        <v>941</v>
      </c>
      <c r="C357" s="542">
        <v>291</v>
      </c>
      <c r="D357" s="542" t="s">
        <v>1192</v>
      </c>
      <c r="E357" s="542" t="s">
        <v>1902</v>
      </c>
      <c r="F357" s="521" t="s">
        <v>722</v>
      </c>
      <c r="G357" s="456">
        <v>213390</v>
      </c>
      <c r="H357" s="456">
        <v>0</v>
      </c>
      <c r="I357" s="456">
        <v>0</v>
      </c>
      <c r="J357" s="456">
        <v>0</v>
      </c>
      <c r="K357" s="456">
        <v>0</v>
      </c>
      <c r="L357" s="456">
        <v>0</v>
      </c>
      <c r="M357" s="456">
        <v>213390</v>
      </c>
      <c r="N357" s="456">
        <v>0</v>
      </c>
      <c r="O357" s="456">
        <v>0</v>
      </c>
      <c r="P357" s="511">
        <v>0</v>
      </c>
      <c r="Q357" s="511">
        <v>0</v>
      </c>
      <c r="R357" s="511">
        <v>2.4629501399999998</v>
      </c>
      <c r="T357" s="456">
        <v>2133903.39</v>
      </c>
      <c r="V357" s="511">
        <v>0</v>
      </c>
      <c r="Z357" s="511" t="s">
        <v>1978</v>
      </c>
    </row>
    <row r="358" spans="1:26" outlineLevel="1">
      <c r="A358" s="542">
        <v>8</v>
      </c>
      <c r="B358" s="542" t="s">
        <v>904</v>
      </c>
      <c r="C358" s="542">
        <v>292</v>
      </c>
      <c r="D358" s="542" t="s">
        <v>1066</v>
      </c>
      <c r="E358" s="542" t="s">
        <v>1903</v>
      </c>
      <c r="F358" s="521" t="s">
        <v>1067</v>
      </c>
      <c r="G358" s="456">
        <v>74114</v>
      </c>
      <c r="H358" s="456">
        <v>0</v>
      </c>
      <c r="I358" s="456">
        <v>0</v>
      </c>
      <c r="J358" s="456">
        <v>0</v>
      </c>
      <c r="K358" s="456">
        <v>0</v>
      </c>
      <c r="L358" s="456">
        <v>0</v>
      </c>
      <c r="M358" s="456">
        <v>74114</v>
      </c>
      <c r="N358" s="456">
        <v>0</v>
      </c>
      <c r="O358" s="456">
        <v>0</v>
      </c>
      <c r="P358" s="511">
        <v>0</v>
      </c>
      <c r="Q358" s="511">
        <v>0</v>
      </c>
      <c r="R358" s="511">
        <v>1.49098737</v>
      </c>
      <c r="T358" s="456">
        <v>307757.93</v>
      </c>
      <c r="V358" s="511">
        <v>0</v>
      </c>
      <c r="Z358" s="511" t="s">
        <v>1978</v>
      </c>
    </row>
    <row r="359" spans="1:26" outlineLevel="2">
      <c r="A359" s="542">
        <v>8</v>
      </c>
      <c r="B359" s="542" t="s">
        <v>1013</v>
      </c>
      <c r="C359" s="542">
        <v>293</v>
      </c>
      <c r="D359" s="542" t="s">
        <v>1367</v>
      </c>
      <c r="E359" s="542" t="s">
        <v>1904</v>
      </c>
      <c r="F359" s="521" t="s">
        <v>1905</v>
      </c>
      <c r="G359" s="456">
        <v>3408091</v>
      </c>
      <c r="H359" s="456">
        <v>0</v>
      </c>
      <c r="I359" s="456">
        <v>0</v>
      </c>
      <c r="J359" s="456">
        <v>0</v>
      </c>
      <c r="K359" s="456">
        <v>0</v>
      </c>
      <c r="L359" s="456">
        <v>0</v>
      </c>
      <c r="M359" s="456">
        <v>3408091</v>
      </c>
      <c r="N359" s="456">
        <v>0</v>
      </c>
      <c r="O359" s="456">
        <v>0</v>
      </c>
      <c r="P359" s="511">
        <v>0</v>
      </c>
      <c r="Q359" s="511">
        <v>0</v>
      </c>
      <c r="R359" s="511">
        <v>5.1969243199999999</v>
      </c>
      <c r="T359" s="456">
        <v>65420900.75</v>
      </c>
      <c r="V359" s="511">
        <v>0</v>
      </c>
      <c r="Z359" s="511" t="s">
        <v>1978</v>
      </c>
    </row>
    <row r="360" spans="1:26" outlineLevel="1">
      <c r="A360" s="542">
        <v>8</v>
      </c>
      <c r="B360" s="542" t="s">
        <v>941</v>
      </c>
      <c r="C360" s="542">
        <v>294</v>
      </c>
      <c r="D360" s="542" t="s">
        <v>1198</v>
      </c>
      <c r="E360" s="542" t="s">
        <v>1906</v>
      </c>
      <c r="F360" s="521" t="s">
        <v>1199</v>
      </c>
      <c r="G360" s="456">
        <v>84233</v>
      </c>
      <c r="H360" s="456">
        <v>0</v>
      </c>
      <c r="I360" s="456">
        <v>0</v>
      </c>
      <c r="J360" s="456">
        <v>0</v>
      </c>
      <c r="K360" s="456">
        <v>0</v>
      </c>
      <c r="L360" s="456">
        <v>0</v>
      </c>
      <c r="M360" s="456">
        <v>84233</v>
      </c>
      <c r="N360" s="456">
        <v>0</v>
      </c>
      <c r="O360" s="456">
        <v>0</v>
      </c>
      <c r="P360" s="511">
        <v>0</v>
      </c>
      <c r="Q360" s="511">
        <v>0</v>
      </c>
      <c r="R360" s="511">
        <v>4.8133142900000001</v>
      </c>
      <c r="T360" s="456">
        <v>1452916.3</v>
      </c>
      <c r="V360" s="511">
        <v>0</v>
      </c>
      <c r="Z360" s="511" t="s">
        <v>1978</v>
      </c>
    </row>
    <row r="361" spans="1:26" outlineLevel="1">
      <c r="A361" s="542">
        <v>8</v>
      </c>
      <c r="B361" s="542" t="s">
        <v>929</v>
      </c>
      <c r="C361" s="542">
        <v>295</v>
      </c>
      <c r="D361" s="542" t="s">
        <v>1129</v>
      </c>
      <c r="E361" s="542" t="s">
        <v>1907</v>
      </c>
      <c r="F361" s="521" t="s">
        <v>677</v>
      </c>
      <c r="G361" s="456">
        <v>266145</v>
      </c>
      <c r="H361" s="456">
        <v>0</v>
      </c>
      <c r="I361" s="456">
        <v>0</v>
      </c>
      <c r="J361" s="456">
        <v>0</v>
      </c>
      <c r="K361" s="456">
        <v>0</v>
      </c>
      <c r="L361" s="456">
        <v>0</v>
      </c>
      <c r="M361" s="456">
        <v>266145</v>
      </c>
      <c r="N361" s="456">
        <v>0</v>
      </c>
      <c r="O361" s="456">
        <v>0</v>
      </c>
      <c r="P361" s="511">
        <v>0</v>
      </c>
      <c r="Q361" s="511">
        <v>0</v>
      </c>
      <c r="R361" s="511">
        <v>7.8277941200000001</v>
      </c>
      <c r="T361" s="456">
        <v>2663394.67</v>
      </c>
      <c r="V361" s="511">
        <v>0</v>
      </c>
      <c r="Z361" s="511" t="s">
        <v>1978</v>
      </c>
    </row>
    <row r="362" spans="1:26" outlineLevel="2">
      <c r="A362" s="542">
        <v>12</v>
      </c>
      <c r="B362" s="542" t="s">
        <v>941</v>
      </c>
      <c r="C362" s="542">
        <v>296</v>
      </c>
      <c r="D362" s="542" t="s">
        <v>1201</v>
      </c>
      <c r="E362" s="542" t="s">
        <v>1908</v>
      </c>
      <c r="F362" s="521" t="s">
        <v>1202</v>
      </c>
      <c r="G362" s="456">
        <v>34948</v>
      </c>
      <c r="H362" s="456">
        <v>0</v>
      </c>
      <c r="I362" s="456">
        <v>0</v>
      </c>
      <c r="J362" s="456">
        <v>0</v>
      </c>
      <c r="K362" s="456">
        <v>0</v>
      </c>
      <c r="L362" s="456">
        <v>0</v>
      </c>
      <c r="M362" s="456">
        <v>34948</v>
      </c>
      <c r="N362" s="456">
        <v>0</v>
      </c>
      <c r="O362" s="456">
        <v>0</v>
      </c>
      <c r="P362" s="511">
        <v>0</v>
      </c>
      <c r="Q362" s="511">
        <v>0</v>
      </c>
      <c r="R362" s="511">
        <v>0.45438942999999998</v>
      </c>
      <c r="T362" s="456">
        <v>2713182.79</v>
      </c>
      <c r="V362" s="511">
        <v>0</v>
      </c>
      <c r="Z362" s="511" t="s">
        <v>1978</v>
      </c>
    </row>
    <row r="363" spans="1:26" outlineLevel="1">
      <c r="A363" s="542">
        <v>12</v>
      </c>
      <c r="B363" s="542" t="s">
        <v>899</v>
      </c>
      <c r="C363" s="542">
        <v>297</v>
      </c>
      <c r="D363" s="542" t="s">
        <v>1059</v>
      </c>
      <c r="E363" s="542" t="s">
        <v>1909</v>
      </c>
      <c r="F363" s="521" t="s">
        <v>1060</v>
      </c>
      <c r="G363" s="456">
        <v>43200</v>
      </c>
      <c r="H363" s="456">
        <v>0</v>
      </c>
      <c r="I363" s="456">
        <v>0</v>
      </c>
      <c r="J363" s="456">
        <v>0</v>
      </c>
      <c r="K363" s="456">
        <v>0</v>
      </c>
      <c r="L363" s="456">
        <v>0</v>
      </c>
      <c r="M363" s="456">
        <v>43200</v>
      </c>
      <c r="N363" s="456">
        <v>0</v>
      </c>
      <c r="O363" s="456">
        <v>0</v>
      </c>
      <c r="P363" s="511">
        <v>0</v>
      </c>
      <c r="Q363" s="511">
        <v>0</v>
      </c>
      <c r="R363" s="511">
        <v>6.1714285699999998</v>
      </c>
      <c r="T363" s="456">
        <v>314757.65000000002</v>
      </c>
      <c r="V363" s="511">
        <v>0</v>
      </c>
      <c r="Z363" s="511" t="s">
        <v>1978</v>
      </c>
    </row>
    <row r="364" spans="1:26" outlineLevel="1">
      <c r="A364" s="542">
        <v>14</v>
      </c>
      <c r="B364" s="542" t="s">
        <v>941</v>
      </c>
      <c r="C364" s="542">
        <v>298</v>
      </c>
      <c r="D364" s="542" t="s">
        <v>1207</v>
      </c>
      <c r="E364" s="542" t="s">
        <v>1910</v>
      </c>
      <c r="F364" s="521" t="s">
        <v>1208</v>
      </c>
      <c r="G364" s="456">
        <v>81277</v>
      </c>
      <c r="H364" s="456">
        <v>0</v>
      </c>
      <c r="I364" s="456">
        <v>0</v>
      </c>
      <c r="J364" s="456">
        <v>0</v>
      </c>
      <c r="K364" s="456">
        <v>0</v>
      </c>
      <c r="L364" s="456">
        <v>0</v>
      </c>
      <c r="M364" s="456">
        <v>81277</v>
      </c>
      <c r="N364" s="456">
        <v>0</v>
      </c>
      <c r="O364" s="456">
        <v>0</v>
      </c>
      <c r="P364" s="511">
        <v>0</v>
      </c>
      <c r="Q364" s="511">
        <v>0</v>
      </c>
      <c r="R364" s="511">
        <v>0</v>
      </c>
      <c r="T364" s="456">
        <v>1219162.25</v>
      </c>
      <c r="V364" s="511">
        <v>0</v>
      </c>
      <c r="Z364" s="511" t="s">
        <v>1978</v>
      </c>
    </row>
    <row r="365" spans="1:26" outlineLevel="2">
      <c r="A365" s="542">
        <v>17</v>
      </c>
      <c r="B365" s="542" t="s">
        <v>941</v>
      </c>
      <c r="C365" s="542">
        <v>299</v>
      </c>
      <c r="D365" s="542" t="s">
        <v>1209</v>
      </c>
      <c r="E365" s="542" t="s">
        <v>1911</v>
      </c>
      <c r="F365" s="521" t="s">
        <v>730</v>
      </c>
      <c r="G365" s="456">
        <v>727080</v>
      </c>
      <c r="H365" s="456">
        <v>0</v>
      </c>
      <c r="I365" s="456">
        <v>0</v>
      </c>
      <c r="J365" s="456">
        <v>0</v>
      </c>
      <c r="K365" s="456">
        <v>0</v>
      </c>
      <c r="L365" s="456">
        <v>0</v>
      </c>
      <c r="M365" s="456">
        <v>727080</v>
      </c>
      <c r="N365" s="456">
        <v>0</v>
      </c>
      <c r="O365" s="456">
        <v>0</v>
      </c>
      <c r="P365" s="511">
        <v>0</v>
      </c>
      <c r="Q365" s="511">
        <v>0</v>
      </c>
      <c r="R365" s="511">
        <v>4.8003486000000004</v>
      </c>
      <c r="T365" s="456">
        <v>14401412.880000001</v>
      </c>
      <c r="V365" s="511">
        <v>0</v>
      </c>
      <c r="Z365" s="511" t="s">
        <v>1978</v>
      </c>
    </row>
    <row r="366" spans="1:26" outlineLevel="2">
      <c r="A366" s="542">
        <v>17</v>
      </c>
      <c r="B366" s="542" t="s">
        <v>941</v>
      </c>
      <c r="C366" s="542">
        <v>300</v>
      </c>
      <c r="D366" s="542" t="s">
        <v>1210</v>
      </c>
      <c r="E366" s="542" t="s">
        <v>1912</v>
      </c>
      <c r="F366" s="521" t="s">
        <v>1211</v>
      </c>
      <c r="G366" s="456">
        <v>317647</v>
      </c>
      <c r="H366" s="456">
        <v>0</v>
      </c>
      <c r="I366" s="456">
        <v>0</v>
      </c>
      <c r="J366" s="456">
        <v>0</v>
      </c>
      <c r="K366" s="456">
        <v>0</v>
      </c>
      <c r="L366" s="456">
        <v>0</v>
      </c>
      <c r="M366" s="456">
        <v>317647</v>
      </c>
      <c r="N366" s="456">
        <v>0</v>
      </c>
      <c r="O366" s="456">
        <v>0</v>
      </c>
      <c r="P366" s="511">
        <v>0</v>
      </c>
      <c r="Q366" s="511">
        <v>0</v>
      </c>
      <c r="R366" s="511">
        <v>4.9249887599999997</v>
      </c>
      <c r="T366" s="456">
        <v>3176471.84</v>
      </c>
      <c r="V366" s="511">
        <v>0</v>
      </c>
      <c r="Z366" s="511" t="s">
        <v>1978</v>
      </c>
    </row>
    <row r="367" spans="1:26" outlineLevel="2">
      <c r="A367" s="542">
        <v>17</v>
      </c>
      <c r="B367" s="542" t="s">
        <v>941</v>
      </c>
      <c r="C367" s="542">
        <v>301</v>
      </c>
      <c r="D367" s="542" t="s">
        <v>947</v>
      </c>
      <c r="E367" s="542" t="s">
        <v>1583</v>
      </c>
      <c r="F367" s="521" t="s">
        <v>948</v>
      </c>
      <c r="G367" s="456">
        <v>35925</v>
      </c>
      <c r="H367" s="456">
        <v>0</v>
      </c>
      <c r="I367" s="456">
        <v>0</v>
      </c>
      <c r="J367" s="456">
        <v>0</v>
      </c>
      <c r="K367" s="456">
        <v>0</v>
      </c>
      <c r="L367" s="456">
        <v>0</v>
      </c>
      <c r="M367" s="456">
        <v>35925</v>
      </c>
      <c r="N367" s="456">
        <v>0</v>
      </c>
      <c r="O367" s="456">
        <v>0</v>
      </c>
      <c r="P367" s="511">
        <v>0</v>
      </c>
      <c r="Q367" s="511">
        <v>0</v>
      </c>
      <c r="R367" s="511">
        <v>2.8740000000000001</v>
      </c>
      <c r="T367" s="456">
        <v>20482064</v>
      </c>
      <c r="V367" s="511">
        <v>0</v>
      </c>
      <c r="Z367" s="511" t="s">
        <v>1978</v>
      </c>
    </row>
    <row r="368" spans="1:26" outlineLevel="2">
      <c r="A368" s="542">
        <v>17</v>
      </c>
      <c r="B368" s="542" t="s">
        <v>941</v>
      </c>
      <c r="C368" s="542">
        <v>302</v>
      </c>
      <c r="D368" s="542" t="s">
        <v>1224</v>
      </c>
      <c r="E368" s="542" t="s">
        <v>1913</v>
      </c>
      <c r="F368" s="521" t="s">
        <v>738</v>
      </c>
      <c r="G368" s="456">
        <v>628671</v>
      </c>
      <c r="H368" s="456">
        <v>0</v>
      </c>
      <c r="I368" s="456">
        <v>0</v>
      </c>
      <c r="J368" s="456">
        <v>0</v>
      </c>
      <c r="K368" s="456">
        <v>0</v>
      </c>
      <c r="L368" s="456">
        <v>0</v>
      </c>
      <c r="M368" s="456">
        <v>628671</v>
      </c>
      <c r="N368" s="456">
        <v>0</v>
      </c>
      <c r="O368" s="456">
        <v>0</v>
      </c>
      <c r="P368" s="511">
        <v>0</v>
      </c>
      <c r="Q368" s="511">
        <v>0</v>
      </c>
      <c r="R368" s="511">
        <v>4.4176164699999996</v>
      </c>
      <c r="T368" s="456">
        <v>5467885.0800000001</v>
      </c>
      <c r="V368" s="511">
        <v>0</v>
      </c>
      <c r="Z368" s="511" t="s">
        <v>1978</v>
      </c>
    </row>
    <row r="369" spans="1:26" outlineLevel="2">
      <c r="A369" s="542">
        <v>17</v>
      </c>
      <c r="B369" s="542" t="s">
        <v>941</v>
      </c>
      <c r="C369" s="542">
        <v>303</v>
      </c>
      <c r="D369" s="542" t="s">
        <v>1229</v>
      </c>
      <c r="E369" s="542" t="s">
        <v>1914</v>
      </c>
      <c r="F369" s="521" t="s">
        <v>1230</v>
      </c>
      <c r="G369" s="456">
        <v>45835</v>
      </c>
      <c r="H369" s="456">
        <v>0</v>
      </c>
      <c r="I369" s="456">
        <v>0</v>
      </c>
      <c r="J369" s="456">
        <v>0</v>
      </c>
      <c r="K369" s="456">
        <v>0</v>
      </c>
      <c r="L369" s="456">
        <v>0</v>
      </c>
      <c r="M369" s="456">
        <v>45835</v>
      </c>
      <c r="N369" s="456">
        <v>0</v>
      </c>
      <c r="O369" s="456">
        <v>0</v>
      </c>
      <c r="P369" s="511">
        <v>0</v>
      </c>
      <c r="Q369" s="511">
        <v>0</v>
      </c>
      <c r="R369" s="511">
        <v>9.1669999999999998</v>
      </c>
      <c r="T369" s="456">
        <v>448959.58</v>
      </c>
      <c r="V369" s="511">
        <v>0</v>
      </c>
      <c r="Z369" s="511" t="s">
        <v>1978</v>
      </c>
    </row>
    <row r="370" spans="1:26" outlineLevel="2">
      <c r="A370" s="542">
        <v>17</v>
      </c>
      <c r="B370" s="542" t="s">
        <v>941</v>
      </c>
      <c r="C370" s="542">
        <v>304</v>
      </c>
      <c r="D370" s="542" t="s">
        <v>1231</v>
      </c>
      <c r="E370" s="542" t="s">
        <v>1915</v>
      </c>
      <c r="F370" s="521" t="s">
        <v>1232</v>
      </c>
      <c r="G370" s="456">
        <v>49259</v>
      </c>
      <c r="H370" s="456">
        <v>0</v>
      </c>
      <c r="I370" s="456">
        <v>0</v>
      </c>
      <c r="J370" s="456">
        <v>0</v>
      </c>
      <c r="K370" s="456">
        <v>0</v>
      </c>
      <c r="L370" s="456">
        <v>0</v>
      </c>
      <c r="M370" s="456">
        <v>49259</v>
      </c>
      <c r="N370" s="456">
        <v>0</v>
      </c>
      <c r="O370" s="456">
        <v>0</v>
      </c>
      <c r="P370" s="511">
        <v>0</v>
      </c>
      <c r="Q370" s="511">
        <v>0</v>
      </c>
      <c r="R370" s="511">
        <v>0.98517999999999994</v>
      </c>
      <c r="T370" s="456">
        <v>492590.81</v>
      </c>
      <c r="V370" s="511">
        <v>0</v>
      </c>
      <c r="Z370" s="511" t="s">
        <v>1978</v>
      </c>
    </row>
    <row r="371" spans="1:26" outlineLevel="2">
      <c r="A371" s="542">
        <v>17</v>
      </c>
      <c r="B371" s="542" t="s">
        <v>941</v>
      </c>
      <c r="C371" s="542">
        <v>305</v>
      </c>
      <c r="D371" s="542" t="s">
        <v>1233</v>
      </c>
      <c r="E371" s="542" t="s">
        <v>1916</v>
      </c>
      <c r="F371" s="521" t="s">
        <v>741</v>
      </c>
      <c r="G371" s="456">
        <v>2472</v>
      </c>
      <c r="H371" s="456">
        <v>0</v>
      </c>
      <c r="I371" s="456">
        <v>0</v>
      </c>
      <c r="J371" s="456">
        <v>0</v>
      </c>
      <c r="K371" s="456">
        <v>0</v>
      </c>
      <c r="L371" s="456">
        <v>0</v>
      </c>
      <c r="M371" s="456">
        <v>2472</v>
      </c>
      <c r="N371" s="456">
        <v>0</v>
      </c>
      <c r="O371" s="456">
        <v>0</v>
      </c>
      <c r="P371" s="511">
        <v>0</v>
      </c>
      <c r="Q371" s="511">
        <v>0</v>
      </c>
      <c r="R371" s="511">
        <v>1.5103210000000001E-2</v>
      </c>
      <c r="T371" s="456">
        <v>81656.89</v>
      </c>
      <c r="V371" s="511">
        <v>0</v>
      </c>
      <c r="Z371" s="511" t="s">
        <v>1978</v>
      </c>
    </row>
    <row r="372" spans="1:26" outlineLevel="2">
      <c r="A372" s="542">
        <v>17</v>
      </c>
      <c r="B372" s="542" t="s">
        <v>1099</v>
      </c>
      <c r="C372" s="542">
        <v>306</v>
      </c>
      <c r="D372" s="542" t="s">
        <v>1103</v>
      </c>
      <c r="E372" s="542" t="s">
        <v>1917</v>
      </c>
      <c r="F372" s="521" t="s">
        <v>1104</v>
      </c>
      <c r="G372" s="456">
        <v>59110</v>
      </c>
      <c r="H372" s="456">
        <v>0</v>
      </c>
      <c r="I372" s="456">
        <v>0</v>
      </c>
      <c r="J372" s="456">
        <v>0</v>
      </c>
      <c r="K372" s="456">
        <v>0</v>
      </c>
      <c r="L372" s="456">
        <v>0</v>
      </c>
      <c r="M372" s="456">
        <v>59110</v>
      </c>
      <c r="N372" s="456">
        <v>0</v>
      </c>
      <c r="O372" s="456">
        <v>0</v>
      </c>
      <c r="P372" s="511">
        <v>0</v>
      </c>
      <c r="Q372" s="511">
        <v>0</v>
      </c>
      <c r="R372" s="511">
        <v>0</v>
      </c>
      <c r="T372" s="456">
        <v>591108.97</v>
      </c>
      <c r="V372" s="511">
        <v>0</v>
      </c>
      <c r="Z372" s="511" t="s">
        <v>1978</v>
      </c>
    </row>
    <row r="373" spans="1:26" outlineLevel="2">
      <c r="A373" s="542">
        <v>17</v>
      </c>
      <c r="B373" s="542" t="s">
        <v>941</v>
      </c>
      <c r="C373" s="542">
        <v>307</v>
      </c>
      <c r="D373" s="542" t="s">
        <v>1236</v>
      </c>
      <c r="E373" s="542" t="s">
        <v>1918</v>
      </c>
      <c r="F373" s="521" t="s">
        <v>1237</v>
      </c>
      <c r="G373" s="456">
        <v>165017</v>
      </c>
      <c r="H373" s="456">
        <v>0</v>
      </c>
      <c r="I373" s="456">
        <v>0</v>
      </c>
      <c r="J373" s="456">
        <v>0</v>
      </c>
      <c r="K373" s="456">
        <v>0</v>
      </c>
      <c r="L373" s="456">
        <v>0</v>
      </c>
      <c r="M373" s="456">
        <v>165017</v>
      </c>
      <c r="N373" s="456">
        <v>0</v>
      </c>
      <c r="O373" s="456">
        <v>0</v>
      </c>
      <c r="P373" s="511">
        <v>0</v>
      </c>
      <c r="Q373" s="511">
        <v>0</v>
      </c>
      <c r="R373" s="511">
        <v>5.00051515</v>
      </c>
      <c r="T373" s="456">
        <v>825089.61</v>
      </c>
      <c r="V373" s="511">
        <v>0</v>
      </c>
      <c r="Z373" s="511" t="s">
        <v>1978</v>
      </c>
    </row>
    <row r="374" spans="1:26" outlineLevel="1">
      <c r="A374" s="542">
        <v>17</v>
      </c>
      <c r="B374" s="542" t="s">
        <v>1022</v>
      </c>
      <c r="C374" s="542">
        <v>308</v>
      </c>
      <c r="D374" s="542" t="s">
        <v>1396</v>
      </c>
      <c r="E374" s="542" t="s">
        <v>1919</v>
      </c>
      <c r="F374" s="521" t="s">
        <v>1397</v>
      </c>
      <c r="G374" s="456">
        <v>3769256</v>
      </c>
      <c r="H374" s="456">
        <v>0</v>
      </c>
      <c r="I374" s="456">
        <v>0</v>
      </c>
      <c r="J374" s="456">
        <v>0</v>
      </c>
      <c r="K374" s="456">
        <v>0</v>
      </c>
      <c r="L374" s="456">
        <v>0</v>
      </c>
      <c r="M374" s="456">
        <v>3769256</v>
      </c>
      <c r="N374" s="456">
        <v>11420.84568</v>
      </c>
      <c r="O374" s="456">
        <v>58611.930799999995</v>
      </c>
      <c r="P374" s="511">
        <v>8.9827969999999993E-2</v>
      </c>
      <c r="Q374" s="511">
        <v>8.9471444132183123E-2</v>
      </c>
      <c r="R374" s="511">
        <v>9.4926260199999994</v>
      </c>
      <c r="T374" s="456">
        <v>43027452.630000003</v>
      </c>
      <c r="V374" s="511">
        <v>0</v>
      </c>
      <c r="Z374" s="511" t="s">
        <v>1978</v>
      </c>
    </row>
    <row r="375" spans="1:26" outlineLevel="1">
      <c r="A375" s="542">
        <v>17</v>
      </c>
      <c r="B375" s="542" t="s">
        <v>941</v>
      </c>
      <c r="C375" s="542">
        <v>309</v>
      </c>
      <c r="D375" s="542" t="s">
        <v>1920</v>
      </c>
      <c r="E375" s="542" t="s">
        <v>1921</v>
      </c>
      <c r="F375" s="521" t="s">
        <v>1238</v>
      </c>
      <c r="G375" s="456">
        <v>113022</v>
      </c>
      <c r="H375" s="456">
        <v>0</v>
      </c>
      <c r="I375" s="456">
        <v>0</v>
      </c>
      <c r="J375" s="456">
        <v>0</v>
      </c>
      <c r="K375" s="456">
        <v>0</v>
      </c>
      <c r="L375" s="456">
        <v>0</v>
      </c>
      <c r="M375" s="456">
        <v>113022</v>
      </c>
      <c r="N375" s="456">
        <v>0</v>
      </c>
      <c r="O375" s="456">
        <v>0</v>
      </c>
      <c r="P375" s="511">
        <v>0</v>
      </c>
      <c r="Q375" s="511">
        <v>0</v>
      </c>
      <c r="R375" s="511">
        <v>0</v>
      </c>
      <c r="T375" s="456">
        <v>1061799.19</v>
      </c>
      <c r="V375" s="511">
        <v>0</v>
      </c>
      <c r="Z375" s="511" t="s">
        <v>1978</v>
      </c>
    </row>
    <row r="376" spans="1:26" outlineLevel="2">
      <c r="A376" s="542">
        <v>17</v>
      </c>
      <c r="B376" s="542" t="s">
        <v>1099</v>
      </c>
      <c r="C376" s="542">
        <v>310</v>
      </c>
      <c r="D376" s="542" t="s">
        <v>1105</v>
      </c>
      <c r="E376" s="542" t="s">
        <v>1922</v>
      </c>
      <c r="F376" s="521" t="s">
        <v>1106</v>
      </c>
      <c r="G376" s="456">
        <v>98518</v>
      </c>
      <c r="H376" s="456">
        <v>0</v>
      </c>
      <c r="I376" s="456">
        <v>0</v>
      </c>
      <c r="J376" s="456">
        <v>0</v>
      </c>
      <c r="K376" s="456">
        <v>0</v>
      </c>
      <c r="L376" s="456">
        <v>0</v>
      </c>
      <c r="M376" s="456">
        <v>98518</v>
      </c>
      <c r="N376" s="456">
        <v>0</v>
      </c>
      <c r="O376" s="456">
        <v>0</v>
      </c>
      <c r="P376" s="511">
        <v>0</v>
      </c>
      <c r="Q376" s="511">
        <v>0</v>
      </c>
      <c r="R376" s="511">
        <v>3.28393333</v>
      </c>
      <c r="T376" s="456">
        <v>2093303.07</v>
      </c>
      <c r="V376" s="511">
        <v>0</v>
      </c>
      <c r="Z376" s="511" t="s">
        <v>1978</v>
      </c>
    </row>
    <row r="377" spans="1:26" outlineLevel="1">
      <c r="A377" s="542">
        <v>17</v>
      </c>
      <c r="B377" s="542" t="s">
        <v>996</v>
      </c>
      <c r="C377" s="542">
        <v>311</v>
      </c>
      <c r="D377" s="542" t="s">
        <v>1355</v>
      </c>
      <c r="E377" s="542" t="s">
        <v>1923</v>
      </c>
      <c r="F377" s="521" t="s">
        <v>833</v>
      </c>
      <c r="G377" s="456">
        <v>147</v>
      </c>
      <c r="H377" s="456">
        <v>0</v>
      </c>
      <c r="I377" s="456">
        <v>0</v>
      </c>
      <c r="J377" s="456">
        <v>0</v>
      </c>
      <c r="K377" s="456">
        <v>0</v>
      </c>
      <c r="L377" s="456">
        <v>0</v>
      </c>
      <c r="M377" s="456">
        <v>147</v>
      </c>
      <c r="N377" s="456">
        <v>0</v>
      </c>
      <c r="O377" s="456">
        <v>0</v>
      </c>
      <c r="P377" s="511">
        <v>0</v>
      </c>
      <c r="Q377" s="511">
        <v>0</v>
      </c>
      <c r="R377" s="511">
        <v>2.9399999999999999E-4</v>
      </c>
      <c r="T377" s="456">
        <v>12540.87</v>
      </c>
      <c r="V377" s="511">
        <v>0</v>
      </c>
      <c r="Z377" s="511" t="s">
        <v>1978</v>
      </c>
    </row>
    <row r="378" spans="1:26" outlineLevel="1">
      <c r="A378" s="542">
        <v>17</v>
      </c>
      <c r="B378" s="542" t="s">
        <v>941</v>
      </c>
      <c r="C378" s="542">
        <v>312</v>
      </c>
      <c r="D378" s="542" t="s">
        <v>1247</v>
      </c>
      <c r="E378" s="542" t="s">
        <v>1924</v>
      </c>
      <c r="F378" s="521" t="s">
        <v>1248</v>
      </c>
      <c r="G378" s="456">
        <v>4</v>
      </c>
      <c r="H378" s="456">
        <v>0</v>
      </c>
      <c r="I378" s="456">
        <v>0</v>
      </c>
      <c r="J378" s="456">
        <v>0</v>
      </c>
      <c r="K378" s="456">
        <v>0</v>
      </c>
      <c r="L378" s="456">
        <v>0</v>
      </c>
      <c r="M378" s="456">
        <v>4</v>
      </c>
      <c r="N378" s="456">
        <v>0</v>
      </c>
      <c r="O378" s="456">
        <v>0</v>
      </c>
      <c r="P378" s="511">
        <v>0</v>
      </c>
      <c r="Q378" s="511">
        <v>0</v>
      </c>
      <c r="R378" s="511">
        <v>3.2360000000000002E-5</v>
      </c>
      <c r="T378" s="456">
        <v>49.46</v>
      </c>
      <c r="V378" s="511">
        <v>0</v>
      </c>
      <c r="Z378" s="511" t="s">
        <v>1978</v>
      </c>
    </row>
    <row r="379" spans="1:26" outlineLevel="2">
      <c r="A379" s="542">
        <v>17</v>
      </c>
      <c r="B379" s="542" t="s">
        <v>1013</v>
      </c>
      <c r="C379" s="542">
        <v>313</v>
      </c>
      <c r="D379" s="542" t="s">
        <v>1377</v>
      </c>
      <c r="E379" s="542" t="s">
        <v>1925</v>
      </c>
      <c r="F379" s="521" t="s">
        <v>1378</v>
      </c>
      <c r="G379" s="456">
        <v>1970</v>
      </c>
      <c r="H379" s="456">
        <v>0</v>
      </c>
      <c r="I379" s="456">
        <v>0</v>
      </c>
      <c r="J379" s="456">
        <v>0</v>
      </c>
      <c r="K379" s="456">
        <v>0</v>
      </c>
      <c r="L379" s="456">
        <v>0</v>
      </c>
      <c r="M379" s="456">
        <v>1970</v>
      </c>
      <c r="N379" s="456">
        <v>0</v>
      </c>
      <c r="O379" s="456">
        <v>0</v>
      </c>
      <c r="P379" s="511">
        <v>0</v>
      </c>
      <c r="Q379" s="511">
        <v>0</v>
      </c>
      <c r="R379" s="511">
        <v>3.9399999999999998E-2</v>
      </c>
      <c r="T379" s="456">
        <v>207735.4</v>
      </c>
      <c r="V379" s="511">
        <v>0</v>
      </c>
      <c r="Z379" s="511" t="s">
        <v>1978</v>
      </c>
    </row>
    <row r="380" spans="1:26" outlineLevel="2">
      <c r="A380" s="542">
        <v>17</v>
      </c>
      <c r="B380" s="542" t="s">
        <v>1022</v>
      </c>
      <c r="C380" s="529">
        <v>314</v>
      </c>
      <c r="D380" s="542" t="s">
        <v>1400</v>
      </c>
      <c r="E380" s="542" t="s">
        <v>1926</v>
      </c>
      <c r="F380" s="521" t="s">
        <v>850</v>
      </c>
      <c r="G380" s="456">
        <v>35227</v>
      </c>
      <c r="H380" s="456">
        <v>0</v>
      </c>
      <c r="I380" s="456">
        <v>0</v>
      </c>
      <c r="J380" s="456">
        <v>0</v>
      </c>
      <c r="K380" s="456">
        <v>0</v>
      </c>
      <c r="L380" s="456">
        <v>0</v>
      </c>
      <c r="M380" s="456">
        <v>35227</v>
      </c>
      <c r="N380" s="456">
        <v>0</v>
      </c>
      <c r="O380" s="456">
        <v>0</v>
      </c>
      <c r="P380" s="511">
        <v>0</v>
      </c>
      <c r="Q380" s="511">
        <v>0</v>
      </c>
      <c r="R380" s="511">
        <v>0.35227000000000003</v>
      </c>
      <c r="T380" s="456">
        <v>92017784.420000002</v>
      </c>
      <c r="V380" s="511">
        <v>0</v>
      </c>
      <c r="Z380" s="511" t="s">
        <v>1978</v>
      </c>
    </row>
    <row r="381" spans="1:26" outlineLevel="2">
      <c r="A381" s="542">
        <v>17</v>
      </c>
      <c r="B381" s="542" t="s">
        <v>1022</v>
      </c>
      <c r="C381" s="542">
        <v>315</v>
      </c>
      <c r="D381" s="542" t="s">
        <v>1401</v>
      </c>
      <c r="E381" s="542" t="s">
        <v>1927</v>
      </c>
      <c r="F381" s="521" t="s">
        <v>851</v>
      </c>
      <c r="G381" s="456">
        <v>172406</v>
      </c>
      <c r="H381" s="456">
        <v>0</v>
      </c>
      <c r="I381" s="456">
        <v>0</v>
      </c>
      <c r="J381" s="456">
        <v>0</v>
      </c>
      <c r="K381" s="456">
        <v>0</v>
      </c>
      <c r="L381" s="456">
        <v>0</v>
      </c>
      <c r="M381" s="456">
        <v>172406</v>
      </c>
      <c r="N381" s="456">
        <v>0</v>
      </c>
      <c r="O381" s="456">
        <v>0</v>
      </c>
      <c r="P381" s="511">
        <v>0</v>
      </c>
      <c r="Q381" s="511">
        <v>0</v>
      </c>
      <c r="R381" s="511">
        <v>1.7240599999999999</v>
      </c>
      <c r="T381" s="456">
        <v>9607505.2300000004</v>
      </c>
      <c r="V381" s="511">
        <v>0</v>
      </c>
      <c r="Z381" s="511" t="s">
        <v>1978</v>
      </c>
    </row>
    <row r="382" spans="1:26" outlineLevel="1">
      <c r="A382" s="542">
        <v>17</v>
      </c>
      <c r="B382" s="542" t="s">
        <v>1013</v>
      </c>
      <c r="C382" s="542">
        <v>316</v>
      </c>
      <c r="D382" s="542" t="s">
        <v>1379</v>
      </c>
      <c r="E382" s="542" t="s">
        <v>1928</v>
      </c>
      <c r="F382" s="521" t="s">
        <v>847</v>
      </c>
      <c r="G382" s="456">
        <v>98518</v>
      </c>
      <c r="H382" s="456">
        <v>0</v>
      </c>
      <c r="I382" s="456">
        <v>0</v>
      </c>
      <c r="J382" s="456">
        <v>0</v>
      </c>
      <c r="K382" s="456">
        <v>0</v>
      </c>
      <c r="L382" s="456">
        <v>0</v>
      </c>
      <c r="M382" s="456">
        <v>98518</v>
      </c>
      <c r="N382" s="456">
        <v>0</v>
      </c>
      <c r="O382" s="456">
        <v>0</v>
      </c>
      <c r="P382" s="511">
        <v>0</v>
      </c>
      <c r="Q382" s="511">
        <v>0</v>
      </c>
      <c r="R382" s="511">
        <v>0.60317266000000003</v>
      </c>
      <c r="T382" s="456">
        <v>988952.06</v>
      </c>
      <c r="V382" s="511">
        <v>0</v>
      </c>
      <c r="Z382" s="511" t="s">
        <v>1978</v>
      </c>
    </row>
    <row r="383" spans="1:26" outlineLevel="1">
      <c r="A383" s="542">
        <v>17</v>
      </c>
      <c r="B383" s="542" t="s">
        <v>1013</v>
      </c>
      <c r="C383" s="542">
        <v>317</v>
      </c>
      <c r="D383" s="542" t="s">
        <v>1380</v>
      </c>
      <c r="E383" s="542" t="s">
        <v>1929</v>
      </c>
      <c r="F383" s="521" t="s">
        <v>1381</v>
      </c>
      <c r="G383" s="456">
        <v>139990</v>
      </c>
      <c r="H383" s="456">
        <v>0</v>
      </c>
      <c r="I383" s="456">
        <v>0</v>
      </c>
      <c r="J383" s="456">
        <v>0</v>
      </c>
      <c r="K383" s="456">
        <v>0</v>
      </c>
      <c r="L383" s="456">
        <v>0</v>
      </c>
      <c r="M383" s="456">
        <v>139990</v>
      </c>
      <c r="N383" s="456">
        <v>0</v>
      </c>
      <c r="O383" s="456">
        <v>0</v>
      </c>
      <c r="P383" s="511">
        <v>0</v>
      </c>
      <c r="Q383" s="511">
        <v>0</v>
      </c>
      <c r="R383" s="511">
        <v>0.70815395999999997</v>
      </c>
      <c r="T383" s="456">
        <v>1285848.21</v>
      </c>
      <c r="V383" s="511">
        <v>0</v>
      </c>
      <c r="Z383" s="511" t="s">
        <v>1978</v>
      </c>
    </row>
    <row r="384" spans="1:26" outlineLevel="2">
      <c r="A384" s="542">
        <v>17</v>
      </c>
      <c r="B384" s="542" t="s">
        <v>941</v>
      </c>
      <c r="C384" s="542">
        <v>318</v>
      </c>
      <c r="D384" s="542" t="s">
        <v>1250</v>
      </c>
      <c r="E384" s="542" t="s">
        <v>1930</v>
      </c>
      <c r="F384" s="521" t="s">
        <v>749</v>
      </c>
      <c r="G384" s="456">
        <v>163151</v>
      </c>
      <c r="H384" s="456">
        <v>0</v>
      </c>
      <c r="I384" s="456">
        <v>0</v>
      </c>
      <c r="J384" s="456">
        <v>0</v>
      </c>
      <c r="K384" s="456">
        <v>0</v>
      </c>
      <c r="L384" s="456">
        <v>0</v>
      </c>
      <c r="M384" s="456">
        <v>163151</v>
      </c>
      <c r="N384" s="456">
        <v>0</v>
      </c>
      <c r="O384" s="456">
        <v>0</v>
      </c>
      <c r="P384" s="511">
        <v>0</v>
      </c>
      <c r="Q384" s="511">
        <v>0</v>
      </c>
      <c r="R384" s="511">
        <v>2.4629540200000002</v>
      </c>
      <c r="T384" s="456">
        <v>1631510.02</v>
      </c>
      <c r="V384" s="511">
        <v>0</v>
      </c>
      <c r="Z384" s="511" t="s">
        <v>1978</v>
      </c>
    </row>
    <row r="385" spans="1:26" outlineLevel="2">
      <c r="A385" s="542">
        <v>17</v>
      </c>
      <c r="B385" s="542" t="s">
        <v>941</v>
      </c>
      <c r="C385" s="542">
        <v>319</v>
      </c>
      <c r="D385" s="542" t="s">
        <v>1253</v>
      </c>
      <c r="E385" s="542" t="s">
        <v>1931</v>
      </c>
      <c r="F385" s="521" t="s">
        <v>750</v>
      </c>
      <c r="G385" s="456">
        <v>37436</v>
      </c>
      <c r="H385" s="456">
        <v>0</v>
      </c>
      <c r="I385" s="456">
        <v>0</v>
      </c>
      <c r="J385" s="456">
        <v>0</v>
      </c>
      <c r="K385" s="456">
        <v>0</v>
      </c>
      <c r="L385" s="456">
        <v>0</v>
      </c>
      <c r="M385" s="456">
        <v>37436</v>
      </c>
      <c r="N385" s="456">
        <v>0</v>
      </c>
      <c r="O385" s="456">
        <v>0</v>
      </c>
      <c r="P385" s="511">
        <v>0</v>
      </c>
      <c r="Q385" s="511">
        <v>0</v>
      </c>
      <c r="R385" s="511">
        <v>1.4974400000000001</v>
      </c>
      <c r="T385" s="456">
        <v>349728.15</v>
      </c>
      <c r="V385" s="511">
        <v>0</v>
      </c>
      <c r="Z385" s="511" t="s">
        <v>1978</v>
      </c>
    </row>
    <row r="386" spans="1:26" outlineLevel="2">
      <c r="A386" s="542">
        <v>17</v>
      </c>
      <c r="B386" s="542" t="s">
        <v>904</v>
      </c>
      <c r="C386" s="542">
        <v>320</v>
      </c>
      <c r="D386" s="542" t="s">
        <v>1071</v>
      </c>
      <c r="E386" s="542" t="s">
        <v>1932</v>
      </c>
      <c r="F386" s="521" t="s">
        <v>1072</v>
      </c>
      <c r="G386" s="456">
        <v>156102</v>
      </c>
      <c r="H386" s="456">
        <v>0</v>
      </c>
      <c r="I386" s="456">
        <v>0</v>
      </c>
      <c r="J386" s="456">
        <v>0</v>
      </c>
      <c r="K386" s="456">
        <v>0</v>
      </c>
      <c r="L386" s="456">
        <v>0</v>
      </c>
      <c r="M386" s="456">
        <v>156102</v>
      </c>
      <c r="N386" s="456">
        <v>0</v>
      </c>
      <c r="O386" s="456">
        <v>0</v>
      </c>
      <c r="P386" s="511">
        <v>0</v>
      </c>
      <c r="Q386" s="511">
        <v>0</v>
      </c>
      <c r="R386" s="511">
        <v>7.8051000000000004</v>
      </c>
      <c r="T386" s="456">
        <v>2295979.0699999998</v>
      </c>
      <c r="V386" s="511">
        <v>0</v>
      </c>
      <c r="Z386" s="511" t="s">
        <v>1978</v>
      </c>
    </row>
    <row r="387" spans="1:26" outlineLevel="2">
      <c r="A387" s="542">
        <v>17</v>
      </c>
      <c r="B387" s="542" t="s">
        <v>941</v>
      </c>
      <c r="C387" s="542">
        <v>321</v>
      </c>
      <c r="D387" s="542" t="s">
        <v>1257</v>
      </c>
      <c r="E387" s="542" t="s">
        <v>1933</v>
      </c>
      <c r="F387" s="521" t="s">
        <v>752</v>
      </c>
      <c r="G387" s="456">
        <v>19223</v>
      </c>
      <c r="H387" s="456">
        <v>0</v>
      </c>
      <c r="I387" s="456">
        <v>0</v>
      </c>
      <c r="J387" s="456">
        <v>0</v>
      </c>
      <c r="K387" s="456">
        <v>0</v>
      </c>
      <c r="L387" s="456">
        <v>0</v>
      </c>
      <c r="M387" s="456">
        <v>19223</v>
      </c>
      <c r="N387" s="456">
        <v>0</v>
      </c>
      <c r="O387" s="456">
        <v>0</v>
      </c>
      <c r="P387" s="511">
        <v>0</v>
      </c>
      <c r="Q387" s="511">
        <v>0</v>
      </c>
      <c r="R387" s="511">
        <v>1.97158974</v>
      </c>
      <c r="T387" s="456">
        <v>216189.73</v>
      </c>
      <c r="V387" s="511">
        <v>0</v>
      </c>
      <c r="Z387" s="511" t="s">
        <v>1978</v>
      </c>
    </row>
    <row r="388" spans="1:26" outlineLevel="2">
      <c r="A388" s="542">
        <v>17</v>
      </c>
      <c r="B388" s="542" t="s">
        <v>941</v>
      </c>
      <c r="C388" s="542">
        <v>322</v>
      </c>
      <c r="D388" s="542" t="s">
        <v>1259</v>
      </c>
      <c r="E388" s="542" t="s">
        <v>1934</v>
      </c>
      <c r="F388" s="521" t="s">
        <v>1260</v>
      </c>
      <c r="G388" s="456">
        <v>62553</v>
      </c>
      <c r="H388" s="456">
        <v>0</v>
      </c>
      <c r="I388" s="456">
        <v>0</v>
      </c>
      <c r="J388" s="456">
        <v>0</v>
      </c>
      <c r="K388" s="456">
        <v>0</v>
      </c>
      <c r="L388" s="456">
        <v>0</v>
      </c>
      <c r="M388" s="456">
        <v>62553</v>
      </c>
      <c r="N388" s="456">
        <v>0</v>
      </c>
      <c r="O388" s="456">
        <v>0</v>
      </c>
      <c r="P388" s="511">
        <v>0</v>
      </c>
      <c r="Q388" s="511">
        <v>0</v>
      </c>
      <c r="R388" s="511">
        <v>5.5716576099999999</v>
      </c>
      <c r="T388" s="456">
        <v>569695.56000000006</v>
      </c>
      <c r="V388" s="511">
        <v>0</v>
      </c>
      <c r="Z388" s="511" t="s">
        <v>1978</v>
      </c>
    </row>
    <row r="389" spans="1:26" outlineLevel="2">
      <c r="A389" s="542">
        <v>17</v>
      </c>
      <c r="B389" s="542" t="s">
        <v>941</v>
      </c>
      <c r="C389" s="529">
        <v>323</v>
      </c>
      <c r="D389" s="542" t="s">
        <v>1263</v>
      </c>
      <c r="E389" s="542" t="s">
        <v>1935</v>
      </c>
      <c r="F389" s="521" t="s">
        <v>757</v>
      </c>
      <c r="G389" s="456">
        <v>92360</v>
      </c>
      <c r="H389" s="456">
        <v>0</v>
      </c>
      <c r="I389" s="456">
        <v>0</v>
      </c>
      <c r="J389" s="456">
        <v>0</v>
      </c>
      <c r="K389" s="456">
        <v>0</v>
      </c>
      <c r="L389" s="456">
        <v>0</v>
      </c>
      <c r="M389" s="456">
        <v>92360</v>
      </c>
      <c r="N389" s="456">
        <v>0</v>
      </c>
      <c r="O389" s="456">
        <v>0</v>
      </c>
      <c r="P389" s="511">
        <v>0</v>
      </c>
      <c r="Q389" s="511">
        <v>0</v>
      </c>
      <c r="R389" s="511">
        <v>2.5908705200000002</v>
      </c>
      <c r="T389" s="456">
        <v>1200690.1000000001</v>
      </c>
      <c r="V389" s="511">
        <v>0</v>
      </c>
      <c r="Z389" s="511" t="s">
        <v>1978</v>
      </c>
    </row>
    <row r="390" spans="1:26" outlineLevel="2">
      <c r="A390" s="542">
        <v>17</v>
      </c>
      <c r="B390" s="542" t="s">
        <v>1022</v>
      </c>
      <c r="C390" s="542">
        <v>324</v>
      </c>
      <c r="D390" s="542" t="s">
        <v>1404</v>
      </c>
      <c r="E390" s="542" t="s">
        <v>1936</v>
      </c>
      <c r="F390" s="521" t="s">
        <v>1405</v>
      </c>
      <c r="G390" s="456">
        <v>321</v>
      </c>
      <c r="H390" s="456">
        <v>0</v>
      </c>
      <c r="I390" s="456">
        <v>0</v>
      </c>
      <c r="J390" s="456">
        <v>0</v>
      </c>
      <c r="K390" s="456">
        <v>0</v>
      </c>
      <c r="L390" s="456">
        <v>0</v>
      </c>
      <c r="M390" s="456">
        <v>321</v>
      </c>
      <c r="N390" s="456">
        <v>0</v>
      </c>
      <c r="O390" s="456">
        <v>0</v>
      </c>
      <c r="P390" s="511">
        <v>0</v>
      </c>
      <c r="Q390" s="511">
        <v>0</v>
      </c>
      <c r="R390" s="511">
        <v>4.0538999999999999E-4</v>
      </c>
      <c r="T390" s="456">
        <v>496.06</v>
      </c>
      <c r="V390" s="511">
        <v>0</v>
      </c>
      <c r="Z390" s="511" t="s">
        <v>1978</v>
      </c>
    </row>
    <row r="391" spans="1:26" outlineLevel="2">
      <c r="A391" s="542">
        <v>17</v>
      </c>
      <c r="B391" s="542" t="s">
        <v>941</v>
      </c>
      <c r="C391" s="542">
        <v>325</v>
      </c>
      <c r="D391" s="542" t="s">
        <v>1266</v>
      </c>
      <c r="E391" s="542" t="s">
        <v>1937</v>
      </c>
      <c r="F391" s="521" t="s">
        <v>759</v>
      </c>
      <c r="G391" s="456">
        <v>118221</v>
      </c>
      <c r="H391" s="456">
        <v>0</v>
      </c>
      <c r="I391" s="456">
        <v>0</v>
      </c>
      <c r="J391" s="456">
        <v>0</v>
      </c>
      <c r="K391" s="456">
        <v>0</v>
      </c>
      <c r="L391" s="456">
        <v>0</v>
      </c>
      <c r="M391" s="456">
        <v>118221</v>
      </c>
      <c r="N391" s="456">
        <v>0</v>
      </c>
      <c r="O391" s="456">
        <v>0</v>
      </c>
      <c r="P391" s="511">
        <v>0</v>
      </c>
      <c r="Q391" s="511">
        <v>0</v>
      </c>
      <c r="R391" s="511">
        <v>4.9258749999999996</v>
      </c>
      <c r="T391" s="456">
        <v>1182217.94</v>
      </c>
      <c r="V391" s="511">
        <v>0</v>
      </c>
      <c r="Z391" s="511" t="s">
        <v>1978</v>
      </c>
    </row>
    <row r="392" spans="1:26" outlineLevel="1">
      <c r="A392" s="542">
        <v>17</v>
      </c>
      <c r="B392" s="542" t="s">
        <v>996</v>
      </c>
      <c r="C392" s="542">
        <v>326</v>
      </c>
      <c r="D392" s="542" t="s">
        <v>1357</v>
      </c>
      <c r="E392" s="542" t="s">
        <v>1938</v>
      </c>
      <c r="F392" s="521" t="s">
        <v>836</v>
      </c>
      <c r="G392" s="456">
        <v>738590</v>
      </c>
      <c r="H392" s="456">
        <v>0</v>
      </c>
      <c r="I392" s="456">
        <v>0</v>
      </c>
      <c r="J392" s="456">
        <v>0</v>
      </c>
      <c r="K392" s="456">
        <v>0</v>
      </c>
      <c r="L392" s="456">
        <v>0</v>
      </c>
      <c r="M392" s="456">
        <v>738590</v>
      </c>
      <c r="N392" s="456">
        <v>0</v>
      </c>
      <c r="O392" s="456">
        <v>0</v>
      </c>
      <c r="P392" s="511">
        <v>0</v>
      </c>
      <c r="Q392" s="511">
        <v>0</v>
      </c>
      <c r="R392" s="511">
        <v>2.4619666699999998</v>
      </c>
      <c r="T392" s="456">
        <v>14777724.300000001</v>
      </c>
      <c r="V392" s="511">
        <v>0</v>
      </c>
      <c r="Z392" s="511" t="s">
        <v>1978</v>
      </c>
    </row>
    <row r="393" spans="1:26" outlineLevel="1">
      <c r="A393" s="542">
        <v>17</v>
      </c>
      <c r="B393" s="542" t="s">
        <v>941</v>
      </c>
      <c r="C393" s="542">
        <v>327</v>
      </c>
      <c r="D393" s="542" t="s">
        <v>1269</v>
      </c>
      <c r="E393" s="542" t="s">
        <v>1939</v>
      </c>
      <c r="F393" s="521" t="s">
        <v>762</v>
      </c>
      <c r="G393" s="456">
        <v>121543</v>
      </c>
      <c r="H393" s="456">
        <v>0</v>
      </c>
      <c r="I393" s="456">
        <v>0</v>
      </c>
      <c r="J393" s="456">
        <v>0</v>
      </c>
      <c r="K393" s="456">
        <v>0</v>
      </c>
      <c r="L393" s="456">
        <v>0</v>
      </c>
      <c r="M393" s="456">
        <v>121543</v>
      </c>
      <c r="N393" s="456">
        <v>0</v>
      </c>
      <c r="O393" s="456">
        <v>0</v>
      </c>
      <c r="P393" s="511">
        <v>0</v>
      </c>
      <c r="Q393" s="511">
        <v>0</v>
      </c>
      <c r="R393" s="511">
        <v>3.9585395999999999</v>
      </c>
      <c r="T393" s="456">
        <v>1304050.3700000001</v>
      </c>
      <c r="V393" s="511">
        <v>0</v>
      </c>
      <c r="Z393" s="511" t="s">
        <v>1978</v>
      </c>
    </row>
    <row r="394" spans="1:26" outlineLevel="2">
      <c r="A394" s="542">
        <v>17</v>
      </c>
      <c r="B394" s="542" t="s">
        <v>941</v>
      </c>
      <c r="C394" s="542">
        <v>328</v>
      </c>
      <c r="D394" s="542" t="s">
        <v>1271</v>
      </c>
      <c r="E394" s="542" t="s">
        <v>1940</v>
      </c>
      <c r="F394" s="521" t="s">
        <v>764</v>
      </c>
      <c r="G394" s="456">
        <v>159813</v>
      </c>
      <c r="H394" s="456">
        <v>0</v>
      </c>
      <c r="I394" s="456">
        <v>0</v>
      </c>
      <c r="J394" s="456">
        <v>0</v>
      </c>
      <c r="K394" s="456">
        <v>0</v>
      </c>
      <c r="L394" s="456">
        <v>0</v>
      </c>
      <c r="M394" s="456">
        <v>159813</v>
      </c>
      <c r="N394" s="456">
        <v>0</v>
      </c>
      <c r="O394" s="456">
        <v>0</v>
      </c>
      <c r="P394" s="511">
        <v>0</v>
      </c>
      <c r="Q394" s="511">
        <v>0</v>
      </c>
      <c r="R394" s="511">
        <v>1.3317749999999999</v>
      </c>
      <c r="T394" s="456">
        <v>14272707.890000001</v>
      </c>
      <c r="V394" s="511">
        <v>0</v>
      </c>
      <c r="Z394" s="511" t="s">
        <v>1978</v>
      </c>
    </row>
    <row r="395" spans="1:26" outlineLevel="2">
      <c r="A395" s="542">
        <v>17</v>
      </c>
      <c r="B395" s="542" t="s">
        <v>941</v>
      </c>
      <c r="C395" s="542">
        <v>329</v>
      </c>
      <c r="D395" s="542" t="s">
        <v>1273</v>
      </c>
      <c r="E395" s="542" t="s">
        <v>1941</v>
      </c>
      <c r="F395" s="521" t="s">
        <v>766</v>
      </c>
      <c r="G395" s="456">
        <v>416</v>
      </c>
      <c r="H395" s="456">
        <v>0</v>
      </c>
      <c r="I395" s="456">
        <v>0</v>
      </c>
      <c r="J395" s="456">
        <v>0</v>
      </c>
      <c r="K395" s="456">
        <v>0</v>
      </c>
      <c r="L395" s="456">
        <v>0</v>
      </c>
      <c r="M395" s="456">
        <v>416</v>
      </c>
      <c r="N395" s="456">
        <v>0</v>
      </c>
      <c r="O395" s="456">
        <v>0</v>
      </c>
      <c r="P395" s="511">
        <v>0</v>
      </c>
      <c r="Q395" s="511">
        <v>0</v>
      </c>
      <c r="R395" s="511">
        <v>1.485714E-2</v>
      </c>
      <c r="T395" s="456">
        <v>554164.66</v>
      </c>
      <c r="V395" s="511">
        <v>0</v>
      </c>
      <c r="Z395" s="511" t="s">
        <v>1978</v>
      </c>
    </row>
    <row r="396" spans="1:26" outlineLevel="1">
      <c r="A396" s="542">
        <v>17</v>
      </c>
      <c r="B396" s="542" t="s">
        <v>941</v>
      </c>
      <c r="C396" s="542">
        <v>330</v>
      </c>
      <c r="D396" s="542" t="s">
        <v>1275</v>
      </c>
      <c r="E396" s="542" t="s">
        <v>1942</v>
      </c>
      <c r="F396" s="521" t="s">
        <v>1276</v>
      </c>
      <c r="G396" s="456">
        <v>26452</v>
      </c>
      <c r="H396" s="456">
        <v>0</v>
      </c>
      <c r="I396" s="456">
        <v>0</v>
      </c>
      <c r="J396" s="456">
        <v>0</v>
      </c>
      <c r="K396" s="456">
        <v>0</v>
      </c>
      <c r="L396" s="456">
        <v>0</v>
      </c>
      <c r="M396" s="456">
        <v>26452</v>
      </c>
      <c r="N396" s="456">
        <v>0</v>
      </c>
      <c r="O396" s="456">
        <v>0</v>
      </c>
      <c r="P396" s="511">
        <v>0</v>
      </c>
      <c r="Q396" s="511">
        <v>0</v>
      </c>
      <c r="R396" s="511">
        <v>7.5577142899999998</v>
      </c>
      <c r="T396" s="456">
        <v>369616.5</v>
      </c>
      <c r="V396" s="511">
        <v>0</v>
      </c>
      <c r="Z396" s="511" t="s">
        <v>1978</v>
      </c>
    </row>
    <row r="397" spans="1:26" outlineLevel="1">
      <c r="A397" s="542">
        <v>17</v>
      </c>
      <c r="B397" s="542" t="s">
        <v>941</v>
      </c>
      <c r="C397" s="542">
        <v>331</v>
      </c>
      <c r="D397" s="542" t="s">
        <v>1277</v>
      </c>
      <c r="E397" s="542" t="s">
        <v>1943</v>
      </c>
      <c r="F397" s="521" t="s">
        <v>1278</v>
      </c>
      <c r="G397" s="456">
        <v>24629</v>
      </c>
      <c r="H397" s="456">
        <v>0</v>
      </c>
      <c r="I397" s="456">
        <v>0</v>
      </c>
      <c r="J397" s="456">
        <v>0</v>
      </c>
      <c r="K397" s="456">
        <v>0</v>
      </c>
      <c r="L397" s="456">
        <v>0</v>
      </c>
      <c r="M397" s="456">
        <v>24629</v>
      </c>
      <c r="N397" s="456">
        <v>0</v>
      </c>
      <c r="O397" s="456">
        <v>0</v>
      </c>
      <c r="P397" s="511">
        <v>0</v>
      </c>
      <c r="Q397" s="511">
        <v>0</v>
      </c>
      <c r="R397" s="511">
        <v>0</v>
      </c>
      <c r="T397" s="456">
        <v>246295.41</v>
      </c>
      <c r="V397" s="511">
        <v>0</v>
      </c>
      <c r="Z397" s="511" t="s">
        <v>1978</v>
      </c>
    </row>
    <row r="398" spans="1:26" outlineLevel="2">
      <c r="A398" s="542">
        <v>17</v>
      </c>
      <c r="B398" s="542" t="s">
        <v>941</v>
      </c>
      <c r="C398" s="542">
        <v>332</v>
      </c>
      <c r="D398" s="542" t="s">
        <v>1279</v>
      </c>
      <c r="E398" s="542" t="s">
        <v>1944</v>
      </c>
      <c r="F398" s="521" t="s">
        <v>1280</v>
      </c>
      <c r="G398" s="456">
        <v>70637</v>
      </c>
      <c r="H398" s="456">
        <v>0</v>
      </c>
      <c r="I398" s="456">
        <v>0</v>
      </c>
      <c r="J398" s="456">
        <v>0</v>
      </c>
      <c r="K398" s="456">
        <v>0</v>
      </c>
      <c r="L398" s="456">
        <v>0</v>
      </c>
      <c r="M398" s="456">
        <v>70637</v>
      </c>
      <c r="N398" s="456">
        <v>0</v>
      </c>
      <c r="O398" s="456">
        <v>0</v>
      </c>
      <c r="P398" s="511">
        <v>0</v>
      </c>
      <c r="Q398" s="511">
        <v>0</v>
      </c>
      <c r="R398" s="511">
        <v>3.6224102600000001</v>
      </c>
      <c r="T398" s="456">
        <v>3057233.83</v>
      </c>
      <c r="V398" s="511">
        <v>0</v>
      </c>
      <c r="Z398" s="511" t="s">
        <v>1978</v>
      </c>
    </row>
    <row r="399" spans="1:26" outlineLevel="2">
      <c r="A399" s="542">
        <v>17</v>
      </c>
      <c r="B399" s="542" t="s">
        <v>941</v>
      </c>
      <c r="C399" s="542">
        <v>333</v>
      </c>
      <c r="D399" s="542" t="s">
        <v>1282</v>
      </c>
      <c r="E399" s="542" t="s">
        <v>1945</v>
      </c>
      <c r="F399" s="521" t="s">
        <v>769</v>
      </c>
      <c r="G399" s="456">
        <v>136500</v>
      </c>
      <c r="H399" s="456">
        <v>0</v>
      </c>
      <c r="I399" s="456">
        <v>0</v>
      </c>
      <c r="J399" s="456">
        <v>0</v>
      </c>
      <c r="K399" s="456">
        <v>0</v>
      </c>
      <c r="L399" s="456">
        <v>0</v>
      </c>
      <c r="M399" s="456">
        <v>136500</v>
      </c>
      <c r="N399" s="456">
        <v>0</v>
      </c>
      <c r="O399" s="456">
        <v>0</v>
      </c>
      <c r="P399" s="511">
        <v>0</v>
      </c>
      <c r="Q399" s="511">
        <v>0</v>
      </c>
      <c r="R399" s="511">
        <v>2.80864198</v>
      </c>
      <c r="T399" s="456">
        <v>1878465.5</v>
      </c>
      <c r="V399" s="511">
        <v>0</v>
      </c>
      <c r="Z399" s="511" t="s">
        <v>1978</v>
      </c>
    </row>
    <row r="400" spans="1:26" outlineLevel="2">
      <c r="A400" s="542">
        <v>17</v>
      </c>
      <c r="B400" s="542" t="s">
        <v>904</v>
      </c>
      <c r="C400" s="542">
        <v>334</v>
      </c>
      <c r="D400" s="542" t="s">
        <v>1073</v>
      </c>
      <c r="E400" s="542" t="s">
        <v>1946</v>
      </c>
      <c r="F400" s="521" t="s">
        <v>1074</v>
      </c>
      <c r="G400" s="456">
        <v>26057</v>
      </c>
      <c r="H400" s="456">
        <v>0</v>
      </c>
      <c r="I400" s="456">
        <v>0</v>
      </c>
      <c r="J400" s="456">
        <v>0</v>
      </c>
      <c r="K400" s="456">
        <v>0</v>
      </c>
      <c r="L400" s="456">
        <v>0</v>
      </c>
      <c r="M400" s="456">
        <v>26057</v>
      </c>
      <c r="N400" s="456">
        <v>0</v>
      </c>
      <c r="O400" s="456">
        <v>0</v>
      </c>
      <c r="P400" s="511">
        <v>0</v>
      </c>
      <c r="Q400" s="511">
        <v>0</v>
      </c>
      <c r="R400" s="511">
        <v>5.2114000000000003</v>
      </c>
      <c r="T400" s="456">
        <v>258159.45</v>
      </c>
      <c r="V400" s="511">
        <v>0</v>
      </c>
      <c r="Z400" s="511" t="s">
        <v>1978</v>
      </c>
    </row>
    <row r="401" spans="1:26" outlineLevel="2">
      <c r="A401" s="542">
        <v>17</v>
      </c>
      <c r="B401" s="542" t="s">
        <v>941</v>
      </c>
      <c r="C401" s="542">
        <v>335</v>
      </c>
      <c r="D401" s="542" t="s">
        <v>1283</v>
      </c>
      <c r="E401" s="542" t="s">
        <v>1947</v>
      </c>
      <c r="F401" s="521" t="s">
        <v>1284</v>
      </c>
      <c r="G401" s="456">
        <v>306342</v>
      </c>
      <c r="H401" s="456">
        <v>0</v>
      </c>
      <c r="I401" s="456">
        <v>0</v>
      </c>
      <c r="J401" s="456">
        <v>0</v>
      </c>
      <c r="K401" s="456">
        <v>0</v>
      </c>
      <c r="L401" s="456">
        <v>0</v>
      </c>
      <c r="M401" s="456">
        <v>306342</v>
      </c>
      <c r="N401" s="456">
        <v>0</v>
      </c>
      <c r="O401" s="456">
        <v>0</v>
      </c>
      <c r="P401" s="511">
        <v>0</v>
      </c>
      <c r="Q401" s="511">
        <v>0</v>
      </c>
      <c r="R401" s="511">
        <v>6.8075999999999999</v>
      </c>
      <c r="T401" s="456">
        <v>3340793.73</v>
      </c>
      <c r="V401" s="511">
        <v>0</v>
      </c>
      <c r="Z401" s="511" t="s">
        <v>1978</v>
      </c>
    </row>
    <row r="402" spans="1:26" outlineLevel="2">
      <c r="A402" s="542">
        <v>17</v>
      </c>
      <c r="B402" s="542" t="s">
        <v>941</v>
      </c>
      <c r="C402" s="542">
        <v>336</v>
      </c>
      <c r="D402" s="542" t="s">
        <v>1285</v>
      </c>
      <c r="E402" s="542" t="s">
        <v>1948</v>
      </c>
      <c r="F402" s="521" t="s">
        <v>1286</v>
      </c>
      <c r="G402" s="456">
        <v>358359</v>
      </c>
      <c r="H402" s="456">
        <v>0</v>
      </c>
      <c r="I402" s="456">
        <v>0</v>
      </c>
      <c r="J402" s="456">
        <v>0</v>
      </c>
      <c r="K402" s="456">
        <v>0</v>
      </c>
      <c r="L402" s="456">
        <v>0</v>
      </c>
      <c r="M402" s="456">
        <v>358359</v>
      </c>
      <c r="N402" s="456">
        <v>0</v>
      </c>
      <c r="O402" s="456">
        <v>4296.7244099999998</v>
      </c>
      <c r="P402" s="511">
        <v>6.5851099999999999E-3</v>
      </c>
      <c r="Q402" s="511">
        <v>6.5589741329712768E-3</v>
      </c>
      <c r="R402" s="511">
        <v>3.3169103999999998</v>
      </c>
      <c r="T402" s="456">
        <v>3530628.87</v>
      </c>
      <c r="V402" s="511">
        <v>0</v>
      </c>
      <c r="Z402" s="511" t="s">
        <v>1978</v>
      </c>
    </row>
    <row r="403" spans="1:26" outlineLevel="2">
      <c r="A403" s="542">
        <v>17</v>
      </c>
      <c r="B403" s="542" t="s">
        <v>934</v>
      </c>
      <c r="C403" s="542">
        <v>337</v>
      </c>
      <c r="D403" s="542" t="s">
        <v>1153</v>
      </c>
      <c r="E403" s="542" t="s">
        <v>1949</v>
      </c>
      <c r="F403" s="521" t="s">
        <v>696</v>
      </c>
      <c r="G403" s="456">
        <v>58618</v>
      </c>
      <c r="H403" s="456">
        <v>0</v>
      </c>
      <c r="I403" s="456">
        <v>0</v>
      </c>
      <c r="J403" s="456">
        <v>0</v>
      </c>
      <c r="K403" s="456">
        <v>0</v>
      </c>
      <c r="L403" s="456">
        <v>0</v>
      </c>
      <c r="M403" s="456">
        <v>58618</v>
      </c>
      <c r="N403" s="456">
        <v>0</v>
      </c>
      <c r="O403" s="456">
        <v>0</v>
      </c>
      <c r="P403" s="511">
        <v>0</v>
      </c>
      <c r="Q403" s="511">
        <v>0</v>
      </c>
      <c r="R403" s="511">
        <v>2.6644545499999999</v>
      </c>
      <c r="T403" s="456">
        <v>1979125.45</v>
      </c>
      <c r="V403" s="511">
        <v>0</v>
      </c>
      <c r="Z403" s="511" t="s">
        <v>1978</v>
      </c>
    </row>
    <row r="404" spans="1:26" outlineLevel="2">
      <c r="A404" s="542">
        <v>17</v>
      </c>
      <c r="B404" s="542" t="s">
        <v>899</v>
      </c>
      <c r="C404" s="542">
        <v>338</v>
      </c>
      <c r="D404" s="542" t="s">
        <v>1061</v>
      </c>
      <c r="E404" s="542" t="s">
        <v>1950</v>
      </c>
      <c r="F404" s="521" t="s">
        <v>1062</v>
      </c>
      <c r="G404" s="456">
        <v>103848</v>
      </c>
      <c r="H404" s="456">
        <v>0</v>
      </c>
      <c r="I404" s="456">
        <v>0</v>
      </c>
      <c r="J404" s="456">
        <v>0</v>
      </c>
      <c r="K404" s="456">
        <v>0</v>
      </c>
      <c r="L404" s="456">
        <v>0</v>
      </c>
      <c r="M404" s="456">
        <v>103848</v>
      </c>
      <c r="N404" s="456">
        <v>0</v>
      </c>
      <c r="O404" s="456">
        <v>0</v>
      </c>
      <c r="P404" s="511">
        <v>0</v>
      </c>
      <c r="Q404" s="511">
        <v>0</v>
      </c>
      <c r="R404" s="511">
        <v>0</v>
      </c>
      <c r="T404" s="456">
        <v>906895.15</v>
      </c>
      <c r="V404" s="511">
        <v>0</v>
      </c>
      <c r="Z404" s="511" t="s">
        <v>1978</v>
      </c>
    </row>
    <row r="405" spans="1:26" outlineLevel="2">
      <c r="A405" s="542">
        <v>17</v>
      </c>
      <c r="B405" s="542" t="s">
        <v>941</v>
      </c>
      <c r="C405" s="542">
        <v>339</v>
      </c>
      <c r="D405" s="542" t="s">
        <v>1289</v>
      </c>
      <c r="E405" s="542" t="s">
        <v>1951</v>
      </c>
      <c r="F405" s="521" t="s">
        <v>1290</v>
      </c>
      <c r="G405" s="456">
        <v>229970</v>
      </c>
      <c r="H405" s="456">
        <v>0</v>
      </c>
      <c r="I405" s="456">
        <v>0</v>
      </c>
      <c r="J405" s="456">
        <v>0</v>
      </c>
      <c r="K405" s="456">
        <v>0</v>
      </c>
      <c r="L405" s="456">
        <v>0</v>
      </c>
      <c r="M405" s="456">
        <v>229970</v>
      </c>
      <c r="N405" s="456">
        <v>0</v>
      </c>
      <c r="O405" s="456">
        <v>0</v>
      </c>
      <c r="P405" s="511">
        <v>0</v>
      </c>
      <c r="Q405" s="511">
        <v>0</v>
      </c>
      <c r="R405" s="511">
        <v>2.63630319</v>
      </c>
      <c r="T405" s="456">
        <v>3934118.87</v>
      </c>
      <c r="V405" s="511">
        <v>0</v>
      </c>
      <c r="Z405" s="511" t="s">
        <v>1978</v>
      </c>
    </row>
    <row r="406" spans="1:26" outlineLevel="2">
      <c r="A406" s="542">
        <v>17</v>
      </c>
      <c r="B406" s="542" t="s">
        <v>888</v>
      </c>
      <c r="C406" s="542">
        <v>340</v>
      </c>
      <c r="D406" s="542" t="s">
        <v>1050</v>
      </c>
      <c r="E406" s="542" t="s">
        <v>1952</v>
      </c>
      <c r="F406" s="521" t="s">
        <v>1051</v>
      </c>
      <c r="G406" s="456">
        <v>147</v>
      </c>
      <c r="H406" s="456">
        <v>0</v>
      </c>
      <c r="I406" s="456">
        <v>0</v>
      </c>
      <c r="J406" s="456">
        <v>0</v>
      </c>
      <c r="K406" s="456">
        <v>0</v>
      </c>
      <c r="L406" s="456">
        <v>0</v>
      </c>
      <c r="M406" s="456">
        <v>147</v>
      </c>
      <c r="N406" s="456">
        <v>0</v>
      </c>
      <c r="O406" s="456">
        <v>0</v>
      </c>
      <c r="P406" s="511">
        <v>0</v>
      </c>
      <c r="Q406" s="511">
        <v>0</v>
      </c>
      <c r="R406" s="511">
        <v>8.5464999999999998E-4</v>
      </c>
      <c r="T406" s="456">
        <v>6221.76</v>
      </c>
      <c r="V406" s="511">
        <v>0</v>
      </c>
      <c r="Z406" s="511" t="s">
        <v>1978</v>
      </c>
    </row>
    <row r="407" spans="1:26" outlineLevel="2">
      <c r="A407" s="542">
        <v>17</v>
      </c>
      <c r="B407" s="542" t="s">
        <v>899</v>
      </c>
      <c r="C407" s="542">
        <v>341</v>
      </c>
      <c r="D407" s="542" t="s">
        <v>1064</v>
      </c>
      <c r="E407" s="542" t="s">
        <v>1953</v>
      </c>
      <c r="F407" s="521" t="s">
        <v>1065</v>
      </c>
      <c r="G407" s="456">
        <v>29998</v>
      </c>
      <c r="H407" s="456">
        <v>0</v>
      </c>
      <c r="I407" s="456">
        <v>0</v>
      </c>
      <c r="J407" s="456">
        <v>0</v>
      </c>
      <c r="K407" s="456">
        <v>0</v>
      </c>
      <c r="L407" s="456">
        <v>0</v>
      </c>
      <c r="M407" s="456">
        <v>29998</v>
      </c>
      <c r="N407" s="456">
        <v>0</v>
      </c>
      <c r="O407" s="456">
        <v>0</v>
      </c>
      <c r="P407" s="511">
        <v>0</v>
      </c>
      <c r="Q407" s="511">
        <v>0</v>
      </c>
      <c r="R407" s="511">
        <v>0</v>
      </c>
      <c r="T407" s="456">
        <v>2490.0500000000002</v>
      </c>
      <c r="V407" s="511">
        <v>0</v>
      </c>
      <c r="Z407" s="511" t="s">
        <v>1978</v>
      </c>
    </row>
    <row r="408" spans="1:26" outlineLevel="2">
      <c r="A408" s="542">
        <v>17</v>
      </c>
      <c r="B408" s="542" t="s">
        <v>909</v>
      </c>
      <c r="C408" s="542">
        <v>342</v>
      </c>
      <c r="D408" s="542" t="s">
        <v>1087</v>
      </c>
      <c r="E408" s="542" t="s">
        <v>1954</v>
      </c>
      <c r="F408" s="521" t="s">
        <v>1088</v>
      </c>
      <c r="G408" s="456">
        <v>443845</v>
      </c>
      <c r="H408" s="456">
        <v>0</v>
      </c>
      <c r="I408" s="456">
        <v>0</v>
      </c>
      <c r="J408" s="456">
        <v>0</v>
      </c>
      <c r="K408" s="456">
        <v>0</v>
      </c>
      <c r="L408" s="456">
        <v>0</v>
      </c>
      <c r="M408" s="456">
        <v>443845</v>
      </c>
      <c r="N408" s="456">
        <v>0</v>
      </c>
      <c r="O408" s="456">
        <v>0</v>
      </c>
      <c r="P408" s="511">
        <v>0</v>
      </c>
      <c r="Q408" s="511">
        <v>0</v>
      </c>
      <c r="R408" s="511">
        <v>0</v>
      </c>
      <c r="T408" s="456">
        <v>2862891.98</v>
      </c>
      <c r="V408" s="511">
        <v>0</v>
      </c>
      <c r="Z408" s="511" t="s">
        <v>1978</v>
      </c>
    </row>
    <row r="409" spans="1:26" outlineLevel="2">
      <c r="A409" s="542">
        <v>17</v>
      </c>
      <c r="B409" s="542" t="s">
        <v>941</v>
      </c>
      <c r="C409" s="542">
        <v>343</v>
      </c>
      <c r="D409" s="542" t="s">
        <v>1291</v>
      </c>
      <c r="E409" s="542" t="s">
        <v>1955</v>
      </c>
      <c r="F409" s="521" t="s">
        <v>1292</v>
      </c>
      <c r="G409" s="456">
        <v>56155</v>
      </c>
      <c r="H409" s="456">
        <v>0</v>
      </c>
      <c r="I409" s="456">
        <v>0</v>
      </c>
      <c r="J409" s="456">
        <v>0</v>
      </c>
      <c r="K409" s="456">
        <v>0</v>
      </c>
      <c r="L409" s="456">
        <v>0</v>
      </c>
      <c r="M409" s="456">
        <v>56155</v>
      </c>
      <c r="N409" s="456">
        <v>0</v>
      </c>
      <c r="O409" s="456">
        <v>0</v>
      </c>
      <c r="P409" s="511">
        <v>0</v>
      </c>
      <c r="Q409" s="511">
        <v>0</v>
      </c>
      <c r="R409" s="511">
        <v>0</v>
      </c>
      <c r="T409" s="456">
        <v>597533.82999999996</v>
      </c>
      <c r="V409" s="511">
        <v>0</v>
      </c>
      <c r="Z409" s="511" t="s">
        <v>1978</v>
      </c>
    </row>
    <row r="410" spans="1:26" outlineLevel="2">
      <c r="A410" s="542">
        <v>17</v>
      </c>
      <c r="B410" s="542" t="s">
        <v>1099</v>
      </c>
      <c r="C410" s="542">
        <v>344</v>
      </c>
      <c r="D410" s="542" t="s">
        <v>1109</v>
      </c>
      <c r="E410" s="542" t="s">
        <v>1956</v>
      </c>
      <c r="F410" s="521" t="s">
        <v>1110</v>
      </c>
      <c r="G410" s="456">
        <v>108468</v>
      </c>
      <c r="H410" s="456">
        <v>0</v>
      </c>
      <c r="I410" s="456">
        <v>0</v>
      </c>
      <c r="J410" s="456">
        <v>0</v>
      </c>
      <c r="K410" s="456">
        <v>0</v>
      </c>
      <c r="L410" s="456">
        <v>0</v>
      </c>
      <c r="M410" s="456">
        <v>108468</v>
      </c>
      <c r="N410" s="456">
        <v>0</v>
      </c>
      <c r="O410" s="456">
        <v>0</v>
      </c>
      <c r="P410" s="511">
        <v>0</v>
      </c>
      <c r="Q410" s="511">
        <v>0</v>
      </c>
      <c r="R410" s="511">
        <v>0</v>
      </c>
      <c r="T410" s="456">
        <v>1078895.54</v>
      </c>
      <c r="V410" s="511">
        <v>0</v>
      </c>
      <c r="Z410" s="511" t="s">
        <v>1978</v>
      </c>
    </row>
    <row r="411" spans="1:26" outlineLevel="2">
      <c r="A411" s="542">
        <v>17</v>
      </c>
      <c r="B411" s="542" t="s">
        <v>941</v>
      </c>
      <c r="C411" s="542">
        <v>345</v>
      </c>
      <c r="D411" s="542" t="s">
        <v>1293</v>
      </c>
      <c r="E411" s="542" t="s">
        <v>1957</v>
      </c>
      <c r="F411" s="521" t="s">
        <v>771</v>
      </c>
      <c r="G411" s="456">
        <v>149</v>
      </c>
      <c r="H411" s="456">
        <v>0</v>
      </c>
      <c r="I411" s="456">
        <v>0</v>
      </c>
      <c r="J411" s="456">
        <v>0</v>
      </c>
      <c r="K411" s="456">
        <v>0</v>
      </c>
      <c r="L411" s="456">
        <v>0</v>
      </c>
      <c r="M411" s="456">
        <v>149</v>
      </c>
      <c r="N411" s="456">
        <v>0</v>
      </c>
      <c r="O411" s="456">
        <v>0</v>
      </c>
      <c r="P411" s="511">
        <v>0</v>
      </c>
      <c r="Q411" s="511">
        <v>0</v>
      </c>
      <c r="R411" s="511">
        <v>1.2416700000000001E-3</v>
      </c>
      <c r="T411" s="456">
        <v>731497.35</v>
      </c>
      <c r="V411" s="511">
        <v>0</v>
      </c>
      <c r="Z411" s="511" t="s">
        <v>1978</v>
      </c>
    </row>
    <row r="412" spans="1:26" outlineLevel="2">
      <c r="A412" s="542">
        <v>17</v>
      </c>
      <c r="B412" s="542" t="s">
        <v>904</v>
      </c>
      <c r="C412" s="542">
        <v>346</v>
      </c>
      <c r="D412" s="542" t="s">
        <v>1076</v>
      </c>
      <c r="E412" s="542" t="s">
        <v>1958</v>
      </c>
      <c r="F412" s="521" t="s">
        <v>1077</v>
      </c>
      <c r="G412" s="456">
        <v>19716</v>
      </c>
      <c r="H412" s="456">
        <v>0</v>
      </c>
      <c r="I412" s="456">
        <v>0</v>
      </c>
      <c r="J412" s="456">
        <v>0</v>
      </c>
      <c r="K412" s="456">
        <v>0</v>
      </c>
      <c r="L412" s="456">
        <v>0</v>
      </c>
      <c r="M412" s="456">
        <v>19716</v>
      </c>
      <c r="N412" s="456">
        <v>0</v>
      </c>
      <c r="O412" s="456">
        <v>0</v>
      </c>
      <c r="P412" s="511">
        <v>0</v>
      </c>
      <c r="Q412" s="511">
        <v>0</v>
      </c>
      <c r="R412" s="511">
        <v>1.3144</v>
      </c>
      <c r="T412" s="456">
        <v>335813.93</v>
      </c>
      <c r="V412" s="511">
        <v>0</v>
      </c>
      <c r="Z412" s="511" t="s">
        <v>1978</v>
      </c>
    </row>
    <row r="413" spans="1:26" outlineLevel="2">
      <c r="A413" s="542">
        <v>17</v>
      </c>
      <c r="B413" s="542" t="s">
        <v>1099</v>
      </c>
      <c r="C413" s="542">
        <v>347</v>
      </c>
      <c r="D413" s="542" t="s">
        <v>1112</v>
      </c>
      <c r="E413" s="542" t="s">
        <v>1959</v>
      </c>
      <c r="F413" s="521" t="s">
        <v>1113</v>
      </c>
      <c r="G413" s="456">
        <v>26</v>
      </c>
      <c r="H413" s="456">
        <v>0</v>
      </c>
      <c r="I413" s="456">
        <v>0</v>
      </c>
      <c r="J413" s="456">
        <v>0</v>
      </c>
      <c r="K413" s="456">
        <v>0</v>
      </c>
      <c r="L413" s="456">
        <v>0</v>
      </c>
      <c r="M413" s="456">
        <v>26</v>
      </c>
      <c r="N413" s="456">
        <v>0</v>
      </c>
      <c r="O413" s="456">
        <v>0</v>
      </c>
      <c r="P413" s="511">
        <v>0</v>
      </c>
      <c r="Q413" s="511">
        <v>0</v>
      </c>
      <c r="R413" s="511">
        <v>5.1975999999999997E-4</v>
      </c>
      <c r="T413" s="456">
        <v>2658.22</v>
      </c>
      <c r="V413" s="511">
        <v>0</v>
      </c>
      <c r="Z413" s="511" t="s">
        <v>1978</v>
      </c>
    </row>
    <row r="414" spans="1:26" outlineLevel="2">
      <c r="A414" s="542">
        <v>17</v>
      </c>
      <c r="B414" s="542" t="s">
        <v>929</v>
      </c>
      <c r="C414" s="529">
        <v>348</v>
      </c>
      <c r="D414" s="542" t="s">
        <v>1135</v>
      </c>
      <c r="E414" s="542" t="s">
        <v>1960</v>
      </c>
      <c r="F414" s="521" t="s">
        <v>682</v>
      </c>
      <c r="G414" s="456">
        <v>56155</v>
      </c>
      <c r="H414" s="456">
        <v>0</v>
      </c>
      <c r="I414" s="456">
        <v>0</v>
      </c>
      <c r="J414" s="456">
        <v>0</v>
      </c>
      <c r="K414" s="456">
        <v>0</v>
      </c>
      <c r="L414" s="456">
        <v>0</v>
      </c>
      <c r="M414" s="456">
        <v>56155</v>
      </c>
      <c r="N414" s="456">
        <v>0</v>
      </c>
      <c r="O414" s="456">
        <v>0</v>
      </c>
      <c r="P414" s="511">
        <v>0</v>
      </c>
      <c r="Q414" s="511">
        <v>0</v>
      </c>
      <c r="R414" s="511">
        <v>1.4974666700000001</v>
      </c>
      <c r="T414" s="456">
        <v>561553.52</v>
      </c>
      <c r="V414" s="511">
        <v>0</v>
      </c>
      <c r="Z414" s="511" t="s">
        <v>1978</v>
      </c>
    </row>
    <row r="415" spans="1:26" outlineLevel="2">
      <c r="A415" s="542">
        <v>14</v>
      </c>
      <c r="B415" s="542" t="s">
        <v>941</v>
      </c>
      <c r="C415" s="542">
        <v>349</v>
      </c>
      <c r="D415" s="542" t="s">
        <v>1298</v>
      </c>
      <c r="E415" s="542" t="s">
        <v>1961</v>
      </c>
      <c r="F415" s="521" t="s">
        <v>778</v>
      </c>
      <c r="G415" s="456">
        <v>358212</v>
      </c>
      <c r="H415" s="456">
        <v>0</v>
      </c>
      <c r="I415" s="456">
        <v>0</v>
      </c>
      <c r="J415" s="456">
        <v>0</v>
      </c>
      <c r="K415" s="456">
        <v>0</v>
      </c>
      <c r="L415" s="456">
        <v>0</v>
      </c>
      <c r="M415" s="456">
        <v>358212</v>
      </c>
      <c r="N415" s="456">
        <v>0</v>
      </c>
      <c r="O415" s="456">
        <v>0</v>
      </c>
      <c r="P415" s="511">
        <v>0</v>
      </c>
      <c r="Q415" s="511">
        <v>0</v>
      </c>
      <c r="R415" s="511">
        <v>4.8407026999999996</v>
      </c>
      <c r="T415" s="456">
        <v>3554906.21</v>
      </c>
      <c r="V415" s="511">
        <v>0</v>
      </c>
      <c r="Z415" s="511" t="s">
        <v>1978</v>
      </c>
    </row>
    <row r="416" spans="1:26" outlineLevel="2">
      <c r="A416" s="542">
        <v>17</v>
      </c>
      <c r="B416" s="542" t="s">
        <v>941</v>
      </c>
      <c r="C416" s="542">
        <v>350</v>
      </c>
      <c r="D416" s="542" t="s">
        <v>1300</v>
      </c>
      <c r="E416" s="542" t="s">
        <v>1962</v>
      </c>
      <c r="F416" s="521" t="s">
        <v>1301</v>
      </c>
      <c r="G416" s="456">
        <v>162160</v>
      </c>
      <c r="H416" s="456">
        <v>0</v>
      </c>
      <c r="I416" s="456">
        <v>0</v>
      </c>
      <c r="J416" s="456">
        <v>0</v>
      </c>
      <c r="K416" s="456">
        <v>0</v>
      </c>
      <c r="L416" s="456">
        <v>0</v>
      </c>
      <c r="M416" s="456">
        <v>162160</v>
      </c>
      <c r="N416" s="456">
        <v>0</v>
      </c>
      <c r="O416" s="456">
        <v>0</v>
      </c>
      <c r="P416" s="511">
        <v>0</v>
      </c>
      <c r="Q416" s="511">
        <v>0</v>
      </c>
      <c r="R416" s="511">
        <v>3.7678330799999999</v>
      </c>
      <c r="T416" s="456">
        <v>1640819.99</v>
      </c>
      <c r="V416" s="511">
        <v>0</v>
      </c>
      <c r="Z416" s="511" t="s">
        <v>1978</v>
      </c>
    </row>
    <row r="417" spans="1:26" outlineLevel="2">
      <c r="A417" s="542">
        <v>17</v>
      </c>
      <c r="B417" s="542" t="s">
        <v>941</v>
      </c>
      <c r="C417" s="542">
        <v>351</v>
      </c>
      <c r="D417" s="542" t="s">
        <v>962</v>
      </c>
      <c r="E417" s="542" t="s">
        <v>1592</v>
      </c>
      <c r="F417" s="521" t="s">
        <v>784</v>
      </c>
      <c r="G417" s="456">
        <v>352976</v>
      </c>
      <c r="H417" s="456">
        <v>0</v>
      </c>
      <c r="I417" s="456">
        <v>0</v>
      </c>
      <c r="J417" s="456">
        <v>0</v>
      </c>
      <c r="K417" s="456">
        <v>0</v>
      </c>
      <c r="L417" s="456">
        <v>0</v>
      </c>
      <c r="M417" s="456">
        <v>352976</v>
      </c>
      <c r="N417" s="456">
        <v>0</v>
      </c>
      <c r="O417" s="456">
        <v>3529.76</v>
      </c>
      <c r="P417" s="511">
        <v>5.4096700000000001E-3</v>
      </c>
      <c r="Q417" s="511">
        <v>5.3881986197938858E-3</v>
      </c>
      <c r="R417" s="511">
        <v>1.7575772700000001</v>
      </c>
      <c r="T417" s="456" t="e">
        <v>#N/A</v>
      </c>
      <c r="V417" s="511">
        <v>0</v>
      </c>
      <c r="Z417" s="511" t="e">
        <v>#N/A</v>
      </c>
    </row>
    <row r="418" spans="1:26" outlineLevel="2">
      <c r="A418" s="542">
        <v>17</v>
      </c>
      <c r="B418" s="542" t="s">
        <v>941</v>
      </c>
      <c r="C418" s="542">
        <v>352</v>
      </c>
      <c r="D418" s="542" t="s">
        <v>1317</v>
      </c>
      <c r="E418" s="542" t="s">
        <v>1963</v>
      </c>
      <c r="F418" s="521" t="s">
        <v>1318</v>
      </c>
      <c r="G418" s="456">
        <v>78469</v>
      </c>
      <c r="H418" s="456">
        <v>0</v>
      </c>
      <c r="I418" s="456">
        <v>0</v>
      </c>
      <c r="J418" s="456">
        <v>0</v>
      </c>
      <c r="K418" s="456">
        <v>0</v>
      </c>
      <c r="L418" s="456">
        <v>0</v>
      </c>
      <c r="M418" s="456">
        <v>78469</v>
      </c>
      <c r="N418" s="456">
        <v>0</v>
      </c>
      <c r="O418" s="456">
        <v>0</v>
      </c>
      <c r="P418" s="511">
        <v>0</v>
      </c>
      <c r="Q418" s="511">
        <v>0</v>
      </c>
      <c r="R418" s="511">
        <v>3.79077295</v>
      </c>
      <c r="T418" s="456">
        <v>2475272.7599999998</v>
      </c>
      <c r="V418" s="511">
        <v>0</v>
      </c>
      <c r="Z418" s="511" t="s">
        <v>1978</v>
      </c>
    </row>
    <row r="419" spans="1:26" outlineLevel="1">
      <c r="A419" s="542">
        <v>26</v>
      </c>
      <c r="B419" s="542" t="s">
        <v>941</v>
      </c>
      <c r="C419" s="542">
        <v>353</v>
      </c>
      <c r="D419" s="542" t="s">
        <v>1319</v>
      </c>
      <c r="E419" s="542" t="s">
        <v>1964</v>
      </c>
      <c r="F419" s="521" t="s">
        <v>1320</v>
      </c>
      <c r="G419" s="456">
        <v>222109</v>
      </c>
      <c r="H419" s="456">
        <v>0</v>
      </c>
      <c r="I419" s="456">
        <v>0</v>
      </c>
      <c r="J419" s="456">
        <v>0</v>
      </c>
      <c r="K419" s="456">
        <v>0</v>
      </c>
      <c r="L419" s="456">
        <v>0</v>
      </c>
      <c r="M419" s="456">
        <v>222109</v>
      </c>
      <c r="N419" s="456">
        <v>0</v>
      </c>
      <c r="O419" s="456">
        <v>0</v>
      </c>
      <c r="P419" s="511">
        <v>0</v>
      </c>
      <c r="Q419" s="511">
        <v>0</v>
      </c>
      <c r="R419" s="511">
        <v>5.1414120399999996</v>
      </c>
      <c r="T419" s="456">
        <v>5195888.75</v>
      </c>
      <c r="V419" s="511">
        <v>0</v>
      </c>
      <c r="Z419" s="511" t="s">
        <v>1978</v>
      </c>
    </row>
    <row r="420" spans="1:26" outlineLevel="1">
      <c r="A420" s="542">
        <v>26</v>
      </c>
      <c r="B420" s="542" t="s">
        <v>941</v>
      </c>
      <c r="C420" s="542">
        <v>354</v>
      </c>
      <c r="D420" s="542" t="s">
        <v>1322</v>
      </c>
      <c r="E420" s="542" t="s">
        <v>1965</v>
      </c>
      <c r="F420" s="521" t="s">
        <v>793</v>
      </c>
      <c r="G420" s="456">
        <v>108222</v>
      </c>
      <c r="H420" s="456">
        <v>0</v>
      </c>
      <c r="I420" s="456">
        <v>0</v>
      </c>
      <c r="J420" s="456">
        <v>0</v>
      </c>
      <c r="K420" s="456">
        <v>0</v>
      </c>
      <c r="L420" s="456">
        <v>0</v>
      </c>
      <c r="M420" s="456">
        <v>108222</v>
      </c>
      <c r="N420" s="456">
        <v>0</v>
      </c>
      <c r="O420" s="456">
        <v>0</v>
      </c>
      <c r="P420" s="511">
        <v>0</v>
      </c>
      <c r="Q420" s="511">
        <v>0</v>
      </c>
      <c r="R420" s="511">
        <v>3.5861223400000002</v>
      </c>
      <c r="T420" s="456">
        <v>1082222.01</v>
      </c>
      <c r="V420" s="511">
        <v>0</v>
      </c>
      <c r="Z420" s="511" t="s">
        <v>1978</v>
      </c>
    </row>
    <row r="421" spans="1:26" ht="21.75" customHeight="1" outlineLevel="2">
      <c r="A421" s="542">
        <v>30</v>
      </c>
      <c r="B421" s="542" t="s">
        <v>888</v>
      </c>
      <c r="C421" s="542">
        <v>355</v>
      </c>
      <c r="D421" s="542" t="s">
        <v>1053</v>
      </c>
      <c r="E421" s="542" t="s">
        <v>1966</v>
      </c>
      <c r="F421" s="521" t="s">
        <v>634</v>
      </c>
      <c r="G421" s="456">
        <v>704745</v>
      </c>
      <c r="H421" s="456">
        <v>0</v>
      </c>
      <c r="I421" s="456">
        <v>0</v>
      </c>
      <c r="J421" s="456">
        <v>0</v>
      </c>
      <c r="K421" s="456">
        <v>0</v>
      </c>
      <c r="L421" s="456">
        <v>0</v>
      </c>
      <c r="M421" s="456">
        <v>704745</v>
      </c>
      <c r="N421" s="456">
        <v>0</v>
      </c>
      <c r="O421" s="456">
        <v>0</v>
      </c>
      <c r="P421" s="511">
        <v>0</v>
      </c>
      <c r="Q421" s="511">
        <v>0</v>
      </c>
      <c r="R421" s="511">
        <v>9.4212207899999996</v>
      </c>
      <c r="T421" s="456">
        <v>7757035.8399999999</v>
      </c>
      <c r="V421" s="511">
        <v>0</v>
      </c>
      <c r="Z421" s="511" t="s">
        <v>1978</v>
      </c>
    </row>
    <row r="422" spans="1:26" outlineLevel="1">
      <c r="A422" s="542">
        <v>30</v>
      </c>
      <c r="B422" s="542" t="s">
        <v>941</v>
      </c>
      <c r="C422" s="542">
        <v>356</v>
      </c>
      <c r="D422" s="542" t="s">
        <v>1325</v>
      </c>
      <c r="E422" s="542" t="s">
        <v>1967</v>
      </c>
      <c r="F422" s="521" t="s">
        <v>794</v>
      </c>
      <c r="G422" s="456">
        <v>15024</v>
      </c>
      <c r="H422" s="456">
        <v>0</v>
      </c>
      <c r="I422" s="456">
        <v>0</v>
      </c>
      <c r="J422" s="456">
        <v>0</v>
      </c>
      <c r="K422" s="456">
        <v>0</v>
      </c>
      <c r="L422" s="456">
        <v>0</v>
      </c>
      <c r="M422" s="456">
        <v>15024</v>
      </c>
      <c r="N422" s="456">
        <v>0</v>
      </c>
      <c r="O422" s="456">
        <v>0</v>
      </c>
      <c r="P422" s="511">
        <v>0</v>
      </c>
      <c r="Q422" s="511">
        <v>0</v>
      </c>
      <c r="R422" s="511">
        <v>0.13968017999999999</v>
      </c>
      <c r="T422" s="456">
        <v>4659667.2</v>
      </c>
      <c r="V422" s="511">
        <v>0</v>
      </c>
      <c r="Z422" s="511" t="s">
        <v>1978</v>
      </c>
    </row>
    <row r="423" spans="1:26" outlineLevel="1">
      <c r="A423" s="542">
        <v>30</v>
      </c>
      <c r="B423" s="542" t="s">
        <v>941</v>
      </c>
      <c r="C423" s="542">
        <v>357</v>
      </c>
      <c r="D423" s="542" t="s">
        <v>1326</v>
      </c>
      <c r="E423" s="542" t="s">
        <v>1968</v>
      </c>
      <c r="F423" s="521" t="s">
        <v>795</v>
      </c>
      <c r="G423" s="456">
        <v>440918</v>
      </c>
      <c r="H423" s="456">
        <v>0</v>
      </c>
      <c r="I423" s="456">
        <v>0</v>
      </c>
      <c r="J423" s="456">
        <v>0</v>
      </c>
      <c r="K423" s="456">
        <v>0</v>
      </c>
      <c r="L423" s="456">
        <v>0</v>
      </c>
      <c r="M423" s="456">
        <v>440918</v>
      </c>
      <c r="N423" s="456">
        <v>0</v>
      </c>
      <c r="O423" s="456">
        <v>0</v>
      </c>
      <c r="P423" s="511">
        <v>0</v>
      </c>
      <c r="Q423" s="511">
        <v>0</v>
      </c>
      <c r="R423" s="511">
        <v>5.6160028500000001</v>
      </c>
      <c r="T423" s="456">
        <v>10224011.9</v>
      </c>
      <c r="V423" s="511">
        <v>0</v>
      </c>
      <c r="Z423" s="511" t="s">
        <v>1978</v>
      </c>
    </row>
    <row r="424" spans="1:26" outlineLevel="2">
      <c r="A424" s="542">
        <v>30</v>
      </c>
      <c r="B424" s="542" t="s">
        <v>941</v>
      </c>
      <c r="C424" s="542">
        <v>358</v>
      </c>
      <c r="D424" s="542" t="s">
        <v>1331</v>
      </c>
      <c r="E424" s="542" t="s">
        <v>1969</v>
      </c>
      <c r="F424" s="521" t="s">
        <v>800</v>
      </c>
      <c r="G424" s="456">
        <v>43100</v>
      </c>
      <c r="H424" s="456">
        <v>0</v>
      </c>
      <c r="I424" s="456">
        <v>0</v>
      </c>
      <c r="J424" s="456">
        <v>0</v>
      </c>
      <c r="K424" s="456">
        <v>0</v>
      </c>
      <c r="L424" s="456">
        <v>0</v>
      </c>
      <c r="M424" s="456">
        <v>43100</v>
      </c>
      <c r="N424" s="456">
        <v>0</v>
      </c>
      <c r="O424" s="456">
        <v>0</v>
      </c>
      <c r="P424" s="511">
        <v>0</v>
      </c>
      <c r="Q424" s="511">
        <v>0</v>
      </c>
      <c r="R424" s="511">
        <v>6.1571428600000004</v>
      </c>
      <c r="T424" s="456">
        <v>348672.03</v>
      </c>
      <c r="V424" s="511">
        <v>0</v>
      </c>
      <c r="Z424" s="511" t="s">
        <v>1978</v>
      </c>
    </row>
    <row r="425" spans="1:26" outlineLevel="1">
      <c r="A425" s="542">
        <v>31</v>
      </c>
      <c r="B425" s="542" t="s">
        <v>941</v>
      </c>
      <c r="C425" s="529">
        <v>359</v>
      </c>
      <c r="D425" s="542" t="s">
        <v>1333</v>
      </c>
      <c r="E425" s="542" t="s">
        <v>1970</v>
      </c>
      <c r="F425" s="521" t="s">
        <v>802</v>
      </c>
      <c r="G425" s="456">
        <v>118664</v>
      </c>
      <c r="H425" s="456">
        <v>0</v>
      </c>
      <c r="I425" s="456">
        <v>0</v>
      </c>
      <c r="J425" s="456">
        <v>0</v>
      </c>
      <c r="K425" s="456">
        <v>0</v>
      </c>
      <c r="L425" s="456">
        <v>0</v>
      </c>
      <c r="M425" s="456">
        <v>118664</v>
      </c>
      <c r="N425" s="456">
        <v>0</v>
      </c>
      <c r="O425" s="456">
        <v>0</v>
      </c>
      <c r="P425" s="511">
        <v>0</v>
      </c>
      <c r="Q425" s="511">
        <v>0</v>
      </c>
      <c r="R425" s="511">
        <v>0.97665844000000002</v>
      </c>
      <c r="T425" s="456">
        <v>1786429.34</v>
      </c>
      <c r="V425" s="511">
        <v>0</v>
      </c>
      <c r="Z425" s="511" t="s">
        <v>1978</v>
      </c>
    </row>
    <row r="426" spans="1:26" outlineLevel="1">
      <c r="A426" s="542">
        <v>31</v>
      </c>
      <c r="B426" s="542" t="s">
        <v>941</v>
      </c>
      <c r="C426" s="542">
        <v>360</v>
      </c>
      <c r="D426" s="542" t="s">
        <v>1334</v>
      </c>
      <c r="E426" s="542" t="s">
        <v>1971</v>
      </c>
      <c r="F426" s="521" t="s">
        <v>803</v>
      </c>
      <c r="G426" s="456">
        <v>113264</v>
      </c>
      <c r="H426" s="456">
        <v>0</v>
      </c>
      <c r="I426" s="456">
        <v>0</v>
      </c>
      <c r="J426" s="456">
        <v>0</v>
      </c>
      <c r="K426" s="456">
        <v>0</v>
      </c>
      <c r="L426" s="456">
        <v>0</v>
      </c>
      <c r="M426" s="456">
        <v>113264</v>
      </c>
      <c r="N426" s="456">
        <v>0</v>
      </c>
      <c r="O426" s="456">
        <v>0</v>
      </c>
      <c r="P426" s="511">
        <v>0</v>
      </c>
      <c r="Q426" s="511">
        <v>0</v>
      </c>
      <c r="R426" s="511">
        <v>0.81227768</v>
      </c>
      <c r="T426" s="456">
        <v>2903316.93</v>
      </c>
      <c r="V426" s="511">
        <v>0</v>
      </c>
      <c r="Z426" s="511" t="s">
        <v>1978</v>
      </c>
    </row>
    <row r="427" spans="1:26" outlineLevel="2">
      <c r="A427" s="542">
        <v>31</v>
      </c>
      <c r="B427" s="542" t="s">
        <v>934</v>
      </c>
      <c r="C427" s="542">
        <v>361</v>
      </c>
      <c r="D427" s="542" t="s">
        <v>1167</v>
      </c>
      <c r="E427" s="542" t="s">
        <v>1972</v>
      </c>
      <c r="F427" s="521" t="s">
        <v>704</v>
      </c>
      <c r="G427" s="456">
        <v>139748</v>
      </c>
      <c r="H427" s="456">
        <v>0</v>
      </c>
      <c r="I427" s="456">
        <v>0</v>
      </c>
      <c r="J427" s="456">
        <v>0</v>
      </c>
      <c r="K427" s="456">
        <v>0</v>
      </c>
      <c r="L427" s="456">
        <v>0</v>
      </c>
      <c r="M427" s="456">
        <v>139748</v>
      </c>
      <c r="N427" s="456">
        <v>0</v>
      </c>
      <c r="O427" s="456">
        <v>0</v>
      </c>
      <c r="P427" s="511">
        <v>0</v>
      </c>
      <c r="Q427" s="511">
        <v>0</v>
      </c>
      <c r="R427" s="511">
        <v>5.2735094299999998</v>
      </c>
      <c r="T427" s="456">
        <v>1397480.13</v>
      </c>
      <c r="V427" s="511">
        <v>0</v>
      </c>
      <c r="Z427" s="511" t="s">
        <v>1978</v>
      </c>
    </row>
    <row r="428" spans="1:26" outlineLevel="2">
      <c r="A428" s="542">
        <v>17</v>
      </c>
      <c r="B428" s="542" t="s">
        <v>941</v>
      </c>
      <c r="C428" s="542">
        <v>362</v>
      </c>
      <c r="D428" s="542" t="s">
        <v>1337</v>
      </c>
      <c r="E428" s="542" t="s">
        <v>1973</v>
      </c>
      <c r="F428" s="521" t="s">
        <v>1338</v>
      </c>
      <c r="G428" s="456">
        <v>66844</v>
      </c>
      <c r="H428" s="456">
        <v>0</v>
      </c>
      <c r="I428" s="456">
        <v>0</v>
      </c>
      <c r="J428" s="456">
        <v>0</v>
      </c>
      <c r="K428" s="456">
        <v>0</v>
      </c>
      <c r="L428" s="456">
        <v>0</v>
      </c>
      <c r="M428" s="456">
        <v>66844</v>
      </c>
      <c r="N428" s="456">
        <v>0</v>
      </c>
      <c r="O428" s="456">
        <v>0</v>
      </c>
      <c r="P428" s="511">
        <v>0</v>
      </c>
      <c r="Q428" s="511">
        <v>0</v>
      </c>
      <c r="R428" s="511">
        <v>6.6844000000000001</v>
      </c>
      <c r="T428" s="456">
        <v>709203.19</v>
      </c>
      <c r="V428" s="511">
        <v>0</v>
      </c>
      <c r="Z428" s="511" t="s">
        <v>1978</v>
      </c>
    </row>
    <row r="429" spans="1:26" outlineLevel="2">
      <c r="A429" s="542">
        <v>31</v>
      </c>
      <c r="B429" s="542" t="s">
        <v>941</v>
      </c>
      <c r="C429" s="542">
        <v>363</v>
      </c>
      <c r="D429" s="542" t="s">
        <v>1340</v>
      </c>
      <c r="E429" s="542" t="s">
        <v>1974</v>
      </c>
      <c r="F429" s="521" t="s">
        <v>807</v>
      </c>
      <c r="G429" s="456">
        <v>412147</v>
      </c>
      <c r="H429" s="456">
        <v>0</v>
      </c>
      <c r="I429" s="456">
        <v>0</v>
      </c>
      <c r="J429" s="456">
        <v>0</v>
      </c>
      <c r="K429" s="456">
        <v>0</v>
      </c>
      <c r="L429" s="456">
        <v>0</v>
      </c>
      <c r="M429" s="456">
        <v>412147</v>
      </c>
      <c r="N429" s="456">
        <v>0</v>
      </c>
      <c r="O429" s="456">
        <v>0</v>
      </c>
      <c r="P429" s="511">
        <v>0</v>
      </c>
      <c r="Q429" s="511">
        <v>0</v>
      </c>
      <c r="R429" s="511">
        <v>0.55197273000000002</v>
      </c>
      <c r="T429" s="456">
        <v>7431489.4800000004</v>
      </c>
      <c r="V429" s="511">
        <v>0</v>
      </c>
      <c r="Z429" s="511" t="s">
        <v>1978</v>
      </c>
    </row>
    <row r="430" spans="1:26" outlineLevel="2">
      <c r="B430" s="528"/>
      <c r="F430" s="677"/>
      <c r="G430" s="524">
        <v>19320693</v>
      </c>
      <c r="H430" s="524">
        <v>0</v>
      </c>
      <c r="I430" s="524">
        <v>0</v>
      </c>
      <c r="J430" s="524">
        <v>0</v>
      </c>
      <c r="K430" s="524">
        <v>0</v>
      </c>
      <c r="L430" s="524">
        <v>0</v>
      </c>
      <c r="M430" s="524">
        <v>19320693</v>
      </c>
      <c r="N430" s="524">
        <v>11420.84568</v>
      </c>
      <c r="O430" s="524">
        <v>66438.415209999992</v>
      </c>
      <c r="P430" s="525">
        <v>0.10182275</v>
      </c>
      <c r="Q430" s="525">
        <v>0.10141861688494828</v>
      </c>
      <c r="R430" s="525"/>
      <c r="T430" s="456">
        <v>19178746220.899994</v>
      </c>
      <c r="V430" s="525">
        <v>0</v>
      </c>
      <c r="Z430" s="511" t="s">
        <v>1978</v>
      </c>
    </row>
    <row r="431" spans="1:26" outlineLevel="2">
      <c r="B431" s="528"/>
      <c r="F431" s="677"/>
      <c r="G431" s="526"/>
      <c r="H431" s="526"/>
      <c r="I431" s="526"/>
      <c r="J431" s="526"/>
      <c r="K431" s="526"/>
      <c r="L431" s="526"/>
      <c r="M431" s="526"/>
      <c r="N431" s="526"/>
      <c r="O431" s="526"/>
      <c r="P431" s="527"/>
      <c r="Q431" s="527"/>
      <c r="R431" s="527"/>
    </row>
    <row r="432" spans="1:26" outlineLevel="2">
      <c r="B432" s="528" t="s">
        <v>466</v>
      </c>
      <c r="G432" s="524">
        <v>907025268.15789998</v>
      </c>
      <c r="H432" s="524">
        <v>0</v>
      </c>
      <c r="I432" s="524">
        <v>432000</v>
      </c>
      <c r="J432" s="524">
        <v>7682760</v>
      </c>
      <c r="K432" s="524">
        <v>0</v>
      </c>
      <c r="L432" s="524">
        <v>58015835</v>
      </c>
      <c r="M432" s="524">
        <v>857124193.15789998</v>
      </c>
      <c r="N432" s="524">
        <v>12741683.817320598</v>
      </c>
      <c r="O432" s="524">
        <v>60760035.484807812</v>
      </c>
      <c r="P432" s="525">
        <v>93.12012867</v>
      </c>
      <c r="Q432" s="525">
        <v>92.750538092637697</v>
      </c>
      <c r="R432" s="525"/>
      <c r="V432" s="525">
        <v>-54.2028023999992</v>
      </c>
    </row>
    <row r="433" spans="7:17" outlineLevel="2">
      <c r="G433" s="526">
        <v>-181.84210002422333</v>
      </c>
      <c r="H433" s="526">
        <v>0</v>
      </c>
      <c r="I433" s="526">
        <v>0</v>
      </c>
      <c r="J433" s="526">
        <v>0</v>
      </c>
      <c r="K433" s="526">
        <v>0</v>
      </c>
      <c r="L433" s="526">
        <v>0</v>
      </c>
      <c r="M433" s="526">
        <v>-181.84210002422333</v>
      </c>
      <c r="N433" s="526">
        <v>0</v>
      </c>
      <c r="O433" s="526">
        <v>0</v>
      </c>
      <c r="P433" s="527">
        <v>0</v>
      </c>
      <c r="Q433" s="526">
        <v>0</v>
      </c>
    </row>
    <row r="434" spans="7:17" outlineLevel="2">
      <c r="O434" s="526"/>
    </row>
    <row r="435" spans="7:17" outlineLevel="2">
      <c r="K435" s="456" t="s">
        <v>1975</v>
      </c>
      <c r="O435" s="526">
        <v>63476763.167337812</v>
      </c>
    </row>
    <row r="436" spans="7:17" outlineLevel="2">
      <c r="K436" s="456" t="s">
        <v>1976</v>
      </c>
      <c r="O436" s="678">
        <v>2032329</v>
      </c>
    </row>
    <row r="437" spans="7:17" outlineLevel="2">
      <c r="K437" s="456" t="s">
        <v>1977</v>
      </c>
      <c r="M437" s="456" t="s">
        <v>1977</v>
      </c>
      <c r="O437" s="526">
        <v>65509092.167337812</v>
      </c>
    </row>
    <row r="438" spans="7:17" outlineLevel="2"/>
    <row r="439" spans="7:17" outlineLevel="2">
      <c r="O439" s="456">
        <v>63476763</v>
      </c>
    </row>
    <row r="440" spans="7:17" outlineLevel="2">
      <c r="O440" s="456">
        <v>0.1673378124833107</v>
      </c>
    </row>
    <row r="441" spans="7:17" outlineLevel="2"/>
    <row r="442" spans="7:17" outlineLevel="2"/>
    <row r="443" spans="7:17" outlineLevel="2"/>
    <row r="444" spans="7:17" outlineLevel="2"/>
    <row r="445" spans="7:17" outlineLevel="2"/>
    <row r="446" spans="7:17" outlineLevel="2"/>
    <row r="447" spans="7:17" outlineLevel="2"/>
    <row r="448" spans="7:17" outlineLevel="2"/>
    <row r="449" spans="6:17" outlineLevel="2">
      <c r="F449" s="542"/>
      <c r="G449" s="542"/>
      <c r="H449" s="542"/>
      <c r="I449" s="542"/>
      <c r="J449" s="542"/>
      <c r="K449" s="542"/>
      <c r="L449" s="542"/>
      <c r="M449" s="542"/>
      <c r="N449" s="542"/>
      <c r="O449" s="542"/>
      <c r="P449" s="542"/>
      <c r="Q449" s="542"/>
    </row>
    <row r="450" spans="6:17" outlineLevel="1">
      <c r="F450" s="542"/>
      <c r="G450" s="542"/>
      <c r="H450" s="542"/>
      <c r="I450" s="542"/>
      <c r="J450" s="542"/>
      <c r="K450" s="542"/>
      <c r="L450" s="542"/>
      <c r="M450" s="542"/>
      <c r="N450" s="542"/>
      <c r="O450" s="542"/>
      <c r="P450" s="542"/>
      <c r="Q450" s="542"/>
    </row>
    <row r="451" spans="6:17" outlineLevel="1">
      <c r="F451" s="542"/>
      <c r="G451" s="542"/>
      <c r="H451" s="542"/>
      <c r="I451" s="542"/>
      <c r="J451" s="542"/>
      <c r="K451" s="542"/>
      <c r="L451" s="542"/>
      <c r="M451" s="542"/>
      <c r="N451" s="542"/>
      <c r="O451" s="542"/>
      <c r="P451" s="542"/>
      <c r="Q451" s="542"/>
    </row>
    <row r="452" spans="6:17" outlineLevel="2">
      <c r="F452" s="542"/>
      <c r="G452" s="542"/>
      <c r="H452" s="542"/>
      <c r="I452" s="542"/>
      <c r="J452" s="542"/>
      <c r="K452" s="542"/>
      <c r="L452" s="542"/>
      <c r="M452" s="542"/>
      <c r="N452" s="542"/>
      <c r="O452" s="542"/>
      <c r="P452" s="542"/>
      <c r="Q452" s="542"/>
    </row>
    <row r="453" spans="6:17" outlineLevel="2">
      <c r="F453" s="542"/>
      <c r="G453" s="542"/>
      <c r="H453" s="542"/>
      <c r="I453" s="542"/>
      <c r="J453" s="542"/>
      <c r="K453" s="542"/>
      <c r="L453" s="542"/>
      <c r="M453" s="542"/>
      <c r="N453" s="542"/>
      <c r="O453" s="542"/>
      <c r="P453" s="542"/>
      <c r="Q453" s="542"/>
    </row>
    <row r="454" spans="6:17" outlineLevel="2">
      <c r="F454" s="542"/>
      <c r="G454" s="542"/>
      <c r="H454" s="542"/>
      <c r="I454" s="542"/>
      <c r="J454" s="542"/>
      <c r="K454" s="542"/>
      <c r="L454" s="542"/>
      <c r="M454" s="542"/>
      <c r="N454" s="542"/>
      <c r="O454" s="542"/>
      <c r="P454" s="542"/>
      <c r="Q454" s="542"/>
    </row>
    <row r="455" spans="6:17" outlineLevel="2">
      <c r="F455" s="542"/>
      <c r="G455" s="542"/>
      <c r="H455" s="542"/>
      <c r="I455" s="542"/>
      <c r="J455" s="542"/>
      <c r="K455" s="542"/>
      <c r="L455" s="542"/>
      <c r="M455" s="542"/>
      <c r="N455" s="542"/>
      <c r="O455" s="542"/>
      <c r="P455" s="542"/>
      <c r="Q455" s="542"/>
    </row>
    <row r="456" spans="6:17" outlineLevel="2">
      <c r="F456" s="542"/>
      <c r="G456" s="542"/>
      <c r="H456" s="542"/>
      <c r="I456" s="542"/>
      <c r="J456" s="542"/>
      <c r="K456" s="542"/>
      <c r="L456" s="542"/>
      <c r="M456" s="542"/>
      <c r="N456" s="542"/>
      <c r="O456" s="542"/>
      <c r="P456" s="542"/>
      <c r="Q456" s="542"/>
    </row>
    <row r="457" spans="6:17" outlineLevel="2">
      <c r="F457" s="542"/>
      <c r="G457" s="542"/>
      <c r="H457" s="542"/>
      <c r="I457" s="542"/>
      <c r="J457" s="542"/>
      <c r="K457" s="542"/>
      <c r="L457" s="542"/>
      <c r="M457" s="542"/>
      <c r="N457" s="542"/>
      <c r="O457" s="542"/>
      <c r="P457" s="542"/>
      <c r="Q457" s="542"/>
    </row>
    <row r="458" spans="6:17" outlineLevel="2">
      <c r="F458" s="542"/>
      <c r="G458" s="542"/>
      <c r="H458" s="542"/>
      <c r="I458" s="542"/>
      <c r="J458" s="542"/>
      <c r="K458" s="542"/>
      <c r="L458" s="542"/>
      <c r="M458" s="542"/>
      <c r="N458" s="542"/>
      <c r="O458" s="542"/>
      <c r="P458" s="542"/>
      <c r="Q458" s="542"/>
    </row>
    <row r="459" spans="6:17" outlineLevel="2">
      <c r="F459" s="542"/>
      <c r="G459" s="542"/>
      <c r="H459" s="542"/>
      <c r="I459" s="542"/>
      <c r="J459" s="542"/>
      <c r="K459" s="542"/>
      <c r="L459" s="542"/>
      <c r="M459" s="542"/>
      <c r="N459" s="542"/>
      <c r="O459" s="542"/>
      <c r="P459" s="542"/>
      <c r="Q459" s="542"/>
    </row>
    <row r="460" spans="6:17" outlineLevel="2">
      <c r="F460" s="542"/>
      <c r="G460" s="542"/>
      <c r="H460" s="542"/>
      <c r="I460" s="542"/>
      <c r="J460" s="542"/>
      <c r="K460" s="542"/>
      <c r="L460" s="542"/>
      <c r="M460" s="542"/>
      <c r="N460" s="542"/>
      <c r="O460" s="542"/>
      <c r="P460" s="542"/>
      <c r="Q460" s="542"/>
    </row>
    <row r="461" spans="6:17" outlineLevel="2">
      <c r="F461" s="542"/>
      <c r="G461" s="542"/>
      <c r="H461" s="542"/>
      <c r="I461" s="542"/>
      <c r="J461" s="542"/>
      <c r="K461" s="542"/>
      <c r="L461" s="542"/>
      <c r="M461" s="542"/>
      <c r="N461" s="542"/>
      <c r="O461" s="542"/>
      <c r="P461" s="542"/>
      <c r="Q461" s="542"/>
    </row>
    <row r="462" spans="6:17" outlineLevel="1">
      <c r="F462" s="542"/>
      <c r="G462" s="542"/>
      <c r="H462" s="542"/>
      <c r="I462" s="542"/>
      <c r="J462" s="542"/>
      <c r="K462" s="542"/>
      <c r="L462" s="542"/>
      <c r="M462" s="542"/>
      <c r="N462" s="542"/>
      <c r="O462" s="542"/>
      <c r="P462" s="542"/>
      <c r="Q462" s="542"/>
    </row>
    <row r="463" spans="6:17" outlineLevel="1">
      <c r="F463" s="542"/>
      <c r="G463" s="542"/>
      <c r="H463" s="542"/>
      <c r="I463" s="542"/>
      <c r="J463" s="542"/>
      <c r="K463" s="542"/>
      <c r="L463" s="542"/>
      <c r="M463" s="542"/>
      <c r="N463" s="542"/>
      <c r="O463" s="542"/>
      <c r="P463" s="542"/>
      <c r="Q463" s="542"/>
    </row>
    <row r="464" spans="6:17" outlineLevel="2">
      <c r="F464" s="542"/>
      <c r="G464" s="542"/>
      <c r="H464" s="542"/>
      <c r="I464" s="542"/>
      <c r="J464" s="542"/>
      <c r="K464" s="542"/>
      <c r="L464" s="542"/>
      <c r="M464" s="542"/>
      <c r="N464" s="542"/>
      <c r="O464" s="542"/>
      <c r="P464" s="542"/>
      <c r="Q464" s="542"/>
    </row>
    <row r="465" spans="6:17" outlineLevel="1">
      <c r="F465" s="542"/>
      <c r="G465" s="542"/>
      <c r="H465" s="542"/>
      <c r="I465" s="542"/>
      <c r="J465" s="542"/>
      <c r="K465" s="542"/>
      <c r="L465" s="542"/>
      <c r="M465" s="542"/>
      <c r="N465" s="542"/>
      <c r="O465" s="542"/>
      <c r="P465" s="542"/>
      <c r="Q465" s="542"/>
    </row>
    <row r="466" spans="6:17" outlineLevel="1">
      <c r="F466" s="542"/>
      <c r="G466" s="542"/>
      <c r="H466" s="542"/>
      <c r="I466" s="542"/>
      <c r="J466" s="542"/>
      <c r="K466" s="542"/>
      <c r="L466" s="542"/>
      <c r="M466" s="542"/>
      <c r="N466" s="542"/>
      <c r="O466" s="542"/>
      <c r="P466" s="542"/>
      <c r="Q466" s="542"/>
    </row>
    <row r="467" spans="6:17" ht="15.75" hidden="1" customHeight="1" outlineLevel="2">
      <c r="F467" s="542"/>
      <c r="G467" s="542"/>
      <c r="H467" s="542"/>
      <c r="I467" s="542"/>
      <c r="J467" s="542"/>
      <c r="K467" s="542"/>
      <c r="L467" s="542"/>
      <c r="M467" s="542"/>
      <c r="N467" s="542"/>
      <c r="O467" s="542"/>
      <c r="P467" s="542"/>
      <c r="Q467" s="542"/>
    </row>
    <row r="468" spans="6:17" ht="15.75" hidden="1" customHeight="1" outlineLevel="2">
      <c r="F468" s="542"/>
      <c r="G468" s="542"/>
      <c r="H468" s="542"/>
      <c r="I468" s="542"/>
      <c r="J468" s="542"/>
      <c r="K468" s="542"/>
      <c r="L468" s="542"/>
      <c r="M468" s="542"/>
      <c r="N468" s="542"/>
      <c r="O468" s="542"/>
      <c r="P468" s="542"/>
      <c r="Q468" s="542"/>
    </row>
    <row r="469" spans="6:17" ht="15.75" hidden="1" customHeight="1" outlineLevel="1">
      <c r="F469" s="542"/>
      <c r="G469" s="542"/>
      <c r="H469" s="542"/>
      <c r="I469" s="542"/>
      <c r="J469" s="542"/>
      <c r="K469" s="542"/>
      <c r="L469" s="542"/>
      <c r="M469" s="542"/>
      <c r="N469" s="542"/>
      <c r="O469" s="542"/>
      <c r="P469" s="542"/>
      <c r="Q469" s="542"/>
    </row>
    <row r="470" spans="6:17" ht="15.75" hidden="1" customHeight="1" outlineLevel="1">
      <c r="F470" s="542"/>
      <c r="G470" s="542"/>
      <c r="H470" s="542"/>
      <c r="I470" s="542"/>
      <c r="J470" s="542"/>
      <c r="K470" s="542"/>
      <c r="L470" s="542"/>
      <c r="M470" s="542"/>
      <c r="N470" s="542"/>
      <c r="O470" s="542"/>
      <c r="P470" s="542"/>
      <c r="Q470" s="542"/>
    </row>
    <row r="471" spans="6:17" collapsed="1">
      <c r="F471" s="542"/>
      <c r="G471" s="542"/>
      <c r="H471" s="542"/>
      <c r="I471" s="542"/>
      <c r="J471" s="542"/>
      <c r="K471" s="542"/>
      <c r="L471" s="542"/>
      <c r="M471" s="542"/>
      <c r="N471" s="542"/>
      <c r="O471" s="542"/>
      <c r="P471" s="542"/>
      <c r="Q471" s="542"/>
    </row>
    <row r="475" spans="6:17">
      <c r="F475" s="542"/>
      <c r="G475" s="542"/>
      <c r="H475" s="542"/>
      <c r="I475" s="542"/>
      <c r="J475" s="542"/>
      <c r="K475" s="542"/>
      <c r="L475" s="542"/>
      <c r="M475" s="542"/>
      <c r="N475" s="542"/>
      <c r="O475" s="542"/>
      <c r="P475" s="542"/>
      <c r="Q475" s="542"/>
    </row>
    <row r="476" spans="6:17">
      <c r="F476" s="542"/>
      <c r="G476" s="542"/>
      <c r="H476" s="542"/>
      <c r="I476" s="542"/>
      <c r="J476" s="542"/>
      <c r="K476" s="542"/>
      <c r="L476" s="542"/>
      <c r="M476" s="542"/>
      <c r="N476" s="542"/>
      <c r="O476" s="542"/>
      <c r="P476" s="542"/>
      <c r="Q476" s="542"/>
    </row>
  </sheetData>
  <customSheetViews>
    <customSheetView guid="{84FBBE83-FF6F-4C76-A58E-D04643F715A5}" scale="82" showPageBreaks="1" printArea="1" hiddenColumns="1" topLeftCell="C1">
      <pane xSplit="3" ySplit="7" topLeftCell="F458" activePane="bottomRight" state="frozen"/>
      <selection pane="bottomRight" activeCell="C463" sqref="C463"/>
      <pageMargins left="0.57999999999999996" right="0.27" top="0.75" bottom="0.75" header="0.3" footer="0.3"/>
      <pageSetup paperSize="9" scale="55" orientation="portrait" r:id="rId1"/>
      <headerFooter>
        <oddFooter>Page &amp;P of &amp;N</oddFooter>
      </headerFooter>
    </customSheetView>
  </customSheetViews>
  <mergeCells count="11">
    <mergeCell ref="T6:T7"/>
    <mergeCell ref="V6:V7"/>
    <mergeCell ref="X6:X7"/>
    <mergeCell ref="Z6:Z7"/>
    <mergeCell ref="A6:A7"/>
    <mergeCell ref="B6:B7"/>
    <mergeCell ref="C6:C7"/>
    <mergeCell ref="D6:D7"/>
    <mergeCell ref="E6:E7"/>
    <mergeCell ref="F6:F7"/>
    <mergeCell ref="N6:O6"/>
  </mergeCells>
  <pageMargins left="0.57999999999999996" right="0.27" top="0.75" bottom="0.75" header="0.3" footer="0.3"/>
  <pageSetup paperSize="9" scale="55" orientation="portrait" r:id="rId2"/>
  <headerFooter>
    <oddFooter>Page &amp;P of &amp;N</oddFooter>
  </headerFooter>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163"/>
  <sheetViews>
    <sheetView view="pageBreakPreview" topLeftCell="D73" zoomScaleSheetLayoutView="100" workbookViewId="0">
      <selection activeCell="G114" sqref="G114"/>
    </sheetView>
  </sheetViews>
  <sheetFormatPr defaultRowHeight="12"/>
  <cols>
    <col min="1" max="1" width="4.625" style="212" customWidth="1"/>
    <col min="2" max="2" width="3.625" style="548" customWidth="1"/>
    <col min="3" max="3" width="25.375" style="548" customWidth="1"/>
    <col min="4" max="4" width="12.25" style="548" customWidth="1"/>
    <col min="5" max="5" width="10.875" style="552" customWidth="1"/>
    <col min="6" max="6" width="0.25" style="548" customWidth="1"/>
    <col min="7" max="7" width="10.875" style="552" customWidth="1"/>
    <col min="8" max="8" width="0.25" style="92" customWidth="1"/>
    <col min="9" max="9" width="12.625" style="552" customWidth="1"/>
    <col min="10" max="10" width="0.375" style="548" customWidth="1"/>
    <col min="11" max="11" width="10.875" style="552" customWidth="1"/>
    <col min="12" max="16384" width="9" style="548"/>
  </cols>
  <sheetData>
    <row r="1" spans="1:11" ht="3.75" hidden="1" customHeight="1">
      <c r="B1" s="62"/>
      <c r="C1" s="62"/>
      <c r="D1" s="62"/>
      <c r="E1" s="213"/>
      <c r="F1" s="62"/>
      <c r="G1" s="213"/>
      <c r="H1" s="578"/>
      <c r="I1" s="213"/>
      <c r="J1" s="62"/>
      <c r="K1" s="213"/>
    </row>
    <row r="2" spans="1:11" ht="12" customHeight="1">
      <c r="B2" s="990"/>
      <c r="C2" s="990"/>
      <c r="D2" s="990"/>
      <c r="E2" s="1243" t="s">
        <v>2561</v>
      </c>
      <c r="F2" s="1243"/>
      <c r="G2" s="1243"/>
      <c r="H2" s="578"/>
      <c r="I2" s="1243" t="s">
        <v>2373</v>
      </c>
      <c r="J2" s="1243"/>
      <c r="K2" s="1243"/>
    </row>
    <row r="3" spans="1:11" ht="12" customHeight="1">
      <c r="B3" s="990"/>
      <c r="C3" s="990"/>
      <c r="D3" s="990"/>
      <c r="E3" s="690" t="s">
        <v>2558</v>
      </c>
      <c r="F3" s="691"/>
      <c r="G3" s="690" t="s">
        <v>1993</v>
      </c>
      <c r="H3" s="578"/>
      <c r="I3" s="690" t="s">
        <v>2558</v>
      </c>
      <c r="J3" s="691"/>
      <c r="K3" s="690" t="s">
        <v>1993</v>
      </c>
    </row>
    <row r="4" spans="1:11" ht="12" customHeight="1">
      <c r="A4" s="368">
        <v>15</v>
      </c>
      <c r="B4" s="79" t="s">
        <v>247</v>
      </c>
      <c r="E4" s="1304" t="s">
        <v>2382</v>
      </c>
      <c r="F4" s="1304"/>
      <c r="G4" s="1304"/>
      <c r="H4" s="1304"/>
      <c r="I4" s="1304"/>
      <c r="J4" s="1304"/>
      <c r="K4" s="1304"/>
    </row>
    <row r="5" spans="1:11" ht="12" customHeight="1">
      <c r="A5" s="94"/>
      <c r="B5" s="94"/>
      <c r="E5" s="1349" t="s">
        <v>2383</v>
      </c>
      <c r="F5" s="1350"/>
      <c r="G5" s="1350"/>
      <c r="H5" s="1350"/>
      <c r="I5" s="1350"/>
      <c r="J5" s="1350"/>
      <c r="K5" s="1350"/>
    </row>
    <row r="6" spans="1:11" ht="12" customHeight="1" thickBot="1">
      <c r="A6" s="433"/>
      <c r="B6" s="438" t="s">
        <v>1983</v>
      </c>
      <c r="E6" s="435">
        <v>6199166</v>
      </c>
      <c r="F6" s="586"/>
      <c r="G6" s="435">
        <v>5088352</v>
      </c>
      <c r="H6" s="764"/>
      <c r="I6" s="435">
        <v>1683926</v>
      </c>
      <c r="J6" s="586"/>
      <c r="K6" s="435">
        <v>985528</v>
      </c>
    </row>
    <row r="7" spans="1:11" ht="6.75" customHeight="1" thickTop="1">
      <c r="A7" s="433"/>
      <c r="B7" s="586"/>
      <c r="E7" s="548"/>
      <c r="G7" s="548"/>
      <c r="H7" s="764"/>
      <c r="I7" s="436"/>
      <c r="J7" s="586"/>
      <c r="K7" s="436"/>
    </row>
    <row r="8" spans="1:11" ht="12" customHeight="1">
      <c r="A8" s="433"/>
      <c r="B8" s="438"/>
      <c r="E8" s="1305" t="s">
        <v>2557</v>
      </c>
      <c r="F8" s="1306"/>
      <c r="G8" s="1306"/>
      <c r="H8" s="1306"/>
      <c r="I8" s="1306"/>
      <c r="J8" s="1306"/>
      <c r="K8" s="1307"/>
    </row>
    <row r="9" spans="1:11" ht="3" customHeight="1">
      <c r="A9" s="433"/>
      <c r="B9" s="586"/>
      <c r="E9" s="548"/>
      <c r="G9" s="548"/>
      <c r="H9" s="764"/>
      <c r="I9" s="94"/>
      <c r="J9" s="94"/>
      <c r="K9" s="94"/>
    </row>
    <row r="10" spans="1:11" ht="12" customHeight="1" thickBot="1">
      <c r="A10" s="433"/>
      <c r="B10" s="438" t="s">
        <v>64</v>
      </c>
      <c r="E10" s="435">
        <v>1004845.8681197</v>
      </c>
      <c r="F10" s="586"/>
      <c r="G10" s="435">
        <v>1104913</v>
      </c>
      <c r="H10" s="764"/>
      <c r="I10" s="435">
        <v>1004845.8681197</v>
      </c>
      <c r="K10" s="435">
        <v>1104913</v>
      </c>
    </row>
    <row r="11" spans="1:11" ht="6.75" customHeight="1" thickTop="1">
      <c r="A11" s="433"/>
      <c r="B11" s="434"/>
      <c r="E11" s="548"/>
      <c r="G11" s="548"/>
      <c r="H11" s="764"/>
      <c r="I11" s="437"/>
      <c r="J11" s="586"/>
      <c r="K11" s="437"/>
    </row>
    <row r="12" spans="1:11" ht="12" customHeight="1">
      <c r="A12" s="433"/>
      <c r="E12" s="1351" t="s">
        <v>2384</v>
      </c>
      <c r="F12" s="1352"/>
      <c r="G12" s="1352"/>
      <c r="H12" s="1352"/>
      <c r="I12" s="1352"/>
      <c r="J12" s="1352"/>
      <c r="K12" s="1353"/>
    </row>
    <row r="13" spans="1:11" ht="2.25" customHeight="1">
      <c r="A13" s="433"/>
      <c r="E13" s="548"/>
      <c r="G13" s="548"/>
      <c r="H13" s="764"/>
      <c r="I13" s="572"/>
      <c r="J13" s="572"/>
      <c r="K13" s="572"/>
    </row>
    <row r="14" spans="1:11" ht="12" customHeight="1" thickBot="1">
      <c r="A14" s="433"/>
      <c r="B14" s="443" t="s">
        <v>2093</v>
      </c>
      <c r="E14" s="700">
        <v>6.17</v>
      </c>
      <c r="F14" s="586"/>
      <c r="G14" s="439">
        <v>4.6100000000000003</v>
      </c>
      <c r="H14" s="764"/>
      <c r="I14" s="700">
        <v>1.68</v>
      </c>
      <c r="K14" s="439">
        <v>0.89</v>
      </c>
    </row>
    <row r="15" spans="1:11" ht="5.25" customHeight="1" thickTop="1">
      <c r="H15" s="764"/>
    </row>
    <row r="16" spans="1:11" ht="12" customHeight="1">
      <c r="A16" s="693">
        <v>15.1</v>
      </c>
      <c r="B16" s="1346" t="s">
        <v>872</v>
      </c>
      <c r="C16" s="1346"/>
      <c r="D16" s="1346"/>
      <c r="E16" s="1346"/>
      <c r="F16" s="1346"/>
      <c r="G16" s="1346"/>
      <c r="H16" s="1346"/>
      <c r="I16" s="1346"/>
      <c r="J16" s="1346"/>
      <c r="K16" s="1346"/>
    </row>
    <row r="17" spans="1:11" ht="12" customHeight="1">
      <c r="B17" s="1346"/>
      <c r="C17" s="1346"/>
      <c r="D17" s="1346"/>
      <c r="E17" s="1346"/>
      <c r="F17" s="1346"/>
      <c r="G17" s="1346"/>
      <c r="H17" s="1346"/>
      <c r="I17" s="1346"/>
      <c r="J17" s="1346"/>
      <c r="K17" s="1346"/>
    </row>
    <row r="18" spans="1:11" ht="3.75" customHeight="1">
      <c r="H18" s="548"/>
    </row>
    <row r="19" spans="1:11">
      <c r="A19" s="549">
        <v>16</v>
      </c>
      <c r="B19" s="74" t="s">
        <v>40</v>
      </c>
      <c r="C19" s="91"/>
      <c r="D19" s="366"/>
      <c r="E19" s="91"/>
      <c r="F19" s="366"/>
      <c r="G19" s="91"/>
      <c r="H19" s="91"/>
      <c r="I19" s="688"/>
      <c r="J19" s="688"/>
      <c r="K19" s="688"/>
    </row>
    <row r="20" spans="1:11" ht="3.75" customHeight="1">
      <c r="A20" s="90"/>
      <c r="B20" s="91"/>
      <c r="C20" s="91"/>
      <c r="D20" s="366"/>
      <c r="E20" s="91"/>
      <c r="F20" s="366"/>
      <c r="G20" s="91"/>
      <c r="H20" s="91"/>
      <c r="I20" s="688"/>
      <c r="J20" s="688"/>
      <c r="K20" s="688"/>
    </row>
    <row r="21" spans="1:11" ht="12" customHeight="1">
      <c r="A21" s="693">
        <v>16.100000000000001</v>
      </c>
      <c r="B21" s="1354" t="s">
        <v>2542</v>
      </c>
      <c r="C21" s="1354"/>
      <c r="D21" s="1354"/>
      <c r="E21" s="1354"/>
      <c r="F21" s="1354"/>
      <c r="G21" s="1354"/>
      <c r="H21" s="1354"/>
      <c r="I21" s="1354"/>
      <c r="J21" s="1354"/>
      <c r="K21" s="1273"/>
    </row>
    <row r="22" spans="1:11" ht="43.5" customHeight="1">
      <c r="A22" s="90"/>
      <c r="B22" s="1354"/>
      <c r="C22" s="1354"/>
      <c r="D22" s="1354"/>
      <c r="E22" s="1354"/>
      <c r="F22" s="1354"/>
      <c r="G22" s="1354"/>
      <c r="H22" s="1354"/>
      <c r="I22" s="1354"/>
      <c r="J22" s="1354"/>
      <c r="K22" s="1273"/>
    </row>
    <row r="23" spans="1:11" ht="4.5" customHeight="1">
      <c r="A23" s="90"/>
      <c r="B23" s="1273"/>
      <c r="C23" s="1273"/>
      <c r="D23" s="1273"/>
      <c r="E23" s="1273"/>
      <c r="F23" s="1273"/>
      <c r="G23" s="1273"/>
      <c r="H23" s="1273"/>
      <c r="I23" s="1273"/>
      <c r="J23" s="1273"/>
      <c r="K23" s="1273"/>
    </row>
    <row r="24" spans="1:11" ht="2.25" customHeight="1">
      <c r="A24" s="90"/>
      <c r="B24" s="1017"/>
      <c r="C24" s="1017"/>
      <c r="D24" s="1018"/>
      <c r="E24" s="1017"/>
      <c r="F24" s="1018"/>
      <c r="G24" s="1017"/>
      <c r="H24" s="1017"/>
      <c r="I24" s="1019"/>
      <c r="J24" s="1019"/>
      <c r="K24" s="1016"/>
    </row>
    <row r="25" spans="1:11" ht="12" customHeight="1">
      <c r="A25" s="693">
        <v>16.200000000000003</v>
      </c>
      <c r="B25" s="1346" t="s">
        <v>2380</v>
      </c>
      <c r="C25" s="1273"/>
      <c r="D25" s="1273"/>
      <c r="E25" s="1273"/>
      <c r="F25" s="1273"/>
      <c r="G25" s="1273"/>
      <c r="H25" s="1273"/>
      <c r="I25" s="1273"/>
      <c r="J25" s="1273"/>
      <c r="K25" s="1273"/>
    </row>
    <row r="26" spans="1:11" ht="12" customHeight="1">
      <c r="A26" s="90"/>
      <c r="B26" s="1273"/>
      <c r="C26" s="1273"/>
      <c r="D26" s="1273"/>
      <c r="E26" s="1273"/>
      <c r="F26" s="1273"/>
      <c r="G26" s="1273"/>
      <c r="H26" s="1273"/>
      <c r="I26" s="1273"/>
      <c r="J26" s="1273"/>
      <c r="K26" s="1273"/>
    </row>
    <row r="27" spans="1:11" ht="12" customHeight="1">
      <c r="A27" s="693">
        <v>16.300000000000004</v>
      </c>
      <c r="B27" s="1346" t="s">
        <v>2681</v>
      </c>
      <c r="C27" s="1273"/>
      <c r="D27" s="1273"/>
      <c r="E27" s="1273"/>
      <c r="F27" s="1273"/>
      <c r="G27" s="1273"/>
      <c r="H27" s="1273"/>
      <c r="I27" s="1273"/>
      <c r="J27" s="1273"/>
      <c r="K27" s="1273"/>
    </row>
    <row r="28" spans="1:11" ht="12" customHeight="1">
      <c r="A28" s="90"/>
      <c r="B28" s="1273"/>
      <c r="C28" s="1273"/>
      <c r="D28" s="1273"/>
      <c r="E28" s="1273"/>
      <c r="F28" s="1273"/>
      <c r="G28" s="1273"/>
      <c r="H28" s="1273"/>
      <c r="I28" s="1273"/>
      <c r="J28" s="1273"/>
      <c r="K28" s="1273"/>
    </row>
    <row r="29" spans="1:11" ht="3.75" hidden="1" customHeight="1">
      <c r="A29" s="90"/>
      <c r="B29" s="1017"/>
      <c r="C29" s="1017"/>
      <c r="D29" s="1018"/>
      <c r="E29" s="1017"/>
      <c r="F29" s="1018"/>
      <c r="G29" s="1017"/>
      <c r="H29" s="1017"/>
      <c r="I29" s="1019"/>
      <c r="J29" s="1019"/>
      <c r="K29" s="1016"/>
    </row>
    <row r="30" spans="1:11" ht="12" hidden="1" customHeight="1">
      <c r="A30" s="693">
        <v>16.400000000000006</v>
      </c>
      <c r="B30" s="1348" t="s">
        <v>2381</v>
      </c>
      <c r="C30" s="1273"/>
      <c r="D30" s="1273"/>
      <c r="E30" s="1273"/>
      <c r="F30" s="1273"/>
      <c r="G30" s="1273"/>
      <c r="H30" s="1273"/>
      <c r="I30" s="1273"/>
      <c r="J30" s="1273"/>
      <c r="K30" s="1016"/>
    </row>
    <row r="31" spans="1:11" ht="2.25" customHeight="1">
      <c r="A31" s="90"/>
      <c r="B31" s="91"/>
      <c r="C31" s="91"/>
      <c r="D31" s="366"/>
      <c r="E31" s="91"/>
      <c r="F31" s="366"/>
      <c r="G31" s="91"/>
      <c r="H31" s="91"/>
      <c r="I31" s="1016"/>
      <c r="J31" s="1016"/>
      <c r="K31" s="1016"/>
    </row>
    <row r="32" spans="1:11" ht="12" customHeight="1">
      <c r="A32" s="693">
        <v>16.400000000000006</v>
      </c>
      <c r="B32" s="1347" t="s">
        <v>2360</v>
      </c>
      <c r="C32" s="1278"/>
      <c r="D32" s="1278"/>
      <c r="E32" s="1278"/>
      <c r="F32" s="1278"/>
      <c r="G32" s="1278"/>
      <c r="H32" s="1278"/>
      <c r="I32" s="1278"/>
      <c r="J32" s="1278"/>
      <c r="K32" s="1278"/>
    </row>
    <row r="33" spans="1:11" ht="12" customHeight="1">
      <c r="B33" s="1278"/>
      <c r="C33" s="1278"/>
      <c r="D33" s="1278"/>
      <c r="E33" s="1278"/>
      <c r="F33" s="1278"/>
      <c r="G33" s="1278"/>
      <c r="H33" s="1278"/>
      <c r="I33" s="1278"/>
      <c r="J33" s="1278"/>
      <c r="K33" s="1278"/>
    </row>
    <row r="34" spans="1:11" ht="12" customHeight="1">
      <c r="B34" s="62"/>
      <c r="C34" s="62"/>
      <c r="D34" s="62"/>
      <c r="E34" s="1243" t="s">
        <v>2561</v>
      </c>
      <c r="F34" s="1243"/>
      <c r="G34" s="1243"/>
      <c r="H34" s="578"/>
      <c r="I34" s="1243" t="s">
        <v>2373</v>
      </c>
      <c r="J34" s="1243"/>
      <c r="K34" s="1243"/>
    </row>
    <row r="35" spans="1:11" ht="12" customHeight="1">
      <c r="A35" s="779"/>
      <c r="B35" s="353" t="s">
        <v>326</v>
      </c>
      <c r="C35" s="715"/>
      <c r="D35" s="715"/>
      <c r="E35" s="690" t="s">
        <v>2558</v>
      </c>
      <c r="F35" s="691"/>
      <c r="G35" s="690" t="s">
        <v>1993</v>
      </c>
      <c r="H35" s="578"/>
      <c r="I35" s="690" t="s">
        <v>2558</v>
      </c>
      <c r="J35" s="691"/>
      <c r="K35" s="690" t="s">
        <v>1993</v>
      </c>
    </row>
    <row r="36" spans="1:11" ht="12" customHeight="1">
      <c r="A36" s="350"/>
      <c r="B36" s="353"/>
      <c r="C36" s="750"/>
      <c r="D36" s="750"/>
      <c r="E36" s="1304" t="s">
        <v>2378</v>
      </c>
      <c r="F36" s="1304"/>
      <c r="G36" s="1304"/>
      <c r="H36" s="1304"/>
      <c r="I36" s="1304"/>
      <c r="J36" s="1304"/>
      <c r="K36" s="1304"/>
    </row>
    <row r="37" spans="1:11" ht="12" customHeight="1">
      <c r="A37" s="350"/>
      <c r="B37" s="353" t="s">
        <v>1475</v>
      </c>
      <c r="C37" s="715"/>
      <c r="D37" s="715"/>
      <c r="E37" s="1268" t="s">
        <v>2379</v>
      </c>
      <c r="F37" s="1268"/>
      <c r="G37" s="1268"/>
      <c r="H37" s="1268"/>
      <c r="I37" s="1268"/>
      <c r="J37" s="1268"/>
      <c r="K37" s="1268"/>
    </row>
    <row r="38" spans="1:11" ht="12" customHeight="1">
      <c r="A38" s="350"/>
      <c r="B38" s="354" t="s">
        <v>2590</v>
      </c>
      <c r="C38" s="715"/>
      <c r="D38" s="715"/>
      <c r="E38" s="143">
        <v>0</v>
      </c>
      <c r="F38" s="143"/>
      <c r="G38" s="143">
        <v>300000</v>
      </c>
      <c r="H38" s="568"/>
      <c r="I38" s="1085">
        <v>0</v>
      </c>
      <c r="K38" s="552">
        <v>0</v>
      </c>
    </row>
    <row r="39" spans="1:11" ht="12" customHeight="1">
      <c r="A39" s="350"/>
      <c r="B39" s="354" t="s">
        <v>2675</v>
      </c>
      <c r="C39" s="715"/>
      <c r="D39" s="715"/>
      <c r="E39" s="143">
        <v>0</v>
      </c>
      <c r="F39" s="143"/>
      <c r="G39" s="143">
        <v>425640</v>
      </c>
      <c r="H39" s="568"/>
      <c r="I39" s="1085">
        <v>0</v>
      </c>
      <c r="K39" s="552">
        <v>0</v>
      </c>
    </row>
    <row r="40" spans="1:11" ht="12" customHeight="1">
      <c r="A40" s="350"/>
      <c r="B40" s="354" t="s">
        <v>2649</v>
      </c>
      <c r="C40" s="715"/>
      <c r="D40" s="715"/>
      <c r="E40" s="143">
        <v>1000000</v>
      </c>
      <c r="F40" s="143"/>
      <c r="G40" s="143">
        <v>1350000</v>
      </c>
      <c r="H40" s="568"/>
      <c r="I40" s="1085">
        <v>450000</v>
      </c>
      <c r="K40" s="552">
        <v>100000</v>
      </c>
    </row>
    <row r="41" spans="1:11" ht="12" customHeight="1">
      <c r="A41" s="350"/>
      <c r="B41" s="354" t="s">
        <v>186</v>
      </c>
      <c r="C41" s="715"/>
      <c r="D41" s="715"/>
      <c r="E41" s="143">
        <v>491056</v>
      </c>
      <c r="F41" s="143"/>
      <c r="G41" s="143">
        <v>513802</v>
      </c>
      <c r="H41" s="568"/>
      <c r="I41" s="143">
        <v>156327</v>
      </c>
      <c r="K41" s="143">
        <v>179747</v>
      </c>
    </row>
    <row r="42" spans="1:11" ht="12" customHeight="1">
      <c r="A42" s="350"/>
      <c r="B42" s="354" t="s">
        <v>868</v>
      </c>
      <c r="C42" s="715"/>
      <c r="D42" s="715"/>
      <c r="E42" s="143">
        <v>79747</v>
      </c>
      <c r="F42" s="143"/>
      <c r="G42" s="143">
        <v>89401</v>
      </c>
      <c r="H42" s="568"/>
      <c r="I42" s="143">
        <v>25387</v>
      </c>
      <c r="J42" s="143"/>
      <c r="K42" s="143">
        <v>31276</v>
      </c>
    </row>
    <row r="43" spans="1:11" ht="12" customHeight="1">
      <c r="A43" s="350"/>
      <c r="B43" s="354" t="s">
        <v>2363</v>
      </c>
      <c r="C43" s="715"/>
      <c r="D43" s="715"/>
      <c r="E43" s="143">
        <v>3894</v>
      </c>
      <c r="F43" s="143"/>
      <c r="G43" s="143">
        <v>64372</v>
      </c>
      <c r="H43" s="568"/>
      <c r="I43" s="143">
        <v>0</v>
      </c>
      <c r="J43" s="143"/>
      <c r="K43" s="143">
        <v>24438</v>
      </c>
    </row>
    <row r="44" spans="1:11" ht="12" customHeight="1">
      <c r="A44" s="350"/>
      <c r="B44" s="354" t="s">
        <v>2591</v>
      </c>
      <c r="C44" s="1046"/>
      <c r="D44" s="1046"/>
      <c r="E44" s="143"/>
      <c r="F44" s="143"/>
      <c r="G44" s="143"/>
      <c r="H44" s="1047"/>
      <c r="I44" s="143"/>
      <c r="J44" s="143"/>
      <c r="K44" s="143"/>
    </row>
    <row r="45" spans="1:11" ht="11.25" customHeight="1">
      <c r="A45" s="350"/>
      <c r="B45" s="354" t="s">
        <v>2614</v>
      </c>
      <c r="C45" s="715"/>
      <c r="D45" s="715"/>
      <c r="E45" s="143">
        <v>22273</v>
      </c>
      <c r="F45" s="140"/>
      <c r="G45" s="143">
        <v>0</v>
      </c>
      <c r="H45" s="568"/>
      <c r="I45" s="143">
        <v>16760</v>
      </c>
      <c r="K45" s="143">
        <v>0</v>
      </c>
    </row>
    <row r="46" spans="1:11" ht="3.75" customHeight="1">
      <c r="A46" s="350"/>
      <c r="B46" s="354"/>
      <c r="C46" s="1046"/>
      <c r="D46" s="1046"/>
      <c r="E46" s="143"/>
      <c r="F46" s="140"/>
      <c r="G46" s="143"/>
      <c r="H46" s="1047"/>
    </row>
    <row r="47" spans="1:11" ht="11.25" customHeight="1">
      <c r="A47" s="350"/>
      <c r="B47" s="1076" t="s">
        <v>2592</v>
      </c>
      <c r="C47" s="1046"/>
      <c r="D47" s="1046"/>
      <c r="E47" s="143"/>
      <c r="F47" s="140"/>
      <c r="G47" s="143"/>
      <c r="H47" s="1047"/>
    </row>
    <row r="48" spans="1:11" ht="11.25" customHeight="1">
      <c r="A48" s="350"/>
      <c r="B48" s="1077" t="s">
        <v>2593</v>
      </c>
      <c r="C48" s="1046"/>
      <c r="D48" s="1046"/>
      <c r="E48" s="143"/>
      <c r="F48" s="140"/>
      <c r="G48" s="143"/>
      <c r="H48" s="1047"/>
    </row>
    <row r="49" spans="1:11">
      <c r="A49" s="350"/>
      <c r="B49" s="1178" t="s">
        <v>2594</v>
      </c>
      <c r="C49" s="1046"/>
      <c r="D49" s="1046"/>
      <c r="E49" s="143">
        <v>20748</v>
      </c>
      <c r="F49" s="140"/>
      <c r="G49" s="143">
        <v>21162</v>
      </c>
      <c r="H49" s="1047"/>
      <c r="I49" s="552">
        <v>6745</v>
      </c>
      <c r="K49" s="552">
        <v>7170</v>
      </c>
    </row>
    <row r="50" spans="1:11" ht="11.25" customHeight="1">
      <c r="A50" s="350"/>
      <c r="B50" s="1178" t="s">
        <v>2595</v>
      </c>
      <c r="C50" s="1046"/>
      <c r="D50" s="1046"/>
      <c r="E50" s="143"/>
      <c r="F50" s="140"/>
      <c r="G50" s="143"/>
      <c r="H50" s="1047"/>
    </row>
    <row r="51" spans="1:11">
      <c r="A51" s="350"/>
      <c r="B51" s="1006" t="s">
        <v>2596</v>
      </c>
      <c r="C51" s="1046"/>
      <c r="D51" s="1046"/>
      <c r="E51" s="143">
        <v>2904</v>
      </c>
      <c r="F51" s="140"/>
      <c r="G51" s="143">
        <v>0</v>
      </c>
      <c r="H51" s="1047"/>
      <c r="I51" s="552">
        <v>944</v>
      </c>
      <c r="K51" s="552">
        <v>0</v>
      </c>
    </row>
    <row r="52" spans="1:11" ht="11.25" customHeight="1">
      <c r="A52" s="350"/>
      <c r="B52" s="1178" t="s">
        <v>2597</v>
      </c>
      <c r="C52" s="1046"/>
      <c r="D52" s="1046"/>
      <c r="E52" s="143"/>
      <c r="F52" s="140"/>
      <c r="G52" s="143"/>
      <c r="H52" s="1047"/>
    </row>
    <row r="53" spans="1:11" ht="12" customHeight="1">
      <c r="A53" s="350"/>
      <c r="B53" s="1006" t="s">
        <v>2598</v>
      </c>
      <c r="C53" s="1046"/>
      <c r="D53" s="1046"/>
      <c r="E53" s="143">
        <v>498</v>
      </c>
      <c r="F53" s="140"/>
      <c r="G53" s="143">
        <v>265</v>
      </c>
      <c r="H53" s="1047"/>
      <c r="I53" s="143">
        <v>119</v>
      </c>
      <c r="K53" s="143">
        <v>73</v>
      </c>
    </row>
    <row r="54" spans="1:11" ht="2.25" customHeight="1">
      <c r="A54" s="350"/>
      <c r="B54" s="1078"/>
      <c r="C54" s="1046"/>
      <c r="D54" s="1046"/>
      <c r="E54" s="143"/>
      <c r="F54" s="140"/>
      <c r="G54" s="143"/>
      <c r="H54" s="1047"/>
    </row>
    <row r="55" spans="1:11" ht="11.25" customHeight="1">
      <c r="A55" s="350"/>
      <c r="B55" s="353" t="s">
        <v>48</v>
      </c>
      <c r="C55" s="1179"/>
      <c r="D55" s="1179"/>
      <c r="E55" s="143"/>
      <c r="F55" s="140"/>
      <c r="G55" s="143"/>
      <c r="H55" s="1180"/>
      <c r="I55" s="1085"/>
      <c r="J55" s="92"/>
      <c r="K55" s="1085"/>
    </row>
    <row r="56" spans="1:11" s="39" customFormat="1" ht="12" hidden="1" customHeight="1">
      <c r="A56" s="350"/>
      <c r="B56" s="354" t="s">
        <v>2599</v>
      </c>
      <c r="C56" s="1179"/>
      <c r="D56" s="1179"/>
      <c r="E56" s="143">
        <v>0</v>
      </c>
      <c r="F56" s="140"/>
      <c r="G56" s="143">
        <v>7050</v>
      </c>
      <c r="H56" s="1180"/>
      <c r="I56" s="1181"/>
      <c r="J56" s="1181"/>
      <c r="K56" s="1181">
        <v>1550</v>
      </c>
    </row>
    <row r="57" spans="1:11" ht="11.25" hidden="1" customHeight="1">
      <c r="A57" s="350"/>
      <c r="B57" s="354" t="s">
        <v>2600</v>
      </c>
      <c r="C57" s="1179"/>
      <c r="D57" s="1179"/>
      <c r="E57" s="143">
        <v>0</v>
      </c>
      <c r="F57" s="140"/>
      <c r="G57" s="143">
        <v>7028</v>
      </c>
      <c r="H57" s="1180"/>
      <c r="I57" s="1085">
        <v>0</v>
      </c>
      <c r="J57" s="92"/>
      <c r="K57" s="1085">
        <v>0</v>
      </c>
    </row>
    <row r="58" spans="1:11" ht="12" customHeight="1">
      <c r="A58" s="350"/>
      <c r="B58" s="354" t="s">
        <v>2664</v>
      </c>
      <c r="C58" s="1179"/>
      <c r="D58" s="1179"/>
      <c r="E58" s="143">
        <v>9547</v>
      </c>
      <c r="F58" s="140"/>
      <c r="G58" s="143">
        <v>1105</v>
      </c>
      <c r="H58" s="1180"/>
      <c r="I58" s="1085">
        <v>24</v>
      </c>
      <c r="J58" s="92"/>
      <c r="K58" s="1085">
        <v>1104</v>
      </c>
    </row>
    <row r="59" spans="1:11" ht="3" customHeight="1">
      <c r="A59" s="350"/>
      <c r="B59" s="354"/>
      <c r="C59" s="1179"/>
      <c r="D59" s="1179"/>
      <c r="E59" s="140"/>
      <c r="F59" s="140"/>
      <c r="G59" s="140"/>
      <c r="H59" s="1180"/>
      <c r="I59" s="1085"/>
      <c r="J59" s="92"/>
      <c r="K59" s="1085"/>
    </row>
    <row r="60" spans="1:11" ht="12" customHeight="1">
      <c r="A60" s="350"/>
      <c r="B60" s="353" t="s">
        <v>495</v>
      </c>
      <c r="C60" s="1095"/>
      <c r="D60" s="1095"/>
      <c r="E60" s="140"/>
      <c r="F60" s="140"/>
      <c r="G60" s="140"/>
      <c r="H60" s="1094"/>
      <c r="I60" s="1085"/>
      <c r="J60" s="92"/>
      <c r="K60" s="1085"/>
    </row>
    <row r="61" spans="1:11" ht="12" customHeight="1">
      <c r="A61" s="350"/>
      <c r="B61" s="354" t="s">
        <v>2601</v>
      </c>
      <c r="C61" s="1095"/>
      <c r="D61" s="1095"/>
      <c r="E61" s="1177">
        <v>0</v>
      </c>
      <c r="F61" s="140"/>
      <c r="G61" s="140">
        <v>45000</v>
      </c>
      <c r="H61" s="1094"/>
      <c r="I61" s="1085"/>
      <c r="J61" s="92"/>
      <c r="K61" s="1085"/>
    </row>
    <row r="62" spans="1:11" s="92" customFormat="1" ht="12" customHeight="1">
      <c r="A62" s="350"/>
      <c r="B62" s="354" t="s">
        <v>2650</v>
      </c>
      <c r="C62" s="1095"/>
      <c r="D62" s="1095"/>
      <c r="E62" s="22">
        <v>0</v>
      </c>
      <c r="G62" s="18">
        <v>10397</v>
      </c>
      <c r="H62" s="1094"/>
      <c r="I62" s="140">
        <v>0</v>
      </c>
      <c r="J62" s="140"/>
      <c r="K62" s="140">
        <v>0</v>
      </c>
    </row>
    <row r="63" spans="1:11" ht="3.75" customHeight="1">
      <c r="A63" s="350"/>
      <c r="B63" s="354"/>
      <c r="C63" s="1046"/>
      <c r="D63" s="1046"/>
      <c r="E63" s="548"/>
      <c r="G63" s="548"/>
      <c r="H63" s="1047"/>
      <c r="I63" s="140"/>
      <c r="J63" s="140"/>
      <c r="K63" s="140"/>
    </row>
    <row r="64" spans="1:11" ht="12" customHeight="1">
      <c r="A64" s="350"/>
      <c r="B64" s="354"/>
      <c r="C64" s="715"/>
      <c r="D64" s="79"/>
      <c r="E64" s="355"/>
      <c r="F64" s="25"/>
      <c r="G64" s="355"/>
      <c r="H64" s="79"/>
      <c r="I64" s="1044" t="s">
        <v>2560</v>
      </c>
      <c r="J64" s="714"/>
      <c r="K64" s="991" t="s">
        <v>2333</v>
      </c>
    </row>
    <row r="65" spans="1:11" ht="12" customHeight="1">
      <c r="A65" s="350"/>
      <c r="B65" s="353" t="s">
        <v>2602</v>
      </c>
      <c r="C65" s="715"/>
      <c r="D65" s="79"/>
      <c r="E65" s="1355"/>
      <c r="F65" s="1355"/>
      <c r="G65" s="1355"/>
      <c r="H65" s="79"/>
      <c r="I65" s="20" t="s">
        <v>457</v>
      </c>
      <c r="J65" s="714"/>
      <c r="K65" s="20" t="s">
        <v>458</v>
      </c>
    </row>
    <row r="66" spans="1:11" ht="12" customHeight="1">
      <c r="A66" s="350"/>
      <c r="B66" s="353"/>
      <c r="C66" s="715"/>
      <c r="D66" s="79"/>
      <c r="E66" s="356"/>
      <c r="F66" s="356"/>
      <c r="G66" s="356"/>
      <c r="H66" s="79"/>
      <c r="I66" s="1268" t="s">
        <v>118</v>
      </c>
      <c r="J66" s="1268"/>
      <c r="K66" s="1268"/>
    </row>
    <row r="67" spans="1:11" ht="12" customHeight="1">
      <c r="A67" s="350"/>
      <c r="B67" s="353" t="s">
        <v>54</v>
      </c>
      <c r="C67" s="1084"/>
      <c r="D67" s="79"/>
      <c r="E67" s="356"/>
      <c r="F67" s="356"/>
      <c r="G67" s="356"/>
      <c r="H67" s="79"/>
      <c r="I67" s="357"/>
      <c r="J67" s="357"/>
      <c r="K67" s="1082"/>
    </row>
    <row r="68" spans="1:11" ht="12" customHeight="1">
      <c r="A68" s="350"/>
      <c r="B68" s="354" t="s">
        <v>2615</v>
      </c>
      <c r="C68" s="1084"/>
      <c r="D68" s="79"/>
      <c r="E68" s="143"/>
      <c r="F68" s="143"/>
      <c r="G68" s="143"/>
      <c r="H68" s="79"/>
      <c r="I68" s="143">
        <v>6152835.0344138918</v>
      </c>
      <c r="J68" s="143"/>
      <c r="K68" s="143">
        <v>7212363</v>
      </c>
    </row>
    <row r="69" spans="1:11" ht="12" customHeight="1">
      <c r="A69" s="350"/>
      <c r="B69" s="354" t="s">
        <v>2371</v>
      </c>
      <c r="C69" s="1084"/>
      <c r="D69" s="79"/>
      <c r="E69" s="143"/>
      <c r="F69" s="143"/>
      <c r="G69" s="143"/>
      <c r="H69" s="79"/>
      <c r="I69" s="143">
        <v>52823</v>
      </c>
      <c r="J69" s="143"/>
      <c r="K69" s="143">
        <v>58920</v>
      </c>
    </row>
    <row r="70" spans="1:11" ht="12" customHeight="1">
      <c r="A70" s="350"/>
      <c r="B70" s="354" t="s">
        <v>2372</v>
      </c>
      <c r="C70" s="1084"/>
      <c r="D70" s="79"/>
      <c r="E70" s="143"/>
      <c r="F70" s="143"/>
      <c r="G70" s="143"/>
      <c r="H70" s="79"/>
      <c r="I70" s="143">
        <v>8580</v>
      </c>
      <c r="J70" s="143"/>
      <c r="K70" s="143">
        <v>10253</v>
      </c>
    </row>
    <row r="71" spans="1:11" ht="12" customHeight="1">
      <c r="A71" s="350"/>
      <c r="B71" s="354" t="s">
        <v>2603</v>
      </c>
      <c r="C71" s="1084"/>
      <c r="D71" s="79"/>
      <c r="E71" s="143"/>
      <c r="F71" s="143"/>
      <c r="G71" s="143"/>
      <c r="H71" s="79"/>
      <c r="I71" s="143">
        <v>584</v>
      </c>
      <c r="J71" s="143"/>
      <c r="K71" s="143">
        <v>561</v>
      </c>
    </row>
    <row r="72" spans="1:11" ht="12" customHeight="1">
      <c r="A72" s="350"/>
      <c r="B72" s="354" t="s">
        <v>2582</v>
      </c>
      <c r="C72" s="1084"/>
      <c r="D72" s="79"/>
      <c r="E72" s="143"/>
      <c r="F72" s="143"/>
      <c r="G72" s="143"/>
      <c r="H72" s="79"/>
      <c r="I72" s="143"/>
      <c r="J72" s="143"/>
      <c r="K72" s="143"/>
    </row>
    <row r="73" spans="1:11" ht="12" customHeight="1">
      <c r="A73" s="350"/>
      <c r="B73" s="354" t="s">
        <v>2583</v>
      </c>
      <c r="C73" s="1084"/>
      <c r="D73" s="79"/>
      <c r="E73" s="143"/>
      <c r="F73" s="143"/>
      <c r="G73" s="143"/>
      <c r="H73" s="79"/>
      <c r="I73" s="143">
        <v>5290</v>
      </c>
      <c r="J73" s="143"/>
      <c r="K73" s="143">
        <v>0</v>
      </c>
    </row>
    <row r="74" spans="1:11" ht="4.5" customHeight="1">
      <c r="A74" s="350"/>
      <c r="B74" s="1083"/>
      <c r="C74" s="1084"/>
      <c r="D74" s="79"/>
      <c r="E74" s="143"/>
      <c r="F74" s="143"/>
      <c r="G74" s="143"/>
      <c r="H74" s="79"/>
      <c r="I74" s="143"/>
      <c r="J74" s="143"/>
      <c r="K74" s="143"/>
    </row>
    <row r="75" spans="1:11" ht="12" customHeight="1">
      <c r="A75" s="350"/>
      <c r="B75" s="353" t="s">
        <v>2361</v>
      </c>
      <c r="C75" s="1084"/>
      <c r="D75" s="358"/>
      <c r="E75" s="143"/>
      <c r="F75" s="143"/>
      <c r="G75" s="143"/>
      <c r="H75" s="358"/>
      <c r="I75" s="143"/>
      <c r="J75" s="143"/>
      <c r="K75" s="143"/>
    </row>
    <row r="76" spans="1:11" ht="12" customHeight="1">
      <c r="A76" s="350"/>
      <c r="B76" s="354" t="s">
        <v>2604</v>
      </c>
      <c r="C76" s="1084"/>
      <c r="D76" s="358"/>
      <c r="E76" s="143"/>
      <c r="F76" s="143"/>
      <c r="G76" s="143"/>
      <c r="H76" s="358"/>
      <c r="I76" s="143">
        <v>2285</v>
      </c>
      <c r="J76" s="143"/>
      <c r="K76" s="143">
        <v>2365</v>
      </c>
    </row>
    <row r="77" spans="1:11" ht="12" customHeight="1">
      <c r="A77" s="350"/>
      <c r="B77" s="354" t="s">
        <v>2372</v>
      </c>
      <c r="C77" s="1084"/>
      <c r="D77" s="358"/>
      <c r="E77" s="143"/>
      <c r="F77" s="143"/>
      <c r="G77" s="143"/>
      <c r="H77" s="358"/>
      <c r="I77" s="143">
        <v>320</v>
      </c>
      <c r="J77" s="143"/>
      <c r="K77" s="143">
        <v>0</v>
      </c>
    </row>
    <row r="78" spans="1:11" ht="3" customHeight="1">
      <c r="A78" s="350"/>
      <c r="B78" s="354"/>
      <c r="C78" s="1084"/>
      <c r="D78" s="358"/>
      <c r="E78" s="143"/>
      <c r="F78" s="143"/>
      <c r="G78" s="143"/>
      <c r="H78" s="358"/>
      <c r="I78" s="143"/>
      <c r="J78" s="143"/>
      <c r="K78" s="143"/>
    </row>
    <row r="79" spans="1:11" ht="12" hidden="1" customHeight="1">
      <c r="A79" s="350"/>
      <c r="B79" s="353" t="s">
        <v>494</v>
      </c>
      <c r="C79" s="1084"/>
      <c r="D79" s="358"/>
      <c r="E79" s="143"/>
      <c r="F79" s="143"/>
      <c r="G79" s="143"/>
      <c r="H79" s="358"/>
      <c r="I79" s="143"/>
      <c r="J79" s="143"/>
      <c r="K79" s="143"/>
    </row>
    <row r="80" spans="1:11" ht="12" hidden="1" customHeight="1">
      <c r="A80" s="350"/>
      <c r="B80" s="354" t="s">
        <v>1453</v>
      </c>
      <c r="C80" s="1084"/>
      <c r="D80" s="358"/>
      <c r="E80" s="143"/>
      <c r="F80" s="143"/>
      <c r="G80" s="143"/>
      <c r="H80" s="358"/>
      <c r="I80" s="143">
        <v>0</v>
      </c>
      <c r="J80" s="143"/>
      <c r="K80" s="143">
        <v>0</v>
      </c>
    </row>
    <row r="81" spans="1:11" ht="12" hidden="1" customHeight="1">
      <c r="A81" s="350"/>
      <c r="B81" s="354"/>
      <c r="C81" s="1084"/>
      <c r="D81" s="358"/>
      <c r="E81" s="143"/>
      <c r="F81" s="143"/>
      <c r="G81" s="143"/>
      <c r="H81" s="358"/>
      <c r="I81" s="143"/>
      <c r="J81" s="143"/>
      <c r="K81" s="143"/>
    </row>
    <row r="82" spans="1:11" ht="12" customHeight="1">
      <c r="A82" s="350"/>
      <c r="B82" s="353" t="s">
        <v>495</v>
      </c>
      <c r="C82" s="1084"/>
      <c r="D82" s="358"/>
      <c r="E82" s="143"/>
      <c r="F82" s="143"/>
      <c r="G82" s="143"/>
      <c r="H82" s="358"/>
      <c r="I82" s="143"/>
      <c r="J82" s="143"/>
      <c r="K82" s="143"/>
    </row>
    <row r="83" spans="1:11" ht="12" customHeight="1">
      <c r="A83" s="350"/>
      <c r="B83" s="354" t="s">
        <v>2362</v>
      </c>
      <c r="C83" s="1084"/>
      <c r="D83" s="358"/>
      <c r="E83" s="143"/>
      <c r="F83" s="143"/>
      <c r="G83" s="143"/>
      <c r="H83" s="358"/>
      <c r="I83" s="143">
        <v>135967.41980999999</v>
      </c>
      <c r="J83" s="143"/>
      <c r="K83" s="143">
        <v>136999</v>
      </c>
    </row>
    <row r="84" spans="1:11" ht="3.75" customHeight="1">
      <c r="A84" s="350"/>
      <c r="B84" s="353" t="s">
        <v>435</v>
      </c>
      <c r="C84" s="1084"/>
      <c r="D84" s="358"/>
      <c r="E84" s="143"/>
      <c r="F84" s="143"/>
      <c r="G84" s="143"/>
      <c r="H84" s="358"/>
      <c r="I84" s="140"/>
      <c r="J84" s="140"/>
      <c r="K84" s="140"/>
    </row>
    <row r="85" spans="1:11" ht="12" customHeight="1">
      <c r="A85" s="350"/>
      <c r="B85" s="353" t="s">
        <v>48</v>
      </c>
      <c r="C85" s="1179"/>
      <c r="D85" s="358"/>
      <c r="E85" s="143"/>
      <c r="F85" s="143"/>
      <c r="G85" s="143"/>
      <c r="H85" s="358"/>
      <c r="I85" s="140"/>
      <c r="J85" s="140"/>
      <c r="K85" s="140"/>
    </row>
    <row r="86" spans="1:11" ht="12" customHeight="1">
      <c r="A86" s="350"/>
      <c r="B86" s="354" t="s">
        <v>2663</v>
      </c>
      <c r="C86" s="1179"/>
      <c r="D86" s="358"/>
      <c r="E86" s="143"/>
      <c r="F86" s="143"/>
      <c r="G86" s="143"/>
      <c r="H86" s="358"/>
      <c r="I86" s="143">
        <v>21555.737395955999</v>
      </c>
      <c r="J86" s="140"/>
      <c r="K86" s="140">
        <v>31753</v>
      </c>
    </row>
    <row r="87" spans="1:11" ht="3.75" customHeight="1">
      <c r="A87" s="573"/>
      <c r="B87" s="573"/>
      <c r="C87" s="573"/>
      <c r="D87" s="571"/>
      <c r="E87" s="571"/>
      <c r="F87" s="571"/>
      <c r="G87" s="571"/>
      <c r="H87" s="568"/>
      <c r="I87" s="140"/>
      <c r="J87" s="140"/>
      <c r="K87" s="140"/>
    </row>
    <row r="88" spans="1:11" s="91" customFormat="1" ht="12" customHeight="1">
      <c r="A88" s="574">
        <v>17</v>
      </c>
      <c r="B88" s="79" t="s">
        <v>211</v>
      </c>
      <c r="C88" s="79"/>
      <c r="D88" s="79"/>
      <c r="E88" s="566"/>
      <c r="F88" s="566"/>
      <c r="G88" s="566"/>
      <c r="H88" s="566"/>
      <c r="I88" s="566"/>
      <c r="J88" s="566"/>
      <c r="K88" s="566"/>
    </row>
    <row r="89" spans="1:11" s="91" customFormat="1" ht="3" customHeight="1">
      <c r="A89" s="576"/>
      <c r="B89" s="585"/>
      <c r="C89" s="585"/>
      <c r="D89" s="585"/>
      <c r="E89" s="585"/>
      <c r="F89" s="585"/>
      <c r="G89" s="585"/>
      <c r="H89" s="585"/>
      <c r="I89" s="585"/>
      <c r="J89" s="585"/>
      <c r="K89" s="585"/>
    </row>
    <row r="90" spans="1:11" s="91" customFormat="1" ht="12" customHeight="1">
      <c r="A90" s="576"/>
      <c r="B90" s="1322" t="s">
        <v>1514</v>
      </c>
      <c r="C90" s="1273"/>
      <c r="D90" s="1273"/>
      <c r="E90" s="1273"/>
      <c r="F90" s="1273"/>
      <c r="G90" s="1273"/>
      <c r="H90" s="1273"/>
      <c r="I90" s="1273"/>
      <c r="J90" s="1273"/>
      <c r="K90" s="1273"/>
    </row>
    <row r="91" spans="1:11" s="91" customFormat="1" ht="12" customHeight="1">
      <c r="A91" s="576"/>
      <c r="B91" s="1273"/>
      <c r="C91" s="1273"/>
      <c r="D91" s="1273"/>
      <c r="E91" s="1273"/>
      <c r="F91" s="1273"/>
      <c r="G91" s="1273"/>
      <c r="H91" s="1273"/>
      <c r="I91" s="1273"/>
      <c r="J91" s="1273"/>
      <c r="K91" s="1273"/>
    </row>
    <row r="92" spans="1:11" s="91" customFormat="1" ht="3" customHeight="1">
      <c r="A92" s="576"/>
      <c r="B92" s="585"/>
      <c r="C92" s="585"/>
      <c r="D92" s="585"/>
      <c r="E92" s="585"/>
      <c r="F92" s="585"/>
      <c r="G92" s="585"/>
      <c r="H92" s="585"/>
      <c r="I92" s="585"/>
      <c r="J92" s="585"/>
      <c r="K92" s="585"/>
    </row>
    <row r="93" spans="1:11" s="91" customFormat="1" ht="12" customHeight="1">
      <c r="A93" s="574">
        <v>18</v>
      </c>
      <c r="B93" s="74" t="s">
        <v>329</v>
      </c>
      <c r="C93" s="74"/>
      <c r="D93" s="74"/>
    </row>
    <row r="94" spans="1:11" s="91" customFormat="1" ht="3" customHeight="1">
      <c r="A94" s="576"/>
      <c r="B94" s="585"/>
      <c r="C94" s="585"/>
      <c r="D94" s="585"/>
      <c r="E94" s="585"/>
      <c r="F94" s="585"/>
      <c r="G94" s="585"/>
      <c r="H94" s="585"/>
      <c r="I94" s="585"/>
      <c r="J94" s="585"/>
      <c r="K94" s="585"/>
    </row>
    <row r="95" spans="1:11" s="91" customFormat="1" ht="12" customHeight="1">
      <c r="A95" s="575"/>
      <c r="B95" s="568" t="s">
        <v>1488</v>
      </c>
    </row>
    <row r="96" spans="1:11" s="91" customFormat="1" ht="4.5" customHeight="1">
      <c r="A96" s="576"/>
      <c r="B96" s="585"/>
      <c r="C96" s="585"/>
      <c r="D96" s="585"/>
      <c r="E96" s="585"/>
      <c r="F96" s="585"/>
      <c r="G96" s="585"/>
      <c r="H96" s="585"/>
      <c r="I96" s="585"/>
      <c r="J96" s="585"/>
      <c r="K96" s="585"/>
    </row>
    <row r="97" spans="1:235" s="91" customFormat="1" ht="6" customHeight="1">
      <c r="A97" s="576"/>
      <c r="B97" s="585"/>
      <c r="C97" s="585"/>
      <c r="D97" s="585"/>
      <c r="E97" s="585"/>
      <c r="F97" s="585"/>
      <c r="G97" s="585"/>
      <c r="H97" s="585"/>
      <c r="I97" s="585"/>
      <c r="J97" s="585"/>
      <c r="K97" s="585"/>
    </row>
    <row r="98" spans="1:235" s="16" customFormat="1" ht="12" customHeight="1">
      <c r="A98" s="567" t="s">
        <v>2622</v>
      </c>
      <c r="C98" s="15"/>
      <c r="D98" s="15"/>
      <c r="E98" s="15"/>
      <c r="F98" s="15"/>
      <c r="G98" s="15"/>
      <c r="H98" s="15"/>
      <c r="I98" s="15"/>
      <c r="J98" s="15"/>
      <c r="K98" s="1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row>
    <row r="99" spans="1:235" s="16" customFormat="1" ht="12" customHeight="1">
      <c r="A99" s="567" t="s">
        <v>2683</v>
      </c>
      <c r="C99" s="15"/>
      <c r="D99" s="15"/>
      <c r="E99" s="15"/>
      <c r="F99" s="15"/>
      <c r="G99" s="15"/>
      <c r="H99" s="15"/>
      <c r="I99" s="15"/>
      <c r="J99" s="15"/>
      <c r="K99" s="1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row>
    <row r="100" spans="1:235" s="16" customFormat="1" ht="12" customHeight="1">
      <c r="A100" s="567"/>
      <c r="C100" s="15"/>
      <c r="D100" s="15"/>
      <c r="E100" s="15"/>
      <c r="F100" s="15"/>
      <c r="G100" s="15"/>
      <c r="H100" s="15"/>
      <c r="I100" s="15"/>
      <c r="J100" s="15"/>
      <c r="K100" s="1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row>
    <row r="101" spans="1:235" s="16" customFormat="1" ht="12" customHeight="1">
      <c r="A101" s="567"/>
      <c r="C101" s="15"/>
      <c r="D101" s="15"/>
      <c r="E101" s="15"/>
      <c r="F101" s="15"/>
      <c r="G101" s="15"/>
      <c r="H101" s="15"/>
      <c r="I101" s="15"/>
      <c r="J101" s="15"/>
      <c r="K101" s="1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row>
    <row r="102" spans="1:235" s="16" customFormat="1" ht="12" customHeight="1">
      <c r="A102" s="567" t="s">
        <v>2684</v>
      </c>
      <c r="E102" s="17"/>
      <c r="F102" s="18"/>
      <c r="G102" s="18"/>
      <c r="H102" s="18"/>
      <c r="I102" s="18"/>
      <c r="J102" s="18"/>
      <c r="K102" s="18"/>
    </row>
    <row r="103" spans="1:235" ht="12" customHeight="1"/>
    <row r="104" spans="1:235" ht="12" customHeight="1"/>
    <row r="105" spans="1:235" ht="12" customHeight="1"/>
    <row r="106" spans="1:235" ht="12" customHeight="1"/>
    <row r="107" spans="1:235" ht="12" customHeight="1"/>
    <row r="108" spans="1:235" ht="12" customHeight="1"/>
    <row r="109" spans="1:235" ht="12" customHeight="1"/>
    <row r="110" spans="1:235" ht="12" customHeight="1"/>
    <row r="111" spans="1:235" ht="12" customHeight="1"/>
    <row r="112" spans="1:235"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sheetData>
  <mergeCells count="19">
    <mergeCell ref="B90:K91"/>
    <mergeCell ref="E65:G65"/>
    <mergeCell ref="I66:K66"/>
    <mergeCell ref="I34:K34"/>
    <mergeCell ref="E2:G2"/>
    <mergeCell ref="E4:K4"/>
    <mergeCell ref="E5:K5"/>
    <mergeCell ref="E8:K8"/>
    <mergeCell ref="E12:K12"/>
    <mergeCell ref="I2:K2"/>
    <mergeCell ref="B16:K17"/>
    <mergeCell ref="B32:K33"/>
    <mergeCell ref="E34:G34"/>
    <mergeCell ref="E36:K36"/>
    <mergeCell ref="E37:K37"/>
    <mergeCell ref="B30:J30"/>
    <mergeCell ref="B25:K26"/>
    <mergeCell ref="B27:K28"/>
    <mergeCell ref="B21:K23"/>
  </mergeCells>
  <printOptions horizontalCentered="1"/>
  <pageMargins left="0.75" right="0.5" top="0.5" bottom="0.25" header="0.5" footer="0.5"/>
  <pageSetup paperSize="9" scale="81" orientation="portrait" r:id="rId1"/>
  <headerFooter alignWithMargins="0">
    <oddFooter>&amp;C20 of 20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view="pageBreakPreview" topLeftCell="A10" zoomScaleSheetLayoutView="100" workbookViewId="0">
      <selection activeCell="C11" sqref="C11"/>
    </sheetView>
  </sheetViews>
  <sheetFormatPr defaultRowHeight="12"/>
  <cols>
    <col min="1" max="1" width="5.625" style="573" customWidth="1"/>
    <col min="2" max="2" width="3.625" style="573" customWidth="1"/>
    <col min="3" max="3" width="46.75" style="573" customWidth="1"/>
    <col min="4" max="4" width="0.875" style="573" customWidth="1"/>
    <col min="5" max="5" width="9.625" style="571" customWidth="1"/>
    <col min="6" max="6" width="0.875" style="571" customWidth="1"/>
    <col min="7" max="7" width="10.375" style="571" customWidth="1"/>
    <col min="8" max="8" width="0.875" style="571" customWidth="1"/>
    <col min="9" max="9" width="10.375" style="571" customWidth="1"/>
    <col min="10" max="16384" width="9" style="571"/>
  </cols>
  <sheetData>
    <row r="1" spans="1:9" s="16" customFormat="1" ht="15" customHeight="1">
      <c r="A1" s="14"/>
      <c r="B1" s="14"/>
      <c r="C1" s="14"/>
      <c r="D1" s="14"/>
      <c r="E1" s="14"/>
      <c r="F1" s="14"/>
      <c r="G1" s="14"/>
      <c r="H1" s="14"/>
      <c r="I1" s="14"/>
    </row>
    <row r="2" spans="1:9" s="16" customFormat="1" ht="15" customHeight="1">
      <c r="A2" s="14"/>
      <c r="B2" s="14"/>
      <c r="C2" s="14"/>
      <c r="D2" s="14"/>
      <c r="E2" s="14"/>
      <c r="F2" s="14"/>
      <c r="G2" s="300" t="s">
        <v>1470</v>
      </c>
      <c r="H2" s="780"/>
      <c r="I2" s="781" t="s">
        <v>2088</v>
      </c>
    </row>
    <row r="3" spans="1:9" s="16" customFormat="1" ht="15" customHeight="1">
      <c r="A3" s="14"/>
      <c r="B3" s="14"/>
      <c r="C3" s="14"/>
      <c r="D3" s="14"/>
      <c r="E3" s="14"/>
      <c r="F3" s="14"/>
      <c r="G3" s="1359" t="s">
        <v>2089</v>
      </c>
      <c r="H3" s="1360"/>
      <c r="I3" s="1359"/>
    </row>
    <row r="4" spans="1:9" s="16" customFormat="1" ht="15" customHeight="1">
      <c r="A4" s="14"/>
      <c r="B4" s="14"/>
      <c r="C4" s="14"/>
      <c r="D4" s="14"/>
      <c r="E4" s="14"/>
      <c r="F4" s="14"/>
      <c r="G4" s="782"/>
      <c r="H4" s="782"/>
      <c r="I4" s="782"/>
    </row>
    <row r="5" spans="1:9" s="568" customFormat="1" ht="15" customHeight="1">
      <c r="A5" s="783">
        <f>'[48]22 - 22.4.2'!A6+1</f>
        <v>23</v>
      </c>
      <c r="B5" s="784" t="s">
        <v>2094</v>
      </c>
      <c r="C5" s="785"/>
      <c r="D5" s="785"/>
    </row>
    <row r="6" spans="1:9" s="568" customFormat="1" ht="15" customHeight="1">
      <c r="A6" s="786"/>
      <c r="B6" s="784"/>
      <c r="C6" s="785"/>
      <c r="D6" s="785"/>
    </row>
    <row r="7" spans="1:9" s="568" customFormat="1" ht="15" customHeight="1">
      <c r="A7" s="787">
        <f>A5+0.1</f>
        <v>23.1</v>
      </c>
      <c r="B7" s="788" t="s">
        <v>2095</v>
      </c>
      <c r="C7" s="785"/>
      <c r="D7" s="785"/>
    </row>
    <row r="8" spans="1:9" s="568" customFormat="1" ht="15" customHeight="1">
      <c r="A8" s="786"/>
      <c r="B8" s="789"/>
      <c r="C8" s="785"/>
      <c r="D8" s="785"/>
    </row>
    <row r="9" spans="1:9" s="568" customFormat="1" ht="15" customHeight="1">
      <c r="A9" s="786"/>
      <c r="B9" s="789" t="s">
        <v>2082</v>
      </c>
      <c r="C9" s="785"/>
      <c r="D9" s="785"/>
    </row>
    <row r="10" spans="1:9" s="568" customFormat="1" ht="15" customHeight="1">
      <c r="A10" s="786"/>
      <c r="B10" s="790" t="s">
        <v>2096</v>
      </c>
      <c r="C10" s="791" t="s">
        <v>413</v>
      </c>
      <c r="D10" s="785"/>
      <c r="G10" s="792">
        <f>[48]SoAL!F11</f>
        <v>2541871</v>
      </c>
      <c r="H10" s="793"/>
      <c r="I10" s="794">
        <v>2541871</v>
      </c>
    </row>
    <row r="11" spans="1:9" s="568" customFormat="1" ht="15" customHeight="1">
      <c r="A11" s="786"/>
      <c r="B11" s="790" t="s">
        <v>2096</v>
      </c>
      <c r="C11" s="791" t="s">
        <v>338</v>
      </c>
      <c r="D11" s="785"/>
      <c r="G11" s="795">
        <f>'[48]5.13 - 9.1'!F124</f>
        <v>118648</v>
      </c>
      <c r="H11" s="793"/>
      <c r="I11" s="796">
        <v>118648</v>
      </c>
    </row>
    <row r="12" spans="1:9" s="568" customFormat="1" ht="15" customHeight="1">
      <c r="A12" s="786"/>
      <c r="B12" s="790" t="s">
        <v>2096</v>
      </c>
      <c r="C12" s="791" t="s">
        <v>581</v>
      </c>
      <c r="D12" s="785"/>
      <c r="G12" s="795">
        <f>[48]SoAL!F14</f>
        <v>14726</v>
      </c>
      <c r="H12" s="793"/>
      <c r="I12" s="796">
        <v>14726</v>
      </c>
    </row>
    <row r="13" spans="1:9" s="568" customFormat="1" ht="15" customHeight="1">
      <c r="A13" s="786"/>
      <c r="B13" s="790" t="s">
        <v>2096</v>
      </c>
      <c r="C13" s="797" t="s">
        <v>231</v>
      </c>
      <c r="D13" s="785"/>
      <c r="G13" s="798">
        <f>[48]SoAL!F16</f>
        <v>2600</v>
      </c>
      <c r="H13" s="793"/>
      <c r="I13" s="799">
        <v>2600</v>
      </c>
    </row>
    <row r="14" spans="1:9" s="568" customFormat="1" ht="15" customHeight="1">
      <c r="A14" s="786"/>
      <c r="B14" s="790"/>
      <c r="C14" s="797"/>
      <c r="D14" s="785"/>
      <c r="G14" s="800">
        <f>SUM(G10:G13)</f>
        <v>2677845</v>
      </c>
      <c r="H14" s="793"/>
      <c r="I14" s="801">
        <f>SUM(I10:I13)</f>
        <v>2677845</v>
      </c>
    </row>
    <row r="15" spans="1:9" s="568" customFormat="1" ht="15" customHeight="1">
      <c r="A15" s="786"/>
      <c r="B15" s="789"/>
      <c r="C15" s="785"/>
      <c r="D15" s="785"/>
      <c r="G15" s="567"/>
    </row>
    <row r="16" spans="1:9" s="568" customFormat="1" ht="15" customHeight="1">
      <c r="A16" s="786"/>
      <c r="B16" s="789" t="s">
        <v>2097</v>
      </c>
      <c r="C16" s="785"/>
      <c r="D16" s="785"/>
      <c r="G16" s="567"/>
    </row>
    <row r="17" spans="1:9" s="568" customFormat="1" ht="15" customHeight="1">
      <c r="A17" s="786"/>
      <c r="B17" s="790" t="s">
        <v>2096</v>
      </c>
      <c r="C17" s="791" t="s">
        <v>122</v>
      </c>
      <c r="D17" s="785"/>
      <c r="G17" s="800">
        <f>'[48]5.13 - 9.1'!F23</f>
        <v>2026970</v>
      </c>
      <c r="H17" s="793"/>
      <c r="I17" s="801">
        <v>2026970</v>
      </c>
    </row>
    <row r="18" spans="1:9" s="568" customFormat="1" ht="15" customHeight="1">
      <c r="A18" s="786"/>
      <c r="B18" s="789"/>
      <c r="C18" s="785"/>
      <c r="D18" s="785"/>
      <c r="G18" s="567"/>
    </row>
    <row r="19" spans="1:9" s="568" customFormat="1" ht="15" customHeight="1">
      <c r="A19" s="786"/>
      <c r="B19" s="789" t="s">
        <v>2098</v>
      </c>
      <c r="C19" s="785"/>
      <c r="D19" s="785"/>
      <c r="G19" s="800">
        <v>0</v>
      </c>
      <c r="H19" s="793"/>
      <c r="I19" s="801">
        <v>0</v>
      </c>
    </row>
    <row r="20" spans="1:9" s="568" customFormat="1" ht="15" customHeight="1">
      <c r="A20" s="786"/>
      <c r="B20" s="789"/>
      <c r="C20" s="785"/>
      <c r="D20" s="785"/>
      <c r="G20" s="567"/>
    </row>
    <row r="21" spans="1:9" s="568" customFormat="1" ht="15" customHeight="1">
      <c r="A21" s="786"/>
      <c r="B21" s="789" t="s">
        <v>414</v>
      </c>
      <c r="C21" s="785"/>
      <c r="D21" s="785"/>
      <c r="G21" s="567"/>
    </row>
    <row r="22" spans="1:9" s="568" customFormat="1" ht="15" customHeight="1">
      <c r="A22" s="786"/>
      <c r="B22" s="790" t="s">
        <v>2096</v>
      </c>
      <c r="C22" s="791" t="s">
        <v>122</v>
      </c>
      <c r="D22" s="785"/>
      <c r="G22" s="800">
        <f>'[48]5.13 - 9.1'!F28</f>
        <v>61754844</v>
      </c>
      <c r="H22" s="793"/>
      <c r="I22" s="801">
        <v>61754844</v>
      </c>
    </row>
    <row r="23" spans="1:9" s="568" customFormat="1" ht="15" customHeight="1">
      <c r="A23" s="786"/>
      <c r="B23" s="789"/>
      <c r="C23" s="785"/>
      <c r="D23" s="785"/>
      <c r="G23" s="567"/>
    </row>
    <row r="24" spans="1:9" s="568" customFormat="1" ht="15" customHeight="1">
      <c r="A24" s="786"/>
      <c r="B24" s="789" t="s">
        <v>2085</v>
      </c>
      <c r="C24" s="785"/>
      <c r="D24" s="785"/>
      <c r="G24" s="800">
        <v>0</v>
      </c>
      <c r="H24" s="793"/>
      <c r="I24" s="801">
        <v>0</v>
      </c>
    </row>
    <row r="25" spans="1:9" s="568" customFormat="1" ht="15" customHeight="1">
      <c r="A25" s="786"/>
      <c r="B25" s="789"/>
      <c r="C25" s="785"/>
      <c r="D25" s="785"/>
      <c r="G25" s="567"/>
    </row>
    <row r="26" spans="1:9" ht="15" customHeight="1" thickBot="1">
      <c r="G26" s="802">
        <f>G14+G17+G22+G24</f>
        <v>66459659</v>
      </c>
      <c r="I26" s="803">
        <f>I14+I17+I22+I24</f>
        <v>66459659</v>
      </c>
    </row>
    <row r="27" spans="1:9" ht="15" customHeight="1" thickTop="1">
      <c r="G27" s="804"/>
      <c r="I27" s="805"/>
    </row>
    <row r="28" spans="1:9" s="568" customFormat="1" ht="15" customHeight="1">
      <c r="A28" s="787">
        <f>A7+0.1</f>
        <v>23.200000000000003</v>
      </c>
      <c r="B28" s="788" t="s">
        <v>2099</v>
      </c>
      <c r="C28" s="785"/>
      <c r="D28" s="785"/>
      <c r="G28" s="548"/>
    </row>
    <row r="29" spans="1:9" s="568" customFormat="1" ht="15" customHeight="1">
      <c r="A29" s="786"/>
      <c r="B29" s="789"/>
      <c r="C29" s="785"/>
      <c r="D29" s="785"/>
    </row>
    <row r="30" spans="1:9" s="568" customFormat="1" ht="15" customHeight="1">
      <c r="A30" s="786"/>
      <c r="B30" s="789" t="s">
        <v>2100</v>
      </c>
      <c r="C30" s="785"/>
      <c r="D30" s="785"/>
      <c r="G30" s="800">
        <v>0</v>
      </c>
      <c r="H30" s="793"/>
      <c r="I30" s="801">
        <v>0</v>
      </c>
    </row>
    <row r="31" spans="1:9" s="568" customFormat="1" ht="15" customHeight="1">
      <c r="A31" s="786"/>
      <c r="B31" s="789"/>
      <c r="C31" s="785"/>
      <c r="D31" s="785"/>
      <c r="G31" s="567"/>
    </row>
    <row r="32" spans="1:9" s="568" customFormat="1" ht="15" customHeight="1">
      <c r="A32" s="786"/>
      <c r="B32" s="789" t="s">
        <v>2101</v>
      </c>
      <c r="C32" s="785"/>
      <c r="D32" s="785"/>
      <c r="G32" s="806"/>
      <c r="I32" s="807"/>
    </row>
    <row r="33" spans="1:9" s="568" customFormat="1" ht="15" customHeight="1">
      <c r="A33" s="786"/>
      <c r="B33" s="790" t="s">
        <v>2096</v>
      </c>
      <c r="C33" s="573" t="s">
        <v>2102</v>
      </c>
      <c r="D33" s="785"/>
      <c r="G33" s="792">
        <f>[48]SoAL!F21</f>
        <v>1000000</v>
      </c>
      <c r="H33" s="793"/>
      <c r="I33" s="794">
        <v>1000000</v>
      </c>
    </row>
    <row r="34" spans="1:9" s="568" customFormat="1" ht="15" customHeight="1">
      <c r="A34" s="786"/>
      <c r="B34" s="790" t="s">
        <v>2096</v>
      </c>
      <c r="C34" s="573" t="s">
        <v>225</v>
      </c>
      <c r="D34" s="785"/>
      <c r="G34" s="795">
        <f>[48]SoAL!F22</f>
        <v>232700</v>
      </c>
      <c r="H34" s="793"/>
      <c r="I34" s="796">
        <v>232700</v>
      </c>
    </row>
    <row r="35" spans="1:9" s="568" customFormat="1" ht="15" customHeight="1">
      <c r="A35" s="786"/>
      <c r="B35" s="790" t="s">
        <v>2096</v>
      </c>
      <c r="C35" s="573" t="s">
        <v>2103</v>
      </c>
      <c r="D35" s="785"/>
      <c r="G35" s="795">
        <f>[48]SoAL!F23</f>
        <v>2252</v>
      </c>
      <c r="H35" s="793"/>
      <c r="I35" s="796">
        <v>2252</v>
      </c>
    </row>
    <row r="36" spans="1:9" s="568" customFormat="1" ht="15" customHeight="1">
      <c r="A36" s="786"/>
      <c r="B36" s="790" t="s">
        <v>2096</v>
      </c>
      <c r="C36" s="808" t="s">
        <v>217</v>
      </c>
      <c r="D36" s="785"/>
      <c r="G36" s="795">
        <f>[48]SoAL!F25-'[48]10 - 21.1'!I60</f>
        <v>136603</v>
      </c>
      <c r="H36" s="793"/>
      <c r="I36" s="796">
        <v>136603</v>
      </c>
    </row>
    <row r="37" spans="1:9" s="568" customFormat="1" ht="15" customHeight="1">
      <c r="A37" s="786"/>
      <c r="B37" s="790" t="s">
        <v>2096</v>
      </c>
      <c r="C37" s="808" t="s">
        <v>2104</v>
      </c>
      <c r="D37" s="785"/>
      <c r="G37" s="798">
        <f>[48]SoAL!F26</f>
        <v>4753689</v>
      </c>
      <c r="H37" s="793"/>
      <c r="I37" s="799">
        <v>4753689</v>
      </c>
    </row>
    <row r="38" spans="1:9" ht="15" customHeight="1">
      <c r="B38" s="790"/>
      <c r="C38" s="808"/>
      <c r="G38" s="800">
        <f>SUM(G33:G37)</f>
        <v>6125244</v>
      </c>
      <c r="H38" s="793"/>
      <c r="I38" s="801">
        <f>SUM(I33:I37)</f>
        <v>6125244</v>
      </c>
    </row>
    <row r="39" spans="1:9" s="568" customFormat="1" ht="15" customHeight="1">
      <c r="A39" s="786"/>
      <c r="B39" s="789"/>
      <c r="C39" s="785"/>
      <c r="D39" s="785"/>
      <c r="G39" s="567"/>
    </row>
    <row r="40" spans="1:9" ht="15" customHeight="1" thickBot="1">
      <c r="G40" s="802">
        <f>G30+G38</f>
        <v>6125244</v>
      </c>
      <c r="I40" s="803">
        <f>I30+I38</f>
        <v>6125244</v>
      </c>
    </row>
    <row r="41" spans="1:9" ht="15" customHeight="1" thickTop="1">
      <c r="G41" s="804"/>
      <c r="I41" s="805"/>
    </row>
    <row r="42" spans="1:9" ht="15" customHeight="1">
      <c r="A42" s="783">
        <f>A5+1</f>
        <v>24</v>
      </c>
      <c r="B42" s="554" t="s">
        <v>1990</v>
      </c>
      <c r="C42" s="578"/>
      <c r="D42" s="108"/>
      <c r="E42" s="108"/>
      <c r="F42" s="108"/>
      <c r="G42" s="108"/>
      <c r="H42" s="809"/>
      <c r="I42" s="810"/>
    </row>
    <row r="43" spans="1:9" ht="15" customHeight="1">
      <c r="A43" s="811"/>
      <c r="B43" s="554"/>
      <c r="C43" s="578"/>
      <c r="D43" s="108"/>
      <c r="E43" s="108"/>
      <c r="F43" s="108"/>
      <c r="G43" s="108"/>
      <c r="H43" s="809"/>
      <c r="I43" s="810"/>
    </row>
    <row r="44" spans="1:9" ht="15" customHeight="1">
      <c r="A44" s="553"/>
      <c r="B44" s="1356" t="s">
        <v>2105</v>
      </c>
      <c r="C44" s="1357"/>
      <c r="D44" s="1357"/>
      <c r="E44" s="1357"/>
      <c r="F44" s="1357"/>
      <c r="G44" s="1357"/>
      <c r="H44" s="1357"/>
      <c r="I44" s="1357"/>
    </row>
    <row r="45" spans="1:9" ht="15" customHeight="1">
      <c r="A45" s="553"/>
      <c r="B45" s="578"/>
      <c r="C45" s="578"/>
      <c r="D45" s="578"/>
      <c r="E45" s="578"/>
      <c r="F45" s="578"/>
      <c r="G45" s="578"/>
      <c r="H45" s="810"/>
      <c r="I45" s="810"/>
    </row>
    <row r="46" spans="1:9" ht="15" customHeight="1">
      <c r="A46" s="812" t="str">
        <f>A42&amp;".1"</f>
        <v>24.1</v>
      </c>
      <c r="B46" s="554" t="s">
        <v>2106</v>
      </c>
      <c r="C46" s="578"/>
      <c r="D46" s="578"/>
      <c r="E46" s="578"/>
      <c r="F46" s="578"/>
      <c r="G46" s="578"/>
      <c r="H46" s="578"/>
      <c r="I46" s="578"/>
    </row>
    <row r="47" spans="1:9" ht="15" customHeight="1">
      <c r="A47" s="812"/>
      <c r="B47" s="554"/>
      <c r="C47" s="578"/>
      <c r="D47" s="578"/>
      <c r="E47" s="578"/>
      <c r="F47" s="578"/>
      <c r="G47" s="578"/>
      <c r="H47" s="578"/>
      <c r="I47" s="578"/>
    </row>
    <row r="48" spans="1:9" ht="15" customHeight="1">
      <c r="A48" s="578"/>
      <c r="B48" s="1361" t="s">
        <v>2107</v>
      </c>
      <c r="C48" s="1357"/>
      <c r="D48" s="1357"/>
      <c r="E48" s="1357"/>
      <c r="F48" s="1357"/>
      <c r="G48" s="1357"/>
      <c r="H48" s="1357"/>
      <c r="I48" s="1357"/>
    </row>
    <row r="49" spans="1:9" ht="15" customHeight="1">
      <c r="A49" s="578"/>
      <c r="B49" s="1357"/>
      <c r="C49" s="1357"/>
      <c r="D49" s="1357"/>
      <c r="E49" s="1357"/>
      <c r="F49" s="1357"/>
      <c r="G49" s="1357"/>
      <c r="H49" s="1357"/>
      <c r="I49" s="1357"/>
    </row>
    <row r="50" spans="1:9" ht="15" customHeight="1">
      <c r="A50" s="578"/>
      <c r="B50" s="813"/>
      <c r="C50" s="813"/>
      <c r="D50" s="813"/>
      <c r="E50" s="813"/>
      <c r="F50" s="813"/>
      <c r="G50" s="813"/>
      <c r="H50" s="813"/>
      <c r="I50" s="813"/>
    </row>
    <row r="51" spans="1:9" ht="15" customHeight="1">
      <c r="A51" s="578"/>
      <c r="B51" s="1361" t="s">
        <v>2108</v>
      </c>
      <c r="C51" s="1361"/>
      <c r="D51" s="1361"/>
      <c r="E51" s="1361"/>
      <c r="F51" s="1361"/>
      <c r="G51" s="1361"/>
      <c r="H51" s="1361"/>
      <c r="I51" s="1361"/>
    </row>
    <row r="52" spans="1:9" ht="15" customHeight="1">
      <c r="A52" s="578"/>
      <c r="B52" s="1361"/>
      <c r="C52" s="1361"/>
      <c r="D52" s="1361"/>
      <c r="E52" s="1361"/>
      <c r="F52" s="1361"/>
      <c r="G52" s="1361"/>
      <c r="H52" s="1361"/>
      <c r="I52" s="1361"/>
    </row>
    <row r="53" spans="1:9" ht="15" customHeight="1">
      <c r="A53" s="578"/>
      <c r="B53" s="1361"/>
      <c r="C53" s="1361"/>
      <c r="D53" s="1361"/>
      <c r="E53" s="1361"/>
      <c r="F53" s="1361"/>
      <c r="G53" s="1361"/>
      <c r="H53" s="1361"/>
      <c r="I53" s="1361"/>
    </row>
    <row r="54" spans="1:9" ht="15" customHeight="1">
      <c r="A54" s="578"/>
      <c r="B54" s="813"/>
      <c r="C54" s="813"/>
      <c r="D54" s="813"/>
      <c r="E54" s="813"/>
      <c r="F54" s="813"/>
      <c r="G54" s="813"/>
      <c r="H54" s="813"/>
      <c r="I54" s="813"/>
    </row>
    <row r="55" spans="1:9" ht="15" customHeight="1">
      <c r="A55" s="555"/>
      <c r="B55" s="1356" t="s">
        <v>2109</v>
      </c>
      <c r="C55" s="1357"/>
      <c r="D55" s="1357"/>
      <c r="E55" s="1357"/>
      <c r="F55" s="1357"/>
      <c r="G55" s="1357"/>
      <c r="H55" s="1357"/>
      <c r="I55" s="1357"/>
    </row>
    <row r="56" spans="1:9" ht="15" customHeight="1">
      <c r="A56" s="578"/>
      <c r="B56" s="813"/>
      <c r="C56" s="813"/>
      <c r="D56" s="813"/>
      <c r="E56" s="813"/>
      <c r="F56" s="813"/>
      <c r="G56" s="813"/>
      <c r="H56" s="813"/>
      <c r="I56" s="813"/>
    </row>
    <row r="57" spans="1:9" ht="15" customHeight="1">
      <c r="A57" s="742" t="str">
        <f>A46&amp;".1"</f>
        <v>24.1.1</v>
      </c>
      <c r="B57" s="554" t="s">
        <v>2110</v>
      </c>
      <c r="C57" s="578"/>
      <c r="D57" s="578"/>
      <c r="E57" s="578"/>
      <c r="F57" s="578"/>
      <c r="G57" s="578"/>
      <c r="H57" s="578"/>
      <c r="I57" s="578"/>
    </row>
    <row r="58" spans="1:9" ht="15" customHeight="1">
      <c r="A58" s="578"/>
      <c r="B58" s="813"/>
      <c r="C58" s="813"/>
      <c r="D58" s="813"/>
      <c r="E58" s="813"/>
      <c r="F58" s="813"/>
      <c r="G58" s="813"/>
      <c r="H58" s="813"/>
      <c r="I58" s="813"/>
    </row>
    <row r="59" spans="1:9" ht="15" customHeight="1">
      <c r="A59" s="578"/>
      <c r="B59" s="1356" t="s">
        <v>2111</v>
      </c>
      <c r="C59" s="1357"/>
      <c r="D59" s="1357"/>
      <c r="E59" s="1357"/>
      <c r="F59" s="1357"/>
      <c r="G59" s="1357"/>
      <c r="H59" s="1357"/>
      <c r="I59" s="1357"/>
    </row>
    <row r="60" spans="1:9" ht="15" customHeight="1">
      <c r="A60" s="568"/>
      <c r="B60" s="1357"/>
      <c r="C60" s="1357"/>
      <c r="D60" s="1357"/>
      <c r="E60" s="1357"/>
      <c r="F60" s="1357"/>
      <c r="G60" s="1357"/>
      <c r="H60" s="1357"/>
      <c r="I60" s="1357"/>
    </row>
    <row r="61" spans="1:9" ht="15" customHeight="1">
      <c r="A61" s="578"/>
      <c r="B61" s="1357"/>
      <c r="C61" s="1357"/>
      <c r="D61" s="1357"/>
      <c r="E61" s="1357"/>
      <c r="F61" s="1357"/>
      <c r="G61" s="1357"/>
      <c r="H61" s="1357"/>
      <c r="I61" s="1357"/>
    </row>
    <row r="62" spans="1:9" ht="15" customHeight="1">
      <c r="A62" s="578"/>
      <c r="B62" s="813"/>
      <c r="C62" s="813"/>
      <c r="D62" s="813"/>
      <c r="E62" s="813"/>
      <c r="F62" s="813"/>
      <c r="G62" s="813"/>
      <c r="H62" s="813"/>
      <c r="I62" s="813"/>
    </row>
    <row r="63" spans="1:9" ht="15" customHeight="1">
      <c r="A63" s="742" t="str">
        <f>A46&amp;".2"</f>
        <v>24.1.2</v>
      </c>
      <c r="B63" s="554" t="s">
        <v>2112</v>
      </c>
      <c r="C63" s="578"/>
      <c r="D63" s="578"/>
      <c r="E63" s="578"/>
      <c r="F63" s="578"/>
      <c r="G63" s="578"/>
      <c r="H63" s="578"/>
      <c r="I63" s="578"/>
    </row>
    <row r="64" spans="1:9" ht="15" customHeight="1">
      <c r="A64" s="578"/>
      <c r="B64" s="813"/>
      <c r="C64" s="813"/>
      <c r="D64" s="813"/>
      <c r="E64" s="813"/>
      <c r="F64" s="813"/>
      <c r="G64" s="813"/>
      <c r="H64" s="813"/>
      <c r="I64" s="813"/>
    </row>
    <row r="65" spans="1:9" ht="15" customHeight="1">
      <c r="A65" s="578"/>
      <c r="B65" s="1356" t="s">
        <v>2113</v>
      </c>
      <c r="C65" s="1357"/>
      <c r="D65" s="1357"/>
      <c r="E65" s="1357"/>
      <c r="F65" s="1357"/>
      <c r="G65" s="1357"/>
      <c r="H65" s="1357"/>
      <c r="I65" s="1357"/>
    </row>
    <row r="66" spans="1:9" ht="15" customHeight="1">
      <c r="A66" s="578"/>
      <c r="B66" s="1357"/>
      <c r="C66" s="1357"/>
      <c r="D66" s="1357"/>
      <c r="E66" s="1357"/>
      <c r="F66" s="1357"/>
      <c r="G66" s="1357"/>
      <c r="H66" s="1357"/>
      <c r="I66" s="1357"/>
    </row>
    <row r="67" spans="1:9" ht="15" customHeight="1">
      <c r="A67" s="578"/>
      <c r="B67" s="578"/>
      <c r="C67" s="578"/>
      <c r="D67" s="578"/>
      <c r="E67" s="578"/>
      <c r="F67" s="578"/>
      <c r="G67" s="578"/>
      <c r="H67" s="578"/>
      <c r="I67" s="115"/>
    </row>
    <row r="68" spans="1:9" ht="15" customHeight="1">
      <c r="B68" s="767" t="s">
        <v>2081</v>
      </c>
      <c r="C68" s="1358" t="s">
        <v>2114</v>
      </c>
      <c r="D68" s="1358"/>
      <c r="E68" s="1358"/>
      <c r="F68" s="1358"/>
      <c r="G68" s="749"/>
      <c r="H68" s="578"/>
      <c r="I68" s="578"/>
    </row>
    <row r="69" spans="1:9" ht="15" customHeight="1">
      <c r="B69" s="767"/>
      <c r="C69" s="767"/>
      <c r="D69" s="767"/>
      <c r="E69" s="767"/>
      <c r="F69" s="767"/>
      <c r="G69" s="749"/>
      <c r="H69" s="578"/>
      <c r="I69" s="578"/>
    </row>
    <row r="70" spans="1:9" ht="15" customHeight="1">
      <c r="B70" s="1356" t="s">
        <v>2115</v>
      </c>
      <c r="C70" s="1356"/>
      <c r="D70" s="1356"/>
      <c r="E70" s="1356"/>
      <c r="F70" s="1356"/>
      <c r="G70" s="1356"/>
      <c r="H70" s="1356"/>
      <c r="I70" s="1356"/>
    </row>
    <row r="71" spans="1:9" ht="15" customHeight="1"/>
    <row r="72" spans="1:9" ht="15" customHeight="1"/>
    <row r="73" spans="1:9" ht="15" customHeight="1"/>
    <row r="74" spans="1:9" ht="15" customHeight="1"/>
  </sheetData>
  <mergeCells count="9">
    <mergeCell ref="B65:I66"/>
    <mergeCell ref="C68:F68"/>
    <mergeCell ref="B70:I70"/>
    <mergeCell ref="G3:I3"/>
    <mergeCell ref="B44:I44"/>
    <mergeCell ref="B48:I49"/>
    <mergeCell ref="B51:I53"/>
    <mergeCell ref="B55:I55"/>
    <mergeCell ref="B59:I61"/>
  </mergeCells>
  <pageMargins left="0.7" right="0.7" top="0.75" bottom="0.75" header="0.3" footer="0.3"/>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view="pageBreakPreview" topLeftCell="A82" zoomScaleSheetLayoutView="100" workbookViewId="0">
      <selection activeCell="B9" sqref="B9:O11"/>
    </sheetView>
  </sheetViews>
  <sheetFormatPr defaultRowHeight="12"/>
  <cols>
    <col min="1" max="1" width="3.125" style="571" customWidth="1"/>
    <col min="2" max="2" width="3.25" style="571" customWidth="1"/>
    <col min="3" max="3" width="24.375" style="571" customWidth="1"/>
    <col min="4" max="4" width="0.875" style="568" customWidth="1"/>
    <col min="5" max="5" width="9.625" style="571" customWidth="1"/>
    <col min="6" max="6" width="0.875" style="568" customWidth="1"/>
    <col min="7" max="7" width="9.625" style="571" customWidth="1"/>
    <col min="8" max="8" width="0.875" style="571" customWidth="1"/>
    <col min="9" max="9" width="11.625" style="571" customWidth="1"/>
    <col min="10" max="10" width="0.875" style="571" customWidth="1"/>
    <col min="11" max="11" width="9.625" style="571" customWidth="1"/>
    <col min="12" max="12" width="0.875" style="571" customWidth="1"/>
    <col min="13" max="13" width="9.625" style="571" customWidth="1"/>
    <col min="14" max="14" width="0.875" style="571" customWidth="1"/>
    <col min="15" max="15" width="9.625" style="571" customWidth="1"/>
    <col min="16" max="16" width="9" style="571"/>
    <col min="17" max="17" width="9.625" style="571" bestFit="1" customWidth="1"/>
    <col min="18" max="16384" width="9" style="571"/>
  </cols>
  <sheetData>
    <row r="1" spans="1:15" s="16" customFormat="1">
      <c r="A1" s="14"/>
      <c r="B1" s="767" t="s">
        <v>2083</v>
      </c>
      <c r="C1" s="1358" t="s">
        <v>2116</v>
      </c>
      <c r="D1" s="1358"/>
      <c r="E1" s="1358"/>
      <c r="F1" s="1358"/>
      <c r="G1" s="1358"/>
      <c r="H1" s="1358"/>
      <c r="I1" s="1358"/>
      <c r="J1" s="767"/>
      <c r="K1" s="749"/>
      <c r="L1" s="749"/>
      <c r="M1" s="578"/>
      <c r="N1" s="578"/>
      <c r="O1" s="578"/>
    </row>
    <row r="2" spans="1:15" s="16" customFormat="1">
      <c r="A2" s="14"/>
      <c r="B2" s="767"/>
      <c r="C2" s="767"/>
      <c r="D2" s="767"/>
      <c r="E2" s="767"/>
      <c r="F2" s="767"/>
      <c r="G2" s="767"/>
      <c r="H2" s="767"/>
      <c r="I2" s="767"/>
      <c r="J2" s="767"/>
      <c r="K2" s="749"/>
      <c r="L2" s="749"/>
      <c r="M2" s="578"/>
      <c r="N2" s="578"/>
      <c r="O2" s="578"/>
    </row>
    <row r="3" spans="1:15" s="16" customFormat="1">
      <c r="A3" s="14"/>
      <c r="B3" s="1374" t="s">
        <v>2117</v>
      </c>
      <c r="C3" s="1374"/>
      <c r="D3" s="1374"/>
      <c r="E3" s="1374"/>
      <c r="F3" s="1374"/>
      <c r="G3" s="1374"/>
      <c r="H3" s="1374"/>
      <c r="I3" s="1374"/>
      <c r="J3" s="1374"/>
      <c r="K3" s="1374"/>
      <c r="L3" s="1374"/>
      <c r="M3" s="1374"/>
      <c r="N3" s="1374"/>
      <c r="O3" s="1374"/>
    </row>
    <row r="4" spans="1:15" s="16" customFormat="1">
      <c r="A4" s="14"/>
      <c r="B4" s="1374"/>
      <c r="C4" s="1374"/>
      <c r="D4" s="1374"/>
      <c r="E4" s="1374"/>
      <c r="F4" s="1374"/>
      <c r="G4" s="1374"/>
      <c r="H4" s="1374"/>
      <c r="I4" s="1374"/>
      <c r="J4" s="1374"/>
      <c r="K4" s="1374"/>
      <c r="L4" s="1374"/>
      <c r="M4" s="1374"/>
      <c r="N4" s="1374"/>
      <c r="O4" s="1374"/>
    </row>
    <row r="5" spans="1:15" s="16" customFormat="1">
      <c r="A5" s="14"/>
      <c r="B5" s="1374"/>
      <c r="C5" s="1374"/>
      <c r="D5" s="1374"/>
      <c r="E5" s="1374"/>
      <c r="F5" s="1374"/>
      <c r="G5" s="1374"/>
      <c r="H5" s="1374"/>
      <c r="I5" s="1374"/>
      <c r="J5" s="1374"/>
      <c r="K5" s="1374"/>
      <c r="L5" s="1374"/>
      <c r="M5" s="1374"/>
      <c r="N5" s="1374"/>
      <c r="O5" s="1374"/>
    </row>
    <row r="6" spans="1:15" s="16" customFormat="1">
      <c r="A6" s="14"/>
      <c r="B6" s="1374"/>
      <c r="C6" s="1374"/>
      <c r="D6" s="1374"/>
      <c r="E6" s="1374"/>
      <c r="F6" s="1374"/>
      <c r="G6" s="1374"/>
      <c r="H6" s="1374"/>
      <c r="I6" s="1374"/>
      <c r="J6" s="1374"/>
      <c r="K6" s="1374"/>
      <c r="L6" s="1374"/>
      <c r="M6" s="1374"/>
      <c r="N6" s="1374"/>
      <c r="O6" s="1374"/>
    </row>
    <row r="7" spans="1:15" s="16" customFormat="1">
      <c r="A7" s="14"/>
      <c r="B7" s="1374"/>
      <c r="C7" s="1374"/>
      <c r="D7" s="1374"/>
      <c r="E7" s="1374"/>
      <c r="F7" s="1374"/>
      <c r="G7" s="1374"/>
      <c r="H7" s="1374"/>
      <c r="I7" s="1374"/>
      <c r="J7" s="1374"/>
      <c r="K7" s="1374"/>
      <c r="L7" s="1374"/>
      <c r="M7" s="1374"/>
      <c r="N7" s="1374"/>
      <c r="O7" s="1374"/>
    </row>
    <row r="8" spans="1:15" s="16" customFormat="1">
      <c r="A8" s="14"/>
      <c r="B8" s="765"/>
      <c r="C8" s="765"/>
      <c r="D8" s="765"/>
      <c r="E8" s="765"/>
      <c r="F8" s="765"/>
      <c r="G8" s="765"/>
      <c r="H8" s="765"/>
      <c r="I8" s="765"/>
      <c r="J8" s="765"/>
      <c r="K8" s="765"/>
      <c r="L8" s="765"/>
      <c r="M8" s="769"/>
      <c r="N8" s="769"/>
      <c r="O8" s="769"/>
    </row>
    <row r="9" spans="1:15" s="16" customFormat="1">
      <c r="A9" s="14"/>
      <c r="B9" s="1375" t="s">
        <v>2151</v>
      </c>
      <c r="C9" s="1375"/>
      <c r="D9" s="1375"/>
      <c r="E9" s="1375"/>
      <c r="F9" s="1375"/>
      <c r="G9" s="1375"/>
      <c r="H9" s="1375"/>
      <c r="I9" s="1375"/>
      <c r="J9" s="1375"/>
      <c r="K9" s="1375"/>
      <c r="L9" s="1375"/>
      <c r="M9" s="1375"/>
      <c r="N9" s="1375"/>
      <c r="O9" s="1375"/>
    </row>
    <row r="10" spans="1:15" s="16" customFormat="1">
      <c r="A10" s="14"/>
      <c r="B10" s="1375"/>
      <c r="C10" s="1375"/>
      <c r="D10" s="1375"/>
      <c r="E10" s="1375"/>
      <c r="F10" s="1375"/>
      <c r="G10" s="1375"/>
      <c r="H10" s="1375"/>
      <c r="I10" s="1375"/>
      <c r="J10" s="1375"/>
      <c r="K10" s="1375"/>
      <c r="L10" s="1375"/>
      <c r="M10" s="1375"/>
      <c r="N10" s="1375"/>
      <c r="O10" s="1375"/>
    </row>
    <row r="11" spans="1:15" s="16" customFormat="1">
      <c r="A11" s="14"/>
      <c r="B11" s="1375"/>
      <c r="C11" s="1375"/>
      <c r="D11" s="1375"/>
      <c r="E11" s="1375"/>
      <c r="F11" s="1375"/>
      <c r="G11" s="1375"/>
      <c r="H11" s="1375"/>
      <c r="I11" s="1375"/>
      <c r="J11" s="1375"/>
      <c r="K11" s="1375"/>
      <c r="L11" s="1375"/>
      <c r="M11" s="1375"/>
      <c r="N11" s="1375"/>
      <c r="O11" s="1375"/>
    </row>
    <row r="12" spans="1:15" s="16" customFormat="1">
      <c r="A12" s="14"/>
      <c r="B12" s="765"/>
      <c r="C12" s="765"/>
      <c r="D12" s="765"/>
      <c r="E12" s="765"/>
      <c r="F12" s="765"/>
      <c r="G12" s="765"/>
      <c r="H12" s="765"/>
      <c r="I12" s="765"/>
      <c r="J12" s="765"/>
      <c r="K12" s="765"/>
      <c r="L12" s="765"/>
      <c r="M12" s="769"/>
      <c r="N12" s="769"/>
      <c r="O12" s="769"/>
    </row>
    <row r="13" spans="1:15" s="16" customFormat="1">
      <c r="A13" s="14"/>
      <c r="B13" s="1375" t="s">
        <v>2118</v>
      </c>
      <c r="C13" s="1375"/>
      <c r="D13" s="1375"/>
      <c r="E13" s="1375"/>
      <c r="F13" s="1375"/>
      <c r="G13" s="1375"/>
      <c r="H13" s="1375"/>
      <c r="I13" s="1375"/>
      <c r="J13" s="1375"/>
      <c r="K13" s="1375"/>
      <c r="L13" s="1375"/>
      <c r="M13" s="1375"/>
      <c r="N13" s="1375"/>
      <c r="O13" s="1375"/>
    </row>
    <row r="14" spans="1:15" s="16" customFormat="1">
      <c r="A14" s="14"/>
      <c r="B14" s="1375"/>
      <c r="C14" s="1375"/>
      <c r="D14" s="1375"/>
      <c r="E14" s="1375"/>
      <c r="F14" s="1375"/>
      <c r="G14" s="1375"/>
      <c r="H14" s="1375"/>
      <c r="I14" s="1375"/>
      <c r="J14" s="1375"/>
      <c r="K14" s="1375"/>
      <c r="L14" s="1375"/>
      <c r="M14" s="1375"/>
      <c r="N14" s="1375"/>
      <c r="O14" s="1375"/>
    </row>
    <row r="15" spans="1:15" s="16" customFormat="1">
      <c r="A15" s="14"/>
      <c r="B15" s="765"/>
      <c r="C15" s="765"/>
      <c r="D15" s="765"/>
      <c r="E15" s="765"/>
      <c r="F15" s="765"/>
      <c r="G15" s="765"/>
      <c r="H15" s="765"/>
      <c r="I15" s="765"/>
      <c r="J15" s="765"/>
      <c r="K15" s="765"/>
      <c r="L15" s="765"/>
      <c r="M15" s="765"/>
      <c r="N15" s="765"/>
      <c r="O15" s="765"/>
    </row>
    <row r="16" spans="1:15" s="785" customFormat="1">
      <c r="A16" s="814"/>
      <c r="C16" s="815"/>
      <c r="D16" s="815"/>
      <c r="E16" s="1367" t="s">
        <v>2150</v>
      </c>
      <c r="F16" s="1368"/>
      <c r="G16" s="1368"/>
      <c r="H16" s="1368"/>
      <c r="I16" s="1368"/>
      <c r="J16" s="1368"/>
      <c r="K16" s="1368"/>
      <c r="L16" s="1368"/>
      <c r="M16" s="1368"/>
      <c r="N16" s="1368"/>
      <c r="O16" s="1368"/>
    </row>
    <row r="17" spans="1:17" s="785" customFormat="1">
      <c r="A17" s="565"/>
      <c r="E17" s="1369" t="s">
        <v>2119</v>
      </c>
      <c r="F17" s="816"/>
      <c r="G17" s="1371" t="s">
        <v>2120</v>
      </c>
      <c r="H17" s="1371"/>
      <c r="I17" s="1371"/>
      <c r="J17" s="1371"/>
      <c r="K17" s="1371"/>
      <c r="L17" s="817"/>
      <c r="M17" s="1369" t="s">
        <v>2121</v>
      </c>
      <c r="N17" s="816"/>
      <c r="O17" s="1372" t="s">
        <v>2122</v>
      </c>
    </row>
    <row r="18" spans="1:17" s="785" customFormat="1" ht="48">
      <c r="A18" s="814"/>
      <c r="B18" s="818"/>
      <c r="C18" s="818"/>
      <c r="D18" s="818"/>
      <c r="E18" s="1370"/>
      <c r="F18" s="816"/>
      <c r="G18" s="819" t="s">
        <v>2123</v>
      </c>
      <c r="H18" s="816"/>
      <c r="I18" s="819" t="s">
        <v>2124</v>
      </c>
      <c r="J18" s="816"/>
      <c r="K18" s="819" t="s">
        <v>2125</v>
      </c>
      <c r="L18" s="816"/>
      <c r="M18" s="1370"/>
      <c r="N18" s="816"/>
      <c r="O18" s="1373"/>
    </row>
    <row r="19" spans="1:17" s="785" customFormat="1">
      <c r="A19" s="814"/>
      <c r="C19" s="815"/>
      <c r="D19" s="815"/>
      <c r="E19" s="746" t="s">
        <v>2092</v>
      </c>
      <c r="F19" s="44"/>
      <c r="G19" s="1363" t="s">
        <v>2089</v>
      </c>
      <c r="H19" s="1364"/>
      <c r="I19" s="1363"/>
      <c r="J19" s="1364"/>
      <c r="K19" s="1363"/>
      <c r="L19" s="1364"/>
      <c r="M19" s="1363"/>
      <c r="N19" s="1364"/>
      <c r="O19" s="1363"/>
    </row>
    <row r="20" spans="1:17" s="568" customFormat="1">
      <c r="A20" s="814"/>
      <c r="B20" s="820"/>
      <c r="C20" s="821"/>
      <c r="D20" s="821"/>
      <c r="E20" s="821"/>
      <c r="F20" s="821"/>
      <c r="G20" s="822"/>
      <c r="H20" s="822"/>
      <c r="I20" s="823"/>
      <c r="J20" s="823"/>
      <c r="K20" s="823"/>
      <c r="L20" s="823"/>
      <c r="M20" s="823"/>
      <c r="N20" s="823"/>
      <c r="O20" s="823"/>
    </row>
    <row r="21" spans="1:17" s="568" customFormat="1">
      <c r="A21" s="814" t="s">
        <v>2081</v>
      </c>
      <c r="B21" s="824" t="s">
        <v>2126</v>
      </c>
      <c r="C21" s="824"/>
      <c r="D21" s="821"/>
      <c r="E21" s="821"/>
      <c r="F21" s="821"/>
      <c r="G21" s="822"/>
      <c r="H21" s="822"/>
      <c r="I21" s="823"/>
      <c r="J21" s="823"/>
      <c r="K21" s="823"/>
      <c r="L21" s="823"/>
      <c r="M21" s="823"/>
      <c r="N21" s="823"/>
      <c r="O21" s="823"/>
    </row>
    <row r="22" spans="1:17" s="568" customFormat="1">
      <c r="A22" s="814"/>
      <c r="B22" s="820"/>
      <c r="C22" s="821"/>
      <c r="D22" s="821"/>
      <c r="E22" s="821"/>
      <c r="F22" s="821"/>
      <c r="G22" s="822"/>
      <c r="H22" s="822"/>
      <c r="I22" s="823"/>
      <c r="J22" s="823"/>
      <c r="K22" s="823"/>
      <c r="L22" s="823"/>
      <c r="M22" s="823"/>
      <c r="N22" s="823"/>
      <c r="O22" s="823"/>
    </row>
    <row r="23" spans="1:17" s="828" customFormat="1">
      <c r="A23" s="825"/>
      <c r="B23" s="567" t="s">
        <v>2127</v>
      </c>
      <c r="C23" s="826"/>
      <c r="D23" s="826"/>
      <c r="E23" s="826"/>
      <c r="F23" s="826"/>
      <c r="G23" s="826"/>
      <c r="H23" s="826"/>
      <c r="I23" s="826"/>
      <c r="J23" s="826"/>
      <c r="K23" s="826"/>
      <c r="L23" s="826"/>
      <c r="M23" s="827"/>
      <c r="N23" s="827"/>
      <c r="O23" s="827"/>
    </row>
    <row r="24" spans="1:17" s="828" customFormat="1">
      <c r="A24" s="825"/>
      <c r="B24" s="16" t="s">
        <v>413</v>
      </c>
      <c r="C24" s="826"/>
      <c r="D24" s="826"/>
      <c r="E24" s="829" t="s">
        <v>2128</v>
      </c>
      <c r="F24" s="830"/>
      <c r="G24" s="792" t="e">
        <f>'2'!#REF!</f>
        <v>#REF!</v>
      </c>
      <c r="H24" s="800"/>
      <c r="I24" s="792">
        <f>ROUND(,0)</f>
        <v>0</v>
      </c>
      <c r="J24" s="800"/>
      <c r="K24" s="792">
        <f>ROUND(,0)</f>
        <v>0</v>
      </c>
      <c r="L24" s="800"/>
      <c r="M24" s="792" t="e">
        <f>'2'!#REF!</f>
        <v>#REF!</v>
      </c>
      <c r="N24" s="800"/>
      <c r="O24" s="792" t="e">
        <f>ROUND(G24+I24+K24+M24,0)</f>
        <v>#REF!</v>
      </c>
    </row>
    <row r="25" spans="1:17" s="828" customFormat="1">
      <c r="A25" s="825"/>
      <c r="B25" s="16" t="s">
        <v>122</v>
      </c>
      <c r="E25" s="831" t="s">
        <v>2129</v>
      </c>
      <c r="F25" s="832"/>
      <c r="G25" s="795">
        <f>'1'!F88</f>
        <v>0</v>
      </c>
      <c r="H25" s="800"/>
      <c r="I25" s="795">
        <f t="shared" ref="G25:K28" si="0">ROUND(,0)</f>
        <v>0</v>
      </c>
      <c r="J25" s="800"/>
      <c r="K25" s="795">
        <f t="shared" si="0"/>
        <v>0</v>
      </c>
      <c r="L25" s="800"/>
      <c r="M25" s="795">
        <f>'1'!F84+'1'!F87</f>
        <v>62763989</v>
      </c>
      <c r="N25" s="800"/>
      <c r="O25" s="795">
        <f>ROUND(G25+I25+K25+M25,0)</f>
        <v>62763989</v>
      </c>
    </row>
    <row r="26" spans="1:17" s="828" customFormat="1">
      <c r="A26" s="825"/>
      <c r="B26" s="16" t="s">
        <v>581</v>
      </c>
      <c r="E26" s="833"/>
      <c r="F26" s="833"/>
      <c r="G26" s="795">
        <f t="shared" si="0"/>
        <v>0</v>
      </c>
      <c r="H26" s="800"/>
      <c r="I26" s="795">
        <f t="shared" si="0"/>
        <v>0</v>
      </c>
      <c r="J26" s="800"/>
      <c r="K26" s="795">
        <f t="shared" si="0"/>
        <v>0</v>
      </c>
      <c r="L26" s="800"/>
      <c r="M26" s="795">
        <f>BS!F13</f>
        <v>0</v>
      </c>
      <c r="N26" s="800"/>
      <c r="O26" s="795">
        <f>ROUND(G26+I26+K26+M26,0)</f>
        <v>0</v>
      </c>
    </row>
    <row r="27" spans="1:17" s="828" customFormat="1">
      <c r="A27" s="825"/>
      <c r="B27" s="16" t="s">
        <v>338</v>
      </c>
      <c r="E27" s="833"/>
      <c r="F27" s="833"/>
      <c r="G27" s="795">
        <f t="shared" si="0"/>
        <v>0</v>
      </c>
      <c r="H27" s="800"/>
      <c r="I27" s="795">
        <f t="shared" si="0"/>
        <v>0</v>
      </c>
      <c r="J27" s="800"/>
      <c r="K27" s="795">
        <f t="shared" si="0"/>
        <v>0</v>
      </c>
      <c r="L27" s="800"/>
      <c r="M27" s="795">
        <f>BS!F14</f>
        <v>887206</v>
      </c>
      <c r="N27" s="800"/>
      <c r="O27" s="795">
        <f>ROUND(G27+I27+K27+M27,0)</f>
        <v>887206</v>
      </c>
    </row>
    <row r="28" spans="1:17" s="828" customFormat="1" ht="14.45" customHeight="1">
      <c r="A28" s="825"/>
      <c r="B28" s="16" t="s">
        <v>2130</v>
      </c>
      <c r="C28" s="16"/>
      <c r="E28" s="833"/>
      <c r="F28" s="833"/>
      <c r="G28" s="798">
        <f t="shared" si="0"/>
        <v>0</v>
      </c>
      <c r="H28" s="30"/>
      <c r="I28" s="798">
        <f t="shared" si="0"/>
        <v>0</v>
      </c>
      <c r="J28" s="30"/>
      <c r="K28" s="798">
        <f t="shared" si="0"/>
        <v>0</v>
      </c>
      <c r="L28" s="30"/>
      <c r="M28" s="798">
        <f>BS!F15</f>
        <v>2600</v>
      </c>
      <c r="N28" s="30"/>
      <c r="O28" s="798">
        <f>ROUND(G28+I28+K28+M28,0)</f>
        <v>2600</v>
      </c>
    </row>
    <row r="29" spans="1:17" s="828" customFormat="1" ht="14.45" customHeight="1">
      <c r="A29" s="825"/>
      <c r="E29" s="833"/>
      <c r="F29" s="833"/>
      <c r="G29" s="834" t="e">
        <f>ROUND(SUM(G24:G28),0)</f>
        <v>#REF!</v>
      </c>
      <c r="H29" s="30"/>
      <c r="I29" s="834">
        <f>ROUND(SUM(I24:I28),0)</f>
        <v>0</v>
      </c>
      <c r="J29" s="30"/>
      <c r="K29" s="834">
        <f>ROUND(SUM(K24:K28),0)</f>
        <v>0</v>
      </c>
      <c r="L29" s="30"/>
      <c r="M29" s="834" t="e">
        <f>ROUND(SUM(M24:M28),0)</f>
        <v>#REF!</v>
      </c>
      <c r="N29" s="30"/>
      <c r="O29" s="834" t="e">
        <f>ROUND(SUM(O24:O28),0)</f>
        <v>#REF!</v>
      </c>
    </row>
    <row r="30" spans="1:17" s="828" customFormat="1" ht="14.45" customHeight="1">
      <c r="A30" s="825"/>
      <c r="B30" s="567" t="s">
        <v>2131</v>
      </c>
      <c r="E30" s="548"/>
      <c r="F30" s="833"/>
      <c r="G30" s="800"/>
      <c r="H30" s="800"/>
      <c r="I30" s="800"/>
      <c r="J30" s="800"/>
      <c r="K30" s="800"/>
      <c r="L30" s="800"/>
      <c r="M30" s="800"/>
      <c r="N30" s="800"/>
      <c r="O30" s="800"/>
    </row>
    <row r="31" spans="1:17" s="828" customFormat="1" ht="14.45" customHeight="1">
      <c r="A31" s="825"/>
      <c r="B31" s="16" t="s">
        <v>2132</v>
      </c>
      <c r="E31" s="829" t="s">
        <v>2133</v>
      </c>
      <c r="F31" s="833"/>
      <c r="G31" s="792">
        <f>[48]SoAL!F21</f>
        <v>1000000</v>
      </c>
      <c r="H31" s="795"/>
      <c r="I31" s="792">
        <f>ROUND(,0)</f>
        <v>0</v>
      </c>
      <c r="J31" s="795"/>
      <c r="K31" s="792">
        <f>ROUND(,0)</f>
        <v>0</v>
      </c>
      <c r="L31" s="795"/>
      <c r="M31" s="792">
        <f>ROUND(,0)</f>
        <v>0</v>
      </c>
      <c r="N31" s="795"/>
      <c r="O31" s="792">
        <f>G31+I31+M31+K31</f>
        <v>1000000</v>
      </c>
    </row>
    <row r="32" spans="1:17" s="828" customFormat="1" ht="14.45" customHeight="1">
      <c r="A32" s="825"/>
      <c r="B32" s="1365" t="s">
        <v>2134</v>
      </c>
      <c r="C32" s="1366"/>
      <c r="E32" s="833"/>
      <c r="F32" s="833"/>
      <c r="G32" s="795"/>
      <c r="H32" s="795"/>
      <c r="I32" s="795"/>
      <c r="J32" s="795"/>
      <c r="K32" s="795"/>
      <c r="L32" s="795"/>
      <c r="M32" s="795"/>
      <c r="N32" s="795"/>
      <c r="O32" s="795"/>
      <c r="Q32" s="16"/>
    </row>
    <row r="33" spans="1:17" s="828" customFormat="1" ht="14.45" customHeight="1">
      <c r="A33" s="825"/>
      <c r="B33" s="1365"/>
      <c r="C33" s="1366"/>
      <c r="E33" s="833"/>
      <c r="F33" s="833"/>
      <c r="G33" s="795"/>
      <c r="H33" s="795"/>
      <c r="I33" s="795"/>
      <c r="J33" s="795"/>
      <c r="K33" s="795"/>
      <c r="L33" s="795"/>
      <c r="M33" s="795"/>
      <c r="N33" s="795"/>
      <c r="O33" s="795"/>
      <c r="Q33" s="16"/>
    </row>
    <row r="34" spans="1:17" s="828" customFormat="1" ht="14.45" customHeight="1">
      <c r="A34" s="825"/>
      <c r="B34" s="1366"/>
      <c r="C34" s="1366"/>
      <c r="D34" s="835"/>
      <c r="E34" s="833"/>
      <c r="F34" s="833"/>
      <c r="G34" s="795">
        <v>0</v>
      </c>
      <c r="H34" s="795"/>
      <c r="I34" s="795">
        <v>0</v>
      </c>
      <c r="J34" s="795"/>
      <c r="K34" s="795">
        <v>0</v>
      </c>
      <c r="L34" s="795"/>
      <c r="M34" s="795">
        <f>BS!F21</f>
        <v>67277</v>
      </c>
      <c r="N34" s="795"/>
      <c r="O34" s="795">
        <f>ROUND(G34+I34+K34+M34,0)</f>
        <v>67277</v>
      </c>
      <c r="Q34" s="16"/>
    </row>
    <row r="35" spans="1:17" s="828" customFormat="1" ht="14.45" customHeight="1">
      <c r="A35" s="825"/>
      <c r="B35" s="1365" t="s">
        <v>2135</v>
      </c>
      <c r="C35" s="1366"/>
      <c r="E35" s="833"/>
      <c r="F35" s="833"/>
      <c r="G35" s="795"/>
      <c r="H35" s="795"/>
      <c r="I35" s="795"/>
      <c r="J35" s="795"/>
      <c r="K35" s="795"/>
      <c r="L35" s="795"/>
      <c r="M35" s="795"/>
      <c r="N35" s="795"/>
      <c r="O35" s="795"/>
      <c r="Q35" s="548"/>
    </row>
    <row r="36" spans="1:17" s="828" customFormat="1" ht="14.45" customHeight="1">
      <c r="A36" s="825"/>
      <c r="B36" s="1365"/>
      <c r="C36" s="1366"/>
      <c r="E36" s="833"/>
      <c r="F36" s="833"/>
      <c r="G36" s="795"/>
      <c r="H36" s="795"/>
      <c r="I36" s="795"/>
      <c r="J36" s="795"/>
      <c r="K36" s="795"/>
      <c r="L36" s="795"/>
      <c r="M36" s="795"/>
      <c r="N36" s="795"/>
      <c r="O36" s="795"/>
      <c r="Q36" s="548"/>
    </row>
    <row r="37" spans="1:17" s="828" customFormat="1" ht="14.45" customHeight="1">
      <c r="A37" s="825"/>
      <c r="B37" s="1366"/>
      <c r="C37" s="1366"/>
      <c r="D37" s="835"/>
      <c r="E37" s="833"/>
      <c r="F37" s="833"/>
      <c r="G37" s="795">
        <v>0</v>
      </c>
      <c r="H37" s="795"/>
      <c r="I37" s="795">
        <v>0</v>
      </c>
      <c r="J37" s="795"/>
      <c r="K37" s="795">
        <v>0</v>
      </c>
      <c r="L37" s="795"/>
      <c r="M37" s="795">
        <f>BS!F22</f>
        <v>2605</v>
      </c>
      <c r="N37" s="795"/>
      <c r="O37" s="795">
        <f>ROUND(G37+I37+K37+M37,0)</f>
        <v>2605</v>
      </c>
    </row>
    <row r="38" spans="1:17" s="828" customFormat="1" ht="14.45" customHeight="1">
      <c r="A38" s="825"/>
      <c r="B38" s="16" t="s">
        <v>217</v>
      </c>
      <c r="C38" s="835"/>
      <c r="D38" s="835"/>
      <c r="E38" s="833"/>
      <c r="F38" s="833"/>
      <c r="G38" s="795">
        <v>0</v>
      </c>
      <c r="H38" s="795"/>
      <c r="I38" s="795">
        <v>0</v>
      </c>
      <c r="J38" s="795"/>
      <c r="K38" s="795">
        <v>0</v>
      </c>
      <c r="L38" s="795"/>
      <c r="M38" s="795">
        <f>BS!F26-'12'!I4</f>
        <v>328988</v>
      </c>
      <c r="N38" s="795"/>
      <c r="O38" s="795">
        <f>ROUND(G38+I38+K38+M38,0)</f>
        <v>328988</v>
      </c>
    </row>
    <row r="39" spans="1:17" s="828" customFormat="1" ht="14.45" customHeight="1">
      <c r="A39" s="825"/>
      <c r="B39" s="16" t="s">
        <v>2104</v>
      </c>
      <c r="C39" s="836"/>
      <c r="D39" s="836"/>
      <c r="E39" s="837"/>
      <c r="F39" s="837"/>
      <c r="G39" s="798">
        <v>0</v>
      </c>
      <c r="H39" s="795"/>
      <c r="I39" s="798">
        <v>0</v>
      </c>
      <c r="J39" s="795"/>
      <c r="K39" s="798">
        <v>0</v>
      </c>
      <c r="L39" s="795"/>
      <c r="M39" s="798">
        <f>BS!F27</f>
        <v>537397</v>
      </c>
      <c r="N39" s="795"/>
      <c r="O39" s="798">
        <f>ROUND(G39+I39+K39+M39,0)</f>
        <v>537397</v>
      </c>
    </row>
    <row r="40" spans="1:17" s="828" customFormat="1" ht="14.45" customHeight="1">
      <c r="A40" s="825"/>
      <c r="C40" s="835"/>
      <c r="D40" s="835"/>
      <c r="E40" s="833"/>
      <c r="F40" s="833"/>
      <c r="G40" s="838">
        <f>SUM(G31:G39)</f>
        <v>1000000</v>
      </c>
      <c r="H40" s="838"/>
      <c r="I40" s="838">
        <f>SUM(I31:I39)</f>
        <v>0</v>
      </c>
      <c r="J40" s="838"/>
      <c r="K40" s="838">
        <f>SUM(K31:K39)</f>
        <v>0</v>
      </c>
      <c r="L40" s="838"/>
      <c r="M40" s="838">
        <f>SUM(M31:M39)</f>
        <v>936267</v>
      </c>
      <c r="N40" s="838"/>
      <c r="O40" s="838">
        <f>SUM(O31:O39)</f>
        <v>1936267</v>
      </c>
    </row>
    <row r="41" spans="1:17" s="828" customFormat="1" ht="5.0999999999999996" customHeight="1">
      <c r="A41" s="825"/>
      <c r="C41" s="835"/>
      <c r="D41" s="835"/>
      <c r="E41" s="833"/>
      <c r="F41" s="833"/>
      <c r="G41" s="838"/>
      <c r="H41" s="30"/>
      <c r="I41" s="838"/>
      <c r="J41" s="30"/>
      <c r="K41" s="838"/>
      <c r="L41" s="30"/>
      <c r="M41" s="838"/>
      <c r="N41" s="30"/>
      <c r="O41" s="838"/>
    </row>
    <row r="42" spans="1:17" s="828" customFormat="1" ht="14.45" customHeight="1" thickBot="1">
      <c r="A42" s="825"/>
      <c r="B42" s="567" t="s">
        <v>2136</v>
      </c>
      <c r="C42" s="835"/>
      <c r="D42" s="835"/>
      <c r="E42" s="833"/>
      <c r="F42" s="833"/>
      <c r="G42" s="839" t="e">
        <f>ROUND(G29-G40,0)</f>
        <v>#REF!</v>
      </c>
      <c r="H42" s="30"/>
      <c r="I42" s="839">
        <f>ROUND(I29-I40,0)</f>
        <v>0</v>
      </c>
      <c r="J42" s="30"/>
      <c r="K42" s="839">
        <f>ROUND(K29-K40,0)</f>
        <v>0</v>
      </c>
      <c r="L42" s="30"/>
      <c r="M42" s="839" t="e">
        <f>ROUND(M29-M40,0)</f>
        <v>#REF!</v>
      </c>
      <c r="N42" s="30"/>
      <c r="O42" s="839" t="e">
        <f>ROUND(O29-O40,0)</f>
        <v>#REF!</v>
      </c>
    </row>
    <row r="43" spans="1:17" s="828" customFormat="1" ht="14.45" customHeight="1" thickTop="1">
      <c r="A43" s="825"/>
      <c r="B43" s="567"/>
      <c r="C43" s="835"/>
      <c r="D43" s="835"/>
      <c r="E43" s="833"/>
      <c r="F43" s="833"/>
      <c r="G43" s="840"/>
      <c r="H43" s="287"/>
      <c r="I43" s="840"/>
      <c r="J43" s="287"/>
      <c r="K43" s="840"/>
      <c r="L43" s="287"/>
      <c r="M43" s="840"/>
      <c r="N43" s="287"/>
      <c r="O43" s="840"/>
    </row>
    <row r="44" spans="1:17" s="828" customFormat="1">
      <c r="A44" s="814" t="s">
        <v>2083</v>
      </c>
      <c r="B44" s="824" t="s">
        <v>2137</v>
      </c>
      <c r="C44" s="824"/>
      <c r="D44" s="835"/>
      <c r="E44" s="833"/>
      <c r="F44" s="833"/>
      <c r="G44" s="800">
        <v>0</v>
      </c>
      <c r="H44" s="30"/>
      <c r="I44" s="800">
        <v>0</v>
      </c>
      <c r="J44" s="30"/>
      <c r="K44" s="800">
        <v>0</v>
      </c>
      <c r="L44" s="30"/>
      <c r="M44" s="800">
        <v>0</v>
      </c>
      <c r="N44" s="30"/>
      <c r="O44" s="800">
        <v>0</v>
      </c>
    </row>
    <row r="45" spans="1:17" s="828" customFormat="1">
      <c r="A45" s="825"/>
      <c r="B45" s="841"/>
      <c r="C45" s="835"/>
      <c r="D45" s="835"/>
      <c r="E45" s="833"/>
      <c r="F45" s="833"/>
      <c r="G45" s="800"/>
      <c r="H45" s="30"/>
      <c r="I45" s="800"/>
      <c r="J45" s="30"/>
      <c r="K45" s="800"/>
      <c r="L45" s="30"/>
      <c r="M45" s="800"/>
      <c r="N45" s="30"/>
      <c r="O45" s="800"/>
    </row>
    <row r="46" spans="1:17" s="828" customFormat="1" ht="12.75" thickBot="1">
      <c r="A46" s="825"/>
      <c r="B46" s="842" t="s">
        <v>2138</v>
      </c>
      <c r="C46" s="835"/>
      <c r="D46" s="835"/>
      <c r="E46" s="833"/>
      <c r="F46" s="833"/>
      <c r="G46" s="839">
        <f>G44</f>
        <v>0</v>
      </c>
      <c r="H46" s="30"/>
      <c r="I46" s="839">
        <f>I44</f>
        <v>0</v>
      </c>
      <c r="J46" s="30"/>
      <c r="K46" s="839">
        <f>K44</f>
        <v>0</v>
      </c>
      <c r="L46" s="30"/>
      <c r="M46" s="839">
        <f>M44</f>
        <v>0</v>
      </c>
      <c r="N46" s="30"/>
      <c r="O46" s="839">
        <f>O44</f>
        <v>0</v>
      </c>
    </row>
    <row r="47" spans="1:17" s="828" customFormat="1" ht="12.75" thickTop="1">
      <c r="A47" s="825"/>
      <c r="B47" s="842"/>
      <c r="C47" s="835"/>
      <c r="D47" s="835"/>
      <c r="E47" s="833"/>
      <c r="F47" s="833"/>
      <c r="G47" s="840"/>
      <c r="H47" s="287"/>
      <c r="I47" s="840"/>
      <c r="J47" s="287"/>
      <c r="K47" s="840"/>
      <c r="L47" s="287"/>
      <c r="M47" s="840"/>
      <c r="N47" s="287"/>
      <c r="O47" s="840"/>
    </row>
    <row r="48" spans="1:17" s="828" customFormat="1" ht="12.75" thickBot="1">
      <c r="A48" s="814" t="s">
        <v>2084</v>
      </c>
      <c r="B48" s="824" t="s">
        <v>2139</v>
      </c>
      <c r="C48" s="824"/>
      <c r="D48" s="835"/>
      <c r="E48" s="833"/>
      <c r="F48" s="833"/>
      <c r="G48" s="843" t="e">
        <f>ROUND(G46+G42,0)</f>
        <v>#REF!</v>
      </c>
      <c r="H48" s="30"/>
      <c r="I48" s="843">
        <f>ROUND(I46+I42,0)</f>
        <v>0</v>
      </c>
      <c r="J48" s="30"/>
      <c r="K48" s="843">
        <f>ROUND(K46+K42,0)</f>
        <v>0</v>
      </c>
      <c r="L48" s="30"/>
      <c r="M48" s="843" t="e">
        <f>ROUND(M46+M42,0)</f>
        <v>#REF!</v>
      </c>
      <c r="N48" s="30"/>
      <c r="O48" s="843" t="e">
        <f>ROUND(O46+O42,0)</f>
        <v>#REF!</v>
      </c>
    </row>
    <row r="49" spans="1:15" s="828" customFormat="1" ht="12.75" thickTop="1">
      <c r="A49" s="825"/>
      <c r="B49" s="841"/>
      <c r="C49" s="835"/>
      <c r="D49" s="835"/>
      <c r="E49" s="833"/>
      <c r="F49" s="833"/>
      <c r="G49" s="800"/>
      <c r="H49" s="30"/>
      <c r="I49" s="800"/>
      <c r="J49" s="30"/>
      <c r="K49" s="800"/>
      <c r="L49" s="30"/>
      <c r="M49" s="800"/>
      <c r="N49" s="30"/>
      <c r="O49" s="800"/>
    </row>
    <row r="50" spans="1:15" s="828" customFormat="1" ht="12.75" thickBot="1">
      <c r="A50" s="814" t="s">
        <v>2086</v>
      </c>
      <c r="B50" s="824" t="s">
        <v>2140</v>
      </c>
      <c r="C50" s="824"/>
      <c r="D50" s="835"/>
      <c r="E50" s="833"/>
      <c r="F50" s="833"/>
      <c r="G50" s="843" t="e">
        <f>ROUND(G48,0)</f>
        <v>#REF!</v>
      </c>
      <c r="H50" s="30"/>
      <c r="I50" s="843" t="e">
        <f>ROUND(G50+I48,0)</f>
        <v>#REF!</v>
      </c>
      <c r="J50" s="30"/>
      <c r="K50" s="843" t="e">
        <f>ROUND(I50+K48,0)</f>
        <v>#REF!</v>
      </c>
      <c r="L50" s="30"/>
      <c r="M50" s="800"/>
      <c r="N50" s="30"/>
      <c r="O50" s="800"/>
    </row>
    <row r="51" spans="1:15" s="828" customFormat="1" ht="12.75" thickTop="1">
      <c r="A51" s="825"/>
      <c r="B51" s="844"/>
      <c r="C51" s="845"/>
      <c r="D51" s="845"/>
      <c r="E51" s="845"/>
      <c r="F51" s="845"/>
      <c r="G51" s="846"/>
      <c r="H51" s="287"/>
      <c r="I51" s="846"/>
      <c r="J51" s="287"/>
      <c r="K51" s="846"/>
      <c r="L51" s="287"/>
      <c r="M51" s="846"/>
      <c r="N51" s="287"/>
      <c r="O51" s="846"/>
    </row>
    <row r="52" spans="1:15" s="785" customFormat="1">
      <c r="A52" s="814"/>
      <c r="C52" s="815"/>
      <c r="D52" s="815"/>
      <c r="E52" s="1367" t="s">
        <v>2149</v>
      </c>
      <c r="F52" s="1368"/>
      <c r="G52" s="1368"/>
      <c r="H52" s="1368"/>
      <c r="I52" s="1368"/>
      <c r="J52" s="1368"/>
      <c r="K52" s="1368"/>
      <c r="L52" s="1368"/>
      <c r="M52" s="1368"/>
      <c r="N52" s="1368"/>
      <c r="O52" s="1368"/>
    </row>
    <row r="53" spans="1:15" s="785" customFormat="1">
      <c r="A53" s="565"/>
      <c r="E53" s="1369" t="s">
        <v>2119</v>
      </c>
      <c r="F53" s="816"/>
      <c r="G53" s="1371" t="s">
        <v>2120</v>
      </c>
      <c r="H53" s="1371"/>
      <c r="I53" s="1371"/>
      <c r="J53" s="1371"/>
      <c r="K53" s="1371"/>
      <c r="L53" s="817"/>
      <c r="M53" s="1369" t="s">
        <v>2121</v>
      </c>
      <c r="N53" s="816"/>
      <c r="O53" s="1372" t="s">
        <v>2122</v>
      </c>
    </row>
    <row r="54" spans="1:15" s="785" customFormat="1" ht="48">
      <c r="A54" s="814"/>
      <c r="B54" s="818"/>
      <c r="C54" s="818"/>
      <c r="D54" s="818"/>
      <c r="E54" s="1370"/>
      <c r="F54" s="816"/>
      <c r="G54" s="819" t="s">
        <v>2123</v>
      </c>
      <c r="H54" s="816"/>
      <c r="I54" s="819" t="s">
        <v>2124</v>
      </c>
      <c r="J54" s="816"/>
      <c r="K54" s="819" t="s">
        <v>2125</v>
      </c>
      <c r="L54" s="816"/>
      <c r="M54" s="1370"/>
      <c r="N54" s="816"/>
      <c r="O54" s="1373"/>
    </row>
    <row r="55" spans="1:15" s="785" customFormat="1">
      <c r="A55" s="814"/>
      <c r="C55" s="815"/>
      <c r="D55" s="815"/>
      <c r="E55" s="746" t="s">
        <v>2092</v>
      </c>
      <c r="F55" s="44"/>
      <c r="G55" s="1363" t="s">
        <v>2089</v>
      </c>
      <c r="H55" s="1364"/>
      <c r="I55" s="1363"/>
      <c r="J55" s="1364"/>
      <c r="K55" s="1363"/>
      <c r="L55" s="1364"/>
      <c r="M55" s="1363"/>
      <c r="N55" s="1364"/>
      <c r="O55" s="1363"/>
    </row>
    <row r="56" spans="1:15" s="568" customFormat="1">
      <c r="A56" s="814"/>
      <c r="B56" s="820"/>
      <c r="C56" s="821"/>
      <c r="D56" s="821"/>
      <c r="E56" s="821"/>
      <c r="F56" s="821"/>
      <c r="G56" s="822"/>
      <c r="H56" s="822"/>
      <c r="I56" s="823"/>
      <c r="J56" s="823"/>
      <c r="K56" s="823"/>
      <c r="L56" s="823"/>
      <c r="M56" s="823"/>
      <c r="N56" s="823"/>
      <c r="O56" s="823"/>
    </row>
    <row r="57" spans="1:15" s="568" customFormat="1">
      <c r="A57" s="814" t="s">
        <v>2081</v>
      </c>
      <c r="B57" s="824" t="s">
        <v>2126</v>
      </c>
      <c r="C57" s="824"/>
      <c r="D57" s="821"/>
      <c r="E57" s="821"/>
      <c r="F57" s="821"/>
      <c r="G57" s="822"/>
      <c r="H57" s="822"/>
      <c r="I57" s="823"/>
      <c r="J57" s="823"/>
      <c r="K57" s="823"/>
      <c r="L57" s="823"/>
      <c r="M57" s="823"/>
      <c r="N57" s="823"/>
      <c r="O57" s="823"/>
    </row>
    <row r="58" spans="1:15" s="568" customFormat="1">
      <c r="A58" s="814"/>
      <c r="B58" s="820"/>
      <c r="C58" s="821"/>
      <c r="D58" s="821"/>
      <c r="E58" s="821"/>
      <c r="F58" s="821"/>
      <c r="G58" s="822"/>
      <c r="H58" s="822"/>
      <c r="I58" s="823"/>
      <c r="J58" s="823"/>
      <c r="K58" s="823"/>
      <c r="L58" s="823"/>
      <c r="M58" s="823"/>
      <c r="N58" s="823"/>
      <c r="O58" s="823"/>
    </row>
    <row r="59" spans="1:15" s="828" customFormat="1">
      <c r="A59" s="825"/>
      <c r="B59" s="567" t="s">
        <v>2127</v>
      </c>
      <c r="C59" s="826"/>
      <c r="D59" s="826"/>
      <c r="E59" s="826"/>
      <c r="F59" s="826"/>
      <c r="G59" s="826"/>
      <c r="H59" s="826"/>
      <c r="I59" s="826"/>
      <c r="J59" s="826"/>
      <c r="K59" s="826"/>
      <c r="L59" s="826"/>
      <c r="M59" s="847"/>
      <c r="N59" s="847"/>
      <c r="O59" s="847"/>
    </row>
    <row r="60" spans="1:15" s="828" customFormat="1">
      <c r="A60" s="825"/>
      <c r="B60" s="16" t="s">
        <v>413</v>
      </c>
      <c r="C60" s="826"/>
      <c r="D60" s="826"/>
      <c r="E60" s="830" t="s">
        <v>2141</v>
      </c>
      <c r="F60" s="830"/>
      <c r="G60" s="794">
        <v>2522522</v>
      </c>
      <c r="H60" s="801"/>
      <c r="I60" s="794">
        <f>ROUND(,0)</f>
        <v>0</v>
      </c>
      <c r="J60" s="801"/>
      <c r="K60" s="794">
        <f>ROUND(,0)</f>
        <v>0</v>
      </c>
      <c r="L60" s="801"/>
      <c r="M60" s="794">
        <v>19349</v>
      </c>
      <c r="N60" s="801"/>
      <c r="O60" s="794">
        <f>ROUND(G60+I60+K60+M60,0)</f>
        <v>2541871</v>
      </c>
    </row>
    <row r="61" spans="1:15" s="828" customFormat="1">
      <c r="A61" s="825"/>
      <c r="B61" s="16" t="s">
        <v>122</v>
      </c>
      <c r="E61" s="830" t="s">
        <v>2142</v>
      </c>
      <c r="F61" s="832"/>
      <c r="G61" s="796">
        <v>673246</v>
      </c>
      <c r="H61" s="801"/>
      <c r="I61" s="796">
        <f t="shared" ref="G61:K64" si="1">ROUND(,0)</f>
        <v>0</v>
      </c>
      <c r="J61" s="801"/>
      <c r="K61" s="796">
        <f t="shared" si="1"/>
        <v>0</v>
      </c>
      <c r="L61" s="801"/>
      <c r="M61" s="796">
        <v>63108568</v>
      </c>
      <c r="N61" s="801"/>
      <c r="O61" s="796">
        <f>ROUND(G61+I61+K61+M61,0)</f>
        <v>63781814</v>
      </c>
    </row>
    <row r="62" spans="1:15" s="828" customFormat="1">
      <c r="A62" s="825"/>
      <c r="B62" s="16" t="s">
        <v>581</v>
      </c>
      <c r="E62" s="833"/>
      <c r="F62" s="833"/>
      <c r="G62" s="796">
        <f t="shared" si="1"/>
        <v>0</v>
      </c>
      <c r="H62" s="801"/>
      <c r="I62" s="796">
        <f t="shared" si="1"/>
        <v>0</v>
      </c>
      <c r="J62" s="801"/>
      <c r="K62" s="796">
        <f t="shared" si="1"/>
        <v>0</v>
      </c>
      <c r="L62" s="801"/>
      <c r="M62" s="796">
        <v>14726</v>
      </c>
      <c r="N62" s="801"/>
      <c r="O62" s="796">
        <f>ROUND(G62+I62+K62+M62,0)</f>
        <v>14726</v>
      </c>
    </row>
    <row r="63" spans="1:15" s="828" customFormat="1">
      <c r="A63" s="825"/>
      <c r="B63" s="16" t="s">
        <v>338</v>
      </c>
      <c r="E63" s="833"/>
      <c r="F63" s="833"/>
      <c r="G63" s="796">
        <f t="shared" si="1"/>
        <v>0</v>
      </c>
      <c r="H63" s="801"/>
      <c r="I63" s="796">
        <f t="shared" si="1"/>
        <v>0</v>
      </c>
      <c r="J63" s="801"/>
      <c r="K63" s="796">
        <f t="shared" si="1"/>
        <v>0</v>
      </c>
      <c r="L63" s="801"/>
      <c r="M63" s="796">
        <v>118648</v>
      </c>
      <c r="N63" s="801"/>
      <c r="O63" s="796">
        <f>ROUND(G63+I63+K63+M63,0)</f>
        <v>118648</v>
      </c>
    </row>
    <row r="64" spans="1:15" s="828" customFormat="1">
      <c r="A64" s="825"/>
      <c r="B64" s="16" t="s">
        <v>2130</v>
      </c>
      <c r="C64" s="16"/>
      <c r="E64" s="833"/>
      <c r="F64" s="833"/>
      <c r="G64" s="799">
        <f t="shared" si="1"/>
        <v>0</v>
      </c>
      <c r="H64" s="18"/>
      <c r="I64" s="799">
        <f t="shared" si="1"/>
        <v>0</v>
      </c>
      <c r="J64" s="18"/>
      <c r="K64" s="799">
        <f t="shared" si="1"/>
        <v>0</v>
      </c>
      <c r="L64" s="18"/>
      <c r="M64" s="799">
        <v>2600</v>
      </c>
      <c r="N64" s="18"/>
      <c r="O64" s="799">
        <f>ROUND(G64+I64+K64+M64,0)</f>
        <v>2600</v>
      </c>
    </row>
    <row r="65" spans="1:15" s="828" customFormat="1">
      <c r="A65" s="825"/>
      <c r="E65" s="833"/>
      <c r="F65" s="833"/>
      <c r="G65" s="848">
        <f>ROUND(SUM(G60:G64),0)</f>
        <v>3195768</v>
      </c>
      <c r="H65" s="18"/>
      <c r="I65" s="848">
        <f>ROUND(SUM(I60:I64),0)</f>
        <v>0</v>
      </c>
      <c r="J65" s="18"/>
      <c r="K65" s="848">
        <f>ROUND(SUM(K60:K64),0)</f>
        <v>0</v>
      </c>
      <c r="L65" s="18"/>
      <c r="M65" s="848">
        <f>ROUND(SUM(M60:M64),0)</f>
        <v>63263891</v>
      </c>
      <c r="N65" s="18"/>
      <c r="O65" s="848">
        <f>ROUND(SUM(O60:O64),0)</f>
        <v>66459659</v>
      </c>
    </row>
    <row r="66" spans="1:15" s="828" customFormat="1">
      <c r="A66" s="825"/>
      <c r="B66" s="567" t="s">
        <v>2131</v>
      </c>
      <c r="E66" s="833"/>
      <c r="F66" s="833"/>
      <c r="G66" s="801"/>
      <c r="H66" s="801"/>
      <c r="I66" s="801"/>
      <c r="J66" s="801"/>
      <c r="K66" s="801"/>
      <c r="L66" s="801"/>
      <c r="M66" s="801"/>
      <c r="N66" s="801"/>
      <c r="O66" s="801"/>
    </row>
    <row r="67" spans="1:15" s="828" customFormat="1">
      <c r="A67" s="825"/>
      <c r="B67" s="16" t="s">
        <v>2132</v>
      </c>
      <c r="E67" s="849" t="s">
        <v>2143</v>
      </c>
      <c r="F67" s="833"/>
      <c r="G67" s="794">
        <v>1000000</v>
      </c>
      <c r="H67" s="796"/>
      <c r="I67" s="794">
        <f>[48]SoAL!H21</f>
        <v>2752000</v>
      </c>
      <c r="J67" s="796"/>
      <c r="K67" s="794">
        <f>ROUND(,0)</f>
        <v>0</v>
      </c>
      <c r="L67" s="796"/>
      <c r="M67" s="794">
        <v>0</v>
      </c>
      <c r="N67" s="796"/>
      <c r="O67" s="794">
        <f>G67+I67+M67+K67</f>
        <v>3752000</v>
      </c>
    </row>
    <row r="68" spans="1:15" s="828" customFormat="1">
      <c r="A68" s="825"/>
      <c r="B68" s="1365" t="s">
        <v>2134</v>
      </c>
      <c r="C68" s="1366"/>
      <c r="E68" s="833"/>
      <c r="F68" s="833"/>
      <c r="G68" s="796"/>
      <c r="H68" s="796"/>
      <c r="I68" s="796"/>
      <c r="J68" s="796"/>
      <c r="K68" s="796"/>
      <c r="L68" s="796"/>
      <c r="M68" s="796"/>
      <c r="N68" s="796"/>
      <c r="O68" s="796"/>
    </row>
    <row r="69" spans="1:15" s="828" customFormat="1">
      <c r="A69" s="825"/>
      <c r="B69" s="1365"/>
      <c r="C69" s="1366"/>
      <c r="E69" s="833"/>
      <c r="F69" s="833"/>
      <c r="G69" s="796"/>
      <c r="H69" s="796"/>
      <c r="I69" s="796"/>
      <c r="J69" s="796"/>
      <c r="K69" s="796"/>
      <c r="L69" s="796"/>
      <c r="M69" s="796"/>
      <c r="N69" s="796"/>
      <c r="O69" s="796"/>
    </row>
    <row r="70" spans="1:15" s="828" customFormat="1">
      <c r="A70" s="825"/>
      <c r="B70" s="1366"/>
      <c r="C70" s="1366"/>
      <c r="D70" s="835"/>
      <c r="E70" s="833"/>
      <c r="F70" s="833"/>
      <c r="G70" s="796">
        <v>0</v>
      </c>
      <c r="H70" s="796"/>
      <c r="I70" s="796">
        <v>0</v>
      </c>
      <c r="J70" s="796"/>
      <c r="K70" s="796">
        <v>0</v>
      </c>
      <c r="L70" s="796"/>
      <c r="M70" s="796">
        <v>232700</v>
      </c>
      <c r="N70" s="796"/>
      <c r="O70" s="796">
        <f>ROUND(G70+I70+K70+M70,0)</f>
        <v>232700</v>
      </c>
    </row>
    <row r="71" spans="1:15" s="828" customFormat="1">
      <c r="A71" s="825"/>
      <c r="B71" s="1365" t="s">
        <v>2135</v>
      </c>
      <c r="C71" s="1366"/>
      <c r="E71" s="833"/>
      <c r="F71" s="833"/>
      <c r="G71" s="796"/>
      <c r="H71" s="796"/>
      <c r="I71" s="796"/>
      <c r="J71" s="796"/>
      <c r="K71" s="796"/>
      <c r="L71" s="796"/>
      <c r="M71" s="796">
        <v>516963</v>
      </c>
      <c r="N71" s="796"/>
      <c r="O71" s="796"/>
    </row>
    <row r="72" spans="1:15" s="828" customFormat="1">
      <c r="A72" s="825"/>
      <c r="B72" s="1365"/>
      <c r="C72" s="1366"/>
      <c r="E72" s="833"/>
      <c r="F72" s="833"/>
      <c r="G72" s="796"/>
      <c r="H72" s="796"/>
      <c r="I72" s="796"/>
      <c r="J72" s="796"/>
      <c r="K72" s="796"/>
      <c r="L72" s="796"/>
      <c r="M72" s="796"/>
      <c r="N72" s="796"/>
      <c r="O72" s="796"/>
    </row>
    <row r="73" spans="1:15" s="828" customFormat="1">
      <c r="A73" s="825"/>
      <c r="B73" s="1366"/>
      <c r="C73" s="1366"/>
      <c r="D73" s="835"/>
      <c r="E73" s="833"/>
      <c r="F73" s="833"/>
      <c r="G73" s="796">
        <v>0</v>
      </c>
      <c r="H73" s="796"/>
      <c r="I73" s="796">
        <v>0</v>
      </c>
      <c r="J73" s="796"/>
      <c r="K73" s="796">
        <v>0</v>
      </c>
      <c r="L73" s="796"/>
      <c r="M73" s="796">
        <v>2252</v>
      </c>
      <c r="N73" s="796"/>
      <c r="O73" s="796">
        <f>ROUND(G73+I73+K73+M73,0)</f>
        <v>2252</v>
      </c>
    </row>
    <row r="74" spans="1:15" s="828" customFormat="1">
      <c r="A74" s="825"/>
      <c r="B74" s="16" t="s">
        <v>217</v>
      </c>
      <c r="C74" s="835"/>
      <c r="D74" s="835"/>
      <c r="E74" s="833"/>
      <c r="F74" s="833"/>
      <c r="G74" s="796">
        <v>0</v>
      </c>
      <c r="H74" s="796"/>
      <c r="I74" s="796">
        <v>0</v>
      </c>
      <c r="J74" s="796"/>
      <c r="K74" s="796">
        <v>0</v>
      </c>
      <c r="L74" s="796"/>
      <c r="M74" s="796">
        <v>136603</v>
      </c>
      <c r="N74" s="796"/>
      <c r="O74" s="796">
        <f>ROUND(G74+I74+K74+M74,0)</f>
        <v>136603</v>
      </c>
    </row>
    <row r="75" spans="1:15" s="828" customFormat="1">
      <c r="A75" s="825"/>
      <c r="B75" s="16" t="s">
        <v>2104</v>
      </c>
      <c r="C75" s="836"/>
      <c r="D75" s="836"/>
      <c r="E75" s="837"/>
      <c r="F75" s="837"/>
      <c r="G75" s="799">
        <v>0</v>
      </c>
      <c r="H75" s="796"/>
      <c r="I75" s="799">
        <v>0</v>
      </c>
      <c r="J75" s="796"/>
      <c r="K75" s="799">
        <v>0</v>
      </c>
      <c r="L75" s="796"/>
      <c r="M75" s="799">
        <v>4753689</v>
      </c>
      <c r="N75" s="796"/>
      <c r="O75" s="799">
        <f>ROUND(G75+I75+K75+M75,0)</f>
        <v>4753689</v>
      </c>
    </row>
    <row r="76" spans="1:15" s="828" customFormat="1">
      <c r="A76" s="825"/>
      <c r="C76" s="835"/>
      <c r="D76" s="835"/>
      <c r="E76" s="833"/>
      <c r="F76" s="833"/>
      <c r="G76" s="850">
        <f>SUM(G67:G75)</f>
        <v>1000000</v>
      </c>
      <c r="H76" s="850"/>
      <c r="I76" s="850">
        <f>SUM(I67:I75)</f>
        <v>2752000</v>
      </c>
      <c r="J76" s="850"/>
      <c r="K76" s="850">
        <f>SUM(K67:K75)</f>
        <v>0</v>
      </c>
      <c r="L76" s="850"/>
      <c r="M76" s="850">
        <f>SUM(M67:M75)</f>
        <v>5642207</v>
      </c>
      <c r="N76" s="850"/>
      <c r="O76" s="850">
        <f>SUM(O67:O75)</f>
        <v>8877244</v>
      </c>
    </row>
    <row r="77" spans="1:15" s="828" customFormat="1">
      <c r="A77" s="825"/>
      <c r="C77" s="835"/>
      <c r="D77" s="835"/>
      <c r="E77" s="833"/>
      <c r="F77" s="833"/>
      <c r="G77" s="850"/>
      <c r="H77" s="18"/>
      <c r="I77" s="850"/>
      <c r="J77" s="18"/>
      <c r="K77" s="850"/>
      <c r="L77" s="18"/>
      <c r="M77" s="850"/>
      <c r="N77" s="18"/>
      <c r="O77" s="850"/>
    </row>
    <row r="78" spans="1:15" s="828" customFormat="1" ht="12.75" thickBot="1">
      <c r="A78" s="825"/>
      <c r="B78" s="567" t="s">
        <v>2136</v>
      </c>
      <c r="C78" s="835"/>
      <c r="D78" s="835"/>
      <c r="E78" s="833"/>
      <c r="F78" s="833"/>
      <c r="G78" s="851">
        <f>ROUND(G65-G76,0)</f>
        <v>2195768</v>
      </c>
      <c r="H78" s="18"/>
      <c r="I78" s="851">
        <f>ROUND(I65-I76,0)</f>
        <v>-2752000</v>
      </c>
      <c r="J78" s="18"/>
      <c r="K78" s="851">
        <f>ROUND(K65-K76,0)</f>
        <v>0</v>
      </c>
      <c r="L78" s="18"/>
      <c r="M78" s="851">
        <f>ROUND(M65-M76,0)</f>
        <v>57621684</v>
      </c>
      <c r="N78" s="18"/>
      <c r="O78" s="851">
        <f>ROUND(O65-O76,0)</f>
        <v>57582415</v>
      </c>
    </row>
    <row r="79" spans="1:15" s="828" customFormat="1" ht="12.75" thickTop="1">
      <c r="A79" s="825"/>
      <c r="B79" s="567"/>
      <c r="C79" s="835"/>
      <c r="D79" s="835"/>
      <c r="E79" s="833"/>
      <c r="F79" s="833"/>
      <c r="G79" s="801"/>
      <c r="H79" s="18"/>
      <c r="I79" s="801"/>
      <c r="J79" s="18"/>
      <c r="K79" s="801"/>
      <c r="L79" s="18"/>
      <c r="M79" s="801"/>
      <c r="N79" s="18"/>
      <c r="O79" s="801"/>
    </row>
    <row r="80" spans="1:15" s="828" customFormat="1">
      <c r="A80" s="814" t="s">
        <v>2083</v>
      </c>
      <c r="B80" s="824" t="s">
        <v>2137</v>
      </c>
      <c r="C80" s="824"/>
      <c r="D80" s="835"/>
      <c r="E80" s="833"/>
      <c r="F80" s="833"/>
      <c r="G80" s="801">
        <v>0</v>
      </c>
      <c r="H80" s="18"/>
      <c r="I80" s="801">
        <v>0</v>
      </c>
      <c r="J80" s="18"/>
      <c r="K80" s="801">
        <v>0</v>
      </c>
      <c r="L80" s="18"/>
      <c r="M80" s="801">
        <v>0</v>
      </c>
      <c r="N80" s="18"/>
      <c r="O80" s="801">
        <v>0</v>
      </c>
    </row>
    <row r="81" spans="1:15" s="828" customFormat="1">
      <c r="A81" s="825"/>
      <c r="B81" s="841"/>
      <c r="C81" s="835"/>
      <c r="D81" s="835"/>
      <c r="E81" s="833"/>
      <c r="F81" s="833"/>
      <c r="G81" s="801"/>
      <c r="H81" s="18"/>
      <c r="I81" s="801"/>
      <c r="J81" s="18"/>
      <c r="K81" s="801"/>
      <c r="L81" s="18"/>
      <c r="M81" s="801"/>
      <c r="N81" s="18"/>
      <c r="O81" s="801"/>
    </row>
    <row r="82" spans="1:15" s="828" customFormat="1" ht="12.75" thickBot="1">
      <c r="A82" s="825"/>
      <c r="B82" s="842" t="s">
        <v>2138</v>
      </c>
      <c r="C82" s="835"/>
      <c r="D82" s="835"/>
      <c r="E82" s="833"/>
      <c r="F82" s="833"/>
      <c r="G82" s="851">
        <f>G80</f>
        <v>0</v>
      </c>
      <c r="H82" s="18"/>
      <c r="I82" s="851">
        <f>I80</f>
        <v>0</v>
      </c>
      <c r="J82" s="18"/>
      <c r="K82" s="851">
        <f>K80</f>
        <v>0</v>
      </c>
      <c r="L82" s="18"/>
      <c r="M82" s="851">
        <f>M80</f>
        <v>0</v>
      </c>
      <c r="N82" s="18"/>
      <c r="O82" s="851">
        <f>O80</f>
        <v>0</v>
      </c>
    </row>
    <row r="83" spans="1:15" s="828" customFormat="1" ht="12.75" thickTop="1">
      <c r="A83" s="825"/>
      <c r="B83" s="842"/>
      <c r="C83" s="835"/>
      <c r="D83" s="835"/>
      <c r="E83" s="833"/>
      <c r="F83" s="833"/>
      <c r="G83" s="801"/>
      <c r="H83" s="18"/>
      <c r="I83" s="801"/>
      <c r="J83" s="18"/>
      <c r="K83" s="801"/>
      <c r="L83" s="18"/>
      <c r="M83" s="801"/>
      <c r="N83" s="18"/>
      <c r="O83" s="801"/>
    </row>
    <row r="84" spans="1:15" s="828" customFormat="1" ht="12.75" thickBot="1">
      <c r="A84" s="814" t="s">
        <v>2084</v>
      </c>
      <c r="B84" s="824" t="s">
        <v>2139</v>
      </c>
      <c r="C84" s="824"/>
      <c r="D84" s="835"/>
      <c r="E84" s="833"/>
      <c r="F84" s="833"/>
      <c r="G84" s="852">
        <f>ROUND(G82+G78,0)</f>
        <v>2195768</v>
      </c>
      <c r="H84" s="18"/>
      <c r="I84" s="852">
        <f>ROUND(I82+I78,0)</f>
        <v>-2752000</v>
      </c>
      <c r="J84" s="18"/>
      <c r="K84" s="852">
        <f>ROUND(K82+K78,0)</f>
        <v>0</v>
      </c>
      <c r="L84" s="18"/>
      <c r="M84" s="852">
        <f>ROUND(M82+M78,0)</f>
        <v>57621684</v>
      </c>
      <c r="N84" s="18"/>
      <c r="O84" s="852">
        <f>ROUND(O82+O78,0)</f>
        <v>57582415</v>
      </c>
    </row>
    <row r="85" spans="1:15" s="828" customFormat="1" ht="12.75" thickTop="1">
      <c r="A85" s="825"/>
      <c r="B85" s="841"/>
      <c r="C85" s="835"/>
      <c r="D85" s="835"/>
      <c r="E85" s="833"/>
      <c r="F85" s="833"/>
      <c r="G85" s="801"/>
      <c r="H85" s="18"/>
      <c r="I85" s="801"/>
      <c r="J85" s="18"/>
      <c r="K85" s="801"/>
      <c r="L85" s="18"/>
      <c r="M85" s="801"/>
      <c r="N85" s="18"/>
      <c r="O85" s="801"/>
    </row>
    <row r="86" spans="1:15" s="828" customFormat="1" ht="12.75" thickBot="1">
      <c r="A86" s="814" t="s">
        <v>2086</v>
      </c>
      <c r="B86" s="824" t="s">
        <v>2140</v>
      </c>
      <c r="C86" s="824"/>
      <c r="D86" s="835"/>
      <c r="E86" s="833"/>
      <c r="F86" s="833"/>
      <c r="G86" s="852">
        <f>ROUND(G84,0)</f>
        <v>2195768</v>
      </c>
      <c r="H86" s="18"/>
      <c r="I86" s="852">
        <f>ROUND(G86+I84,0)</f>
        <v>-556232</v>
      </c>
      <c r="J86" s="18"/>
      <c r="K86" s="852">
        <f>ROUND(I86+K84,0)</f>
        <v>-556232</v>
      </c>
      <c r="L86" s="18"/>
      <c r="M86" s="801"/>
      <c r="N86" s="18"/>
      <c r="O86" s="801"/>
    </row>
    <row r="87" spans="1:15" s="828" customFormat="1" ht="12.75" thickTop="1">
      <c r="A87" s="825"/>
      <c r="B87" s="844"/>
      <c r="C87" s="845"/>
      <c r="D87" s="845"/>
      <c r="E87" s="845"/>
      <c r="F87" s="845"/>
      <c r="G87" s="853"/>
      <c r="H87" s="548"/>
      <c r="I87" s="853"/>
      <c r="J87" s="548"/>
      <c r="K87" s="853"/>
      <c r="L87" s="548"/>
      <c r="M87" s="853"/>
      <c r="N87" s="548"/>
      <c r="O87" s="853"/>
    </row>
    <row r="88" spans="1:15">
      <c r="A88" s="742" t="str">
        <f>'[48]23 - 24.1.2'!A50&amp;".3"</f>
        <v>24.1.3</v>
      </c>
      <c r="B88" s="554" t="s">
        <v>2144</v>
      </c>
      <c r="C88" s="585"/>
      <c r="D88" s="585"/>
      <c r="E88" s="585"/>
      <c r="F88" s="585"/>
      <c r="G88" s="585"/>
      <c r="H88" s="578"/>
      <c r="I88" s="578"/>
      <c r="J88" s="25"/>
    </row>
    <row r="89" spans="1:15">
      <c r="A89" s="564"/>
      <c r="B89" s="554"/>
      <c r="C89" s="585"/>
      <c r="D89" s="585"/>
      <c r="E89" s="585"/>
      <c r="F89" s="585"/>
      <c r="G89" s="585"/>
      <c r="H89" s="578"/>
      <c r="I89" s="578"/>
      <c r="J89" s="854"/>
    </row>
    <row r="90" spans="1:15">
      <c r="A90" s="564"/>
      <c r="B90" s="1356" t="s">
        <v>2145</v>
      </c>
      <c r="C90" s="1356"/>
      <c r="D90" s="1356"/>
      <c r="E90" s="1356"/>
      <c r="F90" s="1356"/>
      <c r="G90" s="1356"/>
      <c r="H90" s="1356"/>
      <c r="I90" s="1356"/>
      <c r="J90" s="1356"/>
      <c r="K90" s="1356"/>
      <c r="L90" s="1356"/>
      <c r="M90" s="1356"/>
      <c r="N90" s="1356"/>
      <c r="O90" s="1356"/>
    </row>
    <row r="91" spans="1:15">
      <c r="A91" s="564"/>
      <c r="B91" s="1356"/>
      <c r="C91" s="1356"/>
      <c r="D91" s="1356"/>
      <c r="E91" s="1356"/>
      <c r="F91" s="1356"/>
      <c r="G91" s="1356"/>
      <c r="H91" s="1356"/>
      <c r="I91" s="1356"/>
      <c r="J91" s="1356"/>
      <c r="K91" s="1356"/>
      <c r="L91" s="1356"/>
      <c r="M91" s="1356"/>
      <c r="N91" s="1356"/>
      <c r="O91" s="1356"/>
    </row>
    <row r="92" spans="1:15">
      <c r="A92" s="564"/>
      <c r="B92" s="1356"/>
      <c r="C92" s="1356"/>
      <c r="D92" s="1356"/>
      <c r="E92" s="1356"/>
      <c r="F92" s="1356"/>
      <c r="G92" s="1356"/>
      <c r="H92" s="1356"/>
      <c r="I92" s="1356"/>
      <c r="J92" s="1356"/>
      <c r="K92" s="1356"/>
      <c r="L92" s="1356"/>
      <c r="M92" s="1356"/>
      <c r="N92" s="1356"/>
      <c r="O92" s="1356"/>
    </row>
    <row r="93" spans="1:15">
      <c r="A93" s="564"/>
      <c r="B93" s="768"/>
      <c r="C93" s="769"/>
      <c r="D93" s="769"/>
      <c r="E93" s="769"/>
      <c r="F93" s="769"/>
      <c r="G93" s="769"/>
      <c r="H93" s="769"/>
      <c r="I93" s="769"/>
      <c r="J93" s="855"/>
      <c r="K93" s="856"/>
      <c r="L93" s="856"/>
      <c r="M93" s="856"/>
      <c r="N93" s="856"/>
      <c r="O93" s="856"/>
    </row>
    <row r="94" spans="1:15">
      <c r="A94" s="564"/>
      <c r="B94" s="1356" t="s">
        <v>2146</v>
      </c>
      <c r="C94" s="1356"/>
      <c r="D94" s="1356"/>
      <c r="E94" s="1356"/>
      <c r="F94" s="1356"/>
      <c r="G94" s="1356"/>
      <c r="H94" s="1356"/>
      <c r="I94" s="1356"/>
      <c r="J94" s="1356"/>
      <c r="K94" s="1356"/>
      <c r="L94" s="1356"/>
      <c r="M94" s="1356"/>
      <c r="N94" s="1356"/>
      <c r="O94" s="1356"/>
    </row>
    <row r="95" spans="1:15">
      <c r="A95" s="564"/>
      <c r="B95" s="1356"/>
      <c r="C95" s="1356"/>
      <c r="D95" s="1356"/>
      <c r="E95" s="1356"/>
      <c r="F95" s="1356"/>
      <c r="G95" s="1356"/>
      <c r="H95" s="1356"/>
      <c r="I95" s="1356"/>
      <c r="J95" s="1356"/>
      <c r="K95" s="1356"/>
      <c r="L95" s="1356"/>
      <c r="M95" s="1356"/>
      <c r="N95" s="1356"/>
      <c r="O95" s="1356"/>
    </row>
    <row r="96" spans="1:15">
      <c r="A96" s="564"/>
      <c r="B96" s="1356"/>
      <c r="C96" s="1356"/>
      <c r="D96" s="1356"/>
      <c r="E96" s="1356"/>
      <c r="F96" s="1356"/>
      <c r="G96" s="1356"/>
      <c r="H96" s="1356"/>
      <c r="I96" s="1356"/>
      <c r="J96" s="1356"/>
      <c r="K96" s="1356"/>
      <c r="L96" s="1356"/>
      <c r="M96" s="1356"/>
      <c r="N96" s="1356"/>
      <c r="O96" s="1356"/>
    </row>
    <row r="97" spans="1:17">
      <c r="A97" s="564"/>
      <c r="B97" s="1356"/>
      <c r="C97" s="1356"/>
      <c r="D97" s="1356"/>
      <c r="E97" s="1356"/>
      <c r="F97" s="1356"/>
      <c r="G97" s="1356"/>
      <c r="H97" s="1356"/>
      <c r="I97" s="1356"/>
      <c r="J97" s="1356"/>
      <c r="K97" s="1356"/>
      <c r="L97" s="1356"/>
      <c r="M97" s="1356"/>
      <c r="N97" s="1356"/>
      <c r="O97" s="1356"/>
    </row>
    <row r="98" spans="1:17">
      <c r="A98" s="564"/>
      <c r="B98" s="1356"/>
      <c r="C98" s="1356"/>
      <c r="D98" s="1356"/>
      <c r="E98" s="1356"/>
      <c r="F98" s="1356"/>
      <c r="G98" s="1356"/>
      <c r="H98" s="1356"/>
      <c r="I98" s="1356"/>
      <c r="J98" s="1356"/>
      <c r="K98" s="1356"/>
      <c r="L98" s="1356"/>
      <c r="M98" s="1356"/>
      <c r="N98" s="1356"/>
      <c r="O98" s="1356"/>
    </row>
    <row r="99" spans="1:17" ht="9.9499999999999993" customHeight="1">
      <c r="A99" s="564"/>
      <c r="B99" s="769"/>
      <c r="C99" s="769"/>
      <c r="D99" s="769"/>
      <c r="E99" s="769"/>
      <c r="F99" s="769"/>
      <c r="G99" s="769"/>
      <c r="H99" s="769"/>
      <c r="I99" s="769"/>
      <c r="J99" s="855"/>
      <c r="K99" s="856"/>
      <c r="L99" s="856"/>
      <c r="M99" s="856"/>
      <c r="N99" s="856"/>
      <c r="O99" s="856"/>
    </row>
    <row r="100" spans="1:17">
      <c r="A100" s="564"/>
      <c r="B100" s="1356" t="s">
        <v>2147</v>
      </c>
      <c r="C100" s="1356"/>
      <c r="D100" s="1356"/>
      <c r="E100" s="1356"/>
      <c r="F100" s="1356"/>
      <c r="G100" s="1356"/>
      <c r="H100" s="1356"/>
      <c r="I100" s="1356"/>
      <c r="J100" s="1356"/>
      <c r="K100" s="1356"/>
      <c r="L100" s="1356"/>
      <c r="M100" s="1356"/>
      <c r="N100" s="1356"/>
      <c r="O100" s="1356"/>
      <c r="P100" s="548"/>
      <c r="Q100" s="548"/>
    </row>
    <row r="101" spans="1:17">
      <c r="A101" s="564"/>
      <c r="B101" s="1356"/>
      <c r="C101" s="1356"/>
      <c r="D101" s="1356"/>
      <c r="E101" s="1356"/>
      <c r="F101" s="1356"/>
      <c r="G101" s="1356"/>
      <c r="H101" s="1356"/>
      <c r="I101" s="1356"/>
      <c r="J101" s="1356"/>
      <c r="K101" s="1356"/>
      <c r="L101" s="1356"/>
      <c r="M101" s="1356"/>
      <c r="N101" s="1356"/>
      <c r="O101" s="1356"/>
      <c r="P101" s="548"/>
      <c r="Q101" s="548"/>
    </row>
    <row r="102" spans="1:17">
      <c r="A102" s="564"/>
      <c r="B102" s="1356"/>
      <c r="C102" s="1356"/>
      <c r="D102" s="1356"/>
      <c r="E102" s="1356"/>
      <c r="F102" s="1356"/>
      <c r="G102" s="1356"/>
      <c r="H102" s="1356"/>
      <c r="I102" s="1356"/>
      <c r="J102" s="1356"/>
      <c r="K102" s="1356"/>
      <c r="L102" s="1356"/>
      <c r="M102" s="1356"/>
      <c r="N102" s="1356"/>
      <c r="O102" s="1356"/>
    </row>
    <row r="103" spans="1:17">
      <c r="A103" s="564"/>
      <c r="B103" s="1356"/>
      <c r="C103" s="1356"/>
      <c r="D103" s="1356"/>
      <c r="E103" s="1356"/>
      <c r="F103" s="1356"/>
      <c r="G103" s="1356"/>
      <c r="H103" s="1356"/>
      <c r="I103" s="1356"/>
      <c r="J103" s="1356"/>
      <c r="K103" s="1356"/>
      <c r="L103" s="1356"/>
      <c r="M103" s="1356"/>
      <c r="N103" s="1356"/>
      <c r="O103" s="1356"/>
    </row>
    <row r="104" spans="1:17">
      <c r="A104" s="564"/>
      <c r="B104" s="1356"/>
      <c r="C104" s="1356"/>
      <c r="D104" s="1356"/>
      <c r="E104" s="1356"/>
      <c r="F104" s="1356"/>
      <c r="G104" s="1356"/>
      <c r="H104" s="1356"/>
      <c r="I104" s="1356"/>
      <c r="J104" s="1356"/>
      <c r="K104" s="1356"/>
      <c r="L104" s="1356"/>
      <c r="M104" s="1356"/>
      <c r="N104" s="1356"/>
      <c r="O104" s="1356"/>
    </row>
    <row r="105" spans="1:17">
      <c r="A105" s="564"/>
      <c r="B105" s="1356"/>
      <c r="C105" s="1356"/>
      <c r="D105" s="1356"/>
      <c r="E105" s="1356"/>
      <c r="F105" s="1356"/>
      <c r="G105" s="1356"/>
      <c r="H105" s="1356"/>
      <c r="I105" s="1356"/>
      <c r="J105" s="1356"/>
      <c r="K105" s="1356"/>
      <c r="L105" s="1356"/>
      <c r="M105" s="1356"/>
      <c r="N105" s="1356"/>
      <c r="O105" s="1356"/>
    </row>
    <row r="106" spans="1:17" ht="9.9499999999999993" customHeight="1">
      <c r="A106" s="564"/>
      <c r="B106" s="765"/>
      <c r="C106" s="765"/>
      <c r="D106" s="765"/>
      <c r="E106" s="765"/>
      <c r="F106" s="765"/>
      <c r="G106" s="765"/>
      <c r="H106" s="765"/>
      <c r="I106" s="765"/>
      <c r="J106" s="855"/>
      <c r="K106" s="856"/>
      <c r="L106" s="856"/>
      <c r="M106" s="856"/>
      <c r="N106" s="856"/>
      <c r="O106" s="856"/>
    </row>
    <row r="107" spans="1:17">
      <c r="A107" s="564"/>
      <c r="B107" s="1362" t="s">
        <v>2148</v>
      </c>
      <c r="C107" s="1362"/>
      <c r="D107" s="1362"/>
      <c r="E107" s="1362"/>
      <c r="F107" s="1362"/>
      <c r="G107" s="1362"/>
      <c r="H107" s="1362"/>
      <c r="I107" s="1362"/>
      <c r="J107" s="1362"/>
      <c r="K107" s="1362"/>
      <c r="L107" s="1362"/>
      <c r="M107" s="1362"/>
      <c r="N107" s="1362"/>
      <c r="O107" s="1362"/>
    </row>
    <row r="108" spans="1:17">
      <c r="A108" s="564"/>
      <c r="B108" s="1362"/>
      <c r="C108" s="1362"/>
      <c r="D108" s="1362"/>
      <c r="E108" s="1362"/>
      <c r="F108" s="1362"/>
      <c r="G108" s="1362"/>
      <c r="H108" s="1362"/>
      <c r="I108" s="1362"/>
      <c r="J108" s="1362"/>
      <c r="K108" s="1362"/>
      <c r="L108" s="1362"/>
      <c r="M108" s="1362"/>
      <c r="N108" s="1362"/>
      <c r="O108" s="1362"/>
    </row>
    <row r="109" spans="1:17">
      <c r="A109" s="564"/>
      <c r="B109" s="1362"/>
      <c r="C109" s="1362"/>
      <c r="D109" s="1362"/>
      <c r="E109" s="1362"/>
      <c r="F109" s="1362"/>
      <c r="G109" s="1362"/>
      <c r="H109" s="1362"/>
      <c r="I109" s="1362"/>
      <c r="J109" s="1362"/>
      <c r="K109" s="1362"/>
      <c r="L109" s="1362"/>
      <c r="M109" s="1362"/>
      <c r="N109" s="1362"/>
      <c r="O109" s="1362"/>
    </row>
    <row r="110" spans="1:17">
      <c r="A110" s="564"/>
      <c r="B110" s="1362"/>
      <c r="C110" s="1362"/>
      <c r="D110" s="1362"/>
      <c r="E110" s="1362"/>
      <c r="F110" s="1362"/>
      <c r="G110" s="1362"/>
      <c r="H110" s="1362"/>
      <c r="I110" s="1362"/>
      <c r="J110" s="1362"/>
      <c r="K110" s="1362"/>
      <c r="L110" s="1362"/>
      <c r="M110" s="1362"/>
      <c r="N110" s="1362"/>
      <c r="O110" s="1362"/>
    </row>
    <row r="111" spans="1:17">
      <c r="A111" s="564"/>
      <c r="B111" s="1362"/>
      <c r="C111" s="1362"/>
      <c r="D111" s="1362"/>
      <c r="E111" s="1362"/>
      <c r="F111" s="1362"/>
      <c r="G111" s="1362"/>
      <c r="H111" s="1362"/>
      <c r="I111" s="1362"/>
      <c r="J111" s="1362"/>
      <c r="K111" s="1362"/>
      <c r="L111" s="1362"/>
      <c r="M111" s="1362"/>
      <c r="N111" s="1362"/>
      <c r="O111" s="1362"/>
    </row>
    <row r="112" spans="1:17">
      <c r="A112" s="564"/>
      <c r="B112" s="1362"/>
      <c r="C112" s="1362"/>
      <c r="D112" s="1362"/>
      <c r="E112" s="1362"/>
      <c r="F112" s="1362"/>
      <c r="G112" s="1362"/>
      <c r="H112" s="1362"/>
      <c r="I112" s="1362"/>
      <c r="J112" s="1362"/>
      <c r="K112" s="1362"/>
      <c r="L112" s="1362"/>
      <c r="M112" s="1362"/>
      <c r="N112" s="1362"/>
      <c r="O112" s="1362"/>
    </row>
    <row r="113" spans="1:15">
      <c r="A113" s="564"/>
      <c r="B113" s="765"/>
      <c r="C113" s="765"/>
      <c r="D113" s="765"/>
      <c r="E113" s="765"/>
      <c r="F113" s="765"/>
      <c r="G113" s="765"/>
      <c r="H113" s="769"/>
      <c r="I113" s="769"/>
      <c r="J113" s="855"/>
      <c r="K113" s="856"/>
      <c r="L113" s="856"/>
      <c r="M113" s="856"/>
      <c r="N113" s="856"/>
      <c r="O113" s="856"/>
    </row>
  </sheetData>
  <mergeCells count="24">
    <mergeCell ref="E17:E18"/>
    <mergeCell ref="G17:K17"/>
    <mergeCell ref="M17:M18"/>
    <mergeCell ref="O17:O18"/>
    <mergeCell ref="C1:I1"/>
    <mergeCell ref="B3:O7"/>
    <mergeCell ref="B9:O11"/>
    <mergeCell ref="B13:O14"/>
    <mergeCell ref="E16:O16"/>
    <mergeCell ref="G19:O19"/>
    <mergeCell ref="B32:C34"/>
    <mergeCell ref="B35:C37"/>
    <mergeCell ref="E52:O52"/>
    <mergeCell ref="E53:E54"/>
    <mergeCell ref="G53:K53"/>
    <mergeCell ref="M53:M54"/>
    <mergeCell ref="O53:O54"/>
    <mergeCell ref="B107:O112"/>
    <mergeCell ref="G55:O55"/>
    <mergeCell ref="B68:C70"/>
    <mergeCell ref="B71:C73"/>
    <mergeCell ref="B90:O92"/>
    <mergeCell ref="B94:O98"/>
    <mergeCell ref="B100:O105"/>
  </mergeCells>
  <pageMargins left="0.7" right="0.7" top="0.75" bottom="0.75" header="0.3" footer="0.3"/>
  <pageSetup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view="pageBreakPreview" zoomScaleSheetLayoutView="100" workbookViewId="0">
      <selection activeCell="G149" sqref="G149"/>
    </sheetView>
  </sheetViews>
  <sheetFormatPr defaultRowHeight="12"/>
  <cols>
    <col min="1" max="1" width="5.625" style="571" customWidth="1"/>
    <col min="2" max="2" width="3.875" style="571" customWidth="1"/>
    <col min="3" max="3" width="38" style="571" customWidth="1"/>
    <col min="4" max="4" width="0.875" style="571" customWidth="1"/>
    <col min="5" max="5" width="9.625" style="571" customWidth="1"/>
    <col min="6" max="6" width="0.875" style="571" customWidth="1"/>
    <col min="7" max="7" width="9.625" style="571" customWidth="1"/>
    <col min="8" max="8" width="0.875" style="571" customWidth="1"/>
    <col min="9" max="9" width="11.125" style="571" customWidth="1"/>
    <col min="10" max="10" width="0.875" style="571" customWidth="1"/>
    <col min="11" max="11" width="11.125" style="571" customWidth="1"/>
    <col min="12" max="16384" width="9" style="571"/>
  </cols>
  <sheetData>
    <row r="1" spans="1:11">
      <c r="A1" s="812">
        <f>'[48]23 - 24.1.2'!A50+0.1</f>
        <v>24.200000000000003</v>
      </c>
      <c r="B1" s="554" t="s">
        <v>2152</v>
      </c>
      <c r="C1" s="578"/>
      <c r="D1" s="578"/>
      <c r="E1" s="578"/>
      <c r="F1" s="578"/>
      <c r="G1" s="578"/>
      <c r="H1" s="578"/>
      <c r="I1" s="578"/>
      <c r="J1" s="578"/>
      <c r="K1" s="854"/>
    </row>
    <row r="2" spans="1:11">
      <c r="A2" s="555"/>
      <c r="B2" s="578"/>
      <c r="C2" s="578" t="s">
        <v>1469</v>
      </c>
      <c r="D2" s="578"/>
      <c r="E2" s="578"/>
      <c r="F2" s="578"/>
      <c r="G2" s="578"/>
      <c r="H2" s="578"/>
      <c r="I2" s="578"/>
      <c r="J2" s="578"/>
      <c r="K2" s="854"/>
    </row>
    <row r="3" spans="1:11">
      <c r="A3" s="555"/>
      <c r="B3" s="1362" t="s">
        <v>2153</v>
      </c>
      <c r="C3" s="1362"/>
      <c r="D3" s="1362"/>
      <c r="E3" s="1362"/>
      <c r="F3" s="1362"/>
      <c r="G3" s="1362"/>
      <c r="H3" s="1362"/>
      <c r="I3" s="1362"/>
      <c r="J3" s="1362"/>
      <c r="K3" s="1362"/>
    </row>
    <row r="4" spans="1:11">
      <c r="A4" s="555"/>
      <c r="B4" s="1362"/>
      <c r="C4" s="1362"/>
      <c r="D4" s="1362"/>
      <c r="E4" s="1362"/>
      <c r="F4" s="1362"/>
      <c r="G4" s="1362"/>
      <c r="H4" s="1362"/>
      <c r="I4" s="1362"/>
      <c r="J4" s="1362"/>
      <c r="K4" s="1362"/>
    </row>
    <row r="5" spans="1:11">
      <c r="A5" s="555"/>
      <c r="B5" s="1362"/>
      <c r="C5" s="1362"/>
      <c r="D5" s="1362"/>
      <c r="E5" s="1362"/>
      <c r="F5" s="1362"/>
      <c r="G5" s="1362"/>
      <c r="H5" s="1362"/>
      <c r="I5" s="1362"/>
      <c r="J5" s="1362"/>
      <c r="K5" s="1362"/>
    </row>
    <row r="6" spans="1:11">
      <c r="A6" s="555"/>
      <c r="B6" s="1362"/>
      <c r="C6" s="1362"/>
      <c r="D6" s="1362"/>
      <c r="E6" s="1362"/>
      <c r="F6" s="1362"/>
      <c r="G6" s="1362"/>
      <c r="H6" s="1362"/>
      <c r="I6" s="1362"/>
      <c r="J6" s="1362"/>
      <c r="K6" s="1362"/>
    </row>
    <row r="7" spans="1:11">
      <c r="A7" s="555"/>
      <c r="B7" s="1362"/>
      <c r="C7" s="1362"/>
      <c r="D7" s="1362"/>
      <c r="E7" s="1362"/>
      <c r="F7" s="1362"/>
      <c r="G7" s="1362"/>
      <c r="H7" s="1362"/>
      <c r="I7" s="1362"/>
      <c r="J7" s="1362"/>
      <c r="K7" s="1362"/>
    </row>
    <row r="8" spans="1:11">
      <c r="A8" s="555"/>
      <c r="B8" s="1362"/>
      <c r="C8" s="1362"/>
      <c r="D8" s="1362"/>
      <c r="E8" s="1362"/>
      <c r="F8" s="1362"/>
      <c r="G8" s="1362"/>
      <c r="H8" s="1362"/>
      <c r="I8" s="1362"/>
      <c r="J8" s="1362"/>
      <c r="K8" s="1362"/>
    </row>
    <row r="9" spans="1:11">
      <c r="A9" s="555"/>
      <c r="B9" s="1362"/>
      <c r="C9" s="1362"/>
      <c r="D9" s="1362"/>
      <c r="E9" s="1362"/>
      <c r="F9" s="1362"/>
      <c r="G9" s="1362"/>
      <c r="H9" s="1362"/>
      <c r="I9" s="1362"/>
      <c r="J9" s="1362"/>
      <c r="K9" s="1362"/>
    </row>
    <row r="10" spans="1:11">
      <c r="A10" s="555"/>
      <c r="B10" s="769"/>
      <c r="C10" s="769"/>
      <c r="D10" s="769"/>
      <c r="E10" s="769"/>
      <c r="F10" s="769"/>
      <c r="G10" s="769"/>
      <c r="H10" s="769"/>
      <c r="I10" s="769"/>
      <c r="J10" s="769"/>
      <c r="K10" s="855"/>
    </row>
    <row r="11" spans="1:11">
      <c r="A11" s="555"/>
      <c r="B11" s="1356" t="s">
        <v>2154</v>
      </c>
      <c r="C11" s="1356"/>
      <c r="D11" s="1356"/>
      <c r="E11" s="1356"/>
      <c r="F11" s="1356"/>
      <c r="G11" s="1356"/>
      <c r="H11" s="1356"/>
      <c r="I11" s="1356"/>
      <c r="J11" s="1356"/>
      <c r="K11" s="1356"/>
    </row>
    <row r="12" spans="1:11" ht="15" customHeight="1">
      <c r="A12" s="555"/>
      <c r="B12" s="1356"/>
      <c r="C12" s="1356"/>
      <c r="D12" s="1356"/>
      <c r="E12" s="1356"/>
      <c r="F12" s="1356"/>
      <c r="G12" s="1356"/>
      <c r="H12" s="1356"/>
      <c r="I12" s="1356"/>
      <c r="J12" s="1356"/>
      <c r="K12" s="1356"/>
    </row>
    <row r="13" spans="1:11" ht="15" customHeight="1">
      <c r="A13" s="555"/>
      <c r="B13" s="1356"/>
      <c r="C13" s="1356"/>
      <c r="D13" s="1356"/>
      <c r="E13" s="1356"/>
      <c r="F13" s="1356"/>
      <c r="G13" s="1356"/>
      <c r="H13" s="1356"/>
      <c r="I13" s="1356"/>
      <c r="J13" s="1356"/>
      <c r="K13" s="1356"/>
    </row>
    <row r="14" spans="1:11" ht="5.0999999999999996" customHeight="1">
      <c r="B14" s="856"/>
      <c r="C14" s="856"/>
      <c r="D14" s="856"/>
      <c r="E14" s="856"/>
      <c r="F14" s="856"/>
      <c r="G14" s="856"/>
      <c r="H14" s="856"/>
      <c r="I14" s="856"/>
      <c r="J14" s="856"/>
      <c r="K14" s="856"/>
    </row>
    <row r="15" spans="1:11" ht="15" customHeight="1">
      <c r="A15" s="555"/>
      <c r="B15" s="1375" t="s">
        <v>2155</v>
      </c>
      <c r="C15" s="1375"/>
      <c r="D15" s="1375"/>
      <c r="E15" s="1375"/>
      <c r="F15" s="1375"/>
      <c r="G15" s="1375"/>
      <c r="H15" s="1375"/>
      <c r="I15" s="1375"/>
      <c r="J15" s="1375"/>
      <c r="K15" s="1375"/>
    </row>
    <row r="16" spans="1:11" ht="5.0999999999999996" customHeight="1">
      <c r="B16" s="856"/>
      <c r="C16" s="856"/>
      <c r="D16" s="856"/>
      <c r="E16" s="856"/>
      <c r="F16" s="856"/>
      <c r="G16" s="856"/>
      <c r="H16" s="856"/>
      <c r="I16" s="856"/>
      <c r="J16" s="856"/>
      <c r="K16" s="856"/>
    </row>
    <row r="17" spans="1:13" ht="15" customHeight="1">
      <c r="A17" s="555"/>
      <c r="B17" s="749"/>
      <c r="C17" s="857"/>
      <c r="D17" s="857"/>
      <c r="E17" s="1397" t="s">
        <v>2156</v>
      </c>
      <c r="F17" s="1397"/>
      <c r="G17" s="1397"/>
      <c r="H17" s="749"/>
      <c r="I17" s="1397" t="s">
        <v>2157</v>
      </c>
      <c r="J17" s="1397"/>
      <c r="K17" s="1397"/>
    </row>
    <row r="18" spans="1:13" ht="15" customHeight="1">
      <c r="A18" s="555"/>
      <c r="B18" s="749"/>
      <c r="C18" s="551"/>
      <c r="D18" s="551"/>
      <c r="E18" s="858" t="s">
        <v>2158</v>
      </c>
      <c r="F18" s="859"/>
      <c r="G18" s="858" t="s">
        <v>2159</v>
      </c>
      <c r="H18" s="749"/>
      <c r="I18" s="858" t="s">
        <v>2160</v>
      </c>
      <c r="J18" s="859"/>
      <c r="K18" s="858" t="s">
        <v>2161</v>
      </c>
    </row>
    <row r="19" spans="1:13" ht="5.0999999999999996" customHeight="1">
      <c r="A19" s="555"/>
      <c r="B19" s="749"/>
      <c r="C19" s="551"/>
      <c r="D19" s="551"/>
      <c r="E19" s="749"/>
      <c r="F19" s="749"/>
      <c r="G19" s="749"/>
      <c r="H19" s="749"/>
      <c r="I19" s="831"/>
      <c r="J19" s="860"/>
      <c r="K19" s="831"/>
    </row>
    <row r="20" spans="1:13" ht="15" customHeight="1">
      <c r="A20" s="555"/>
      <c r="B20" s="749"/>
      <c r="C20" s="564" t="s">
        <v>2162</v>
      </c>
      <c r="D20" s="551"/>
      <c r="E20" s="564"/>
      <c r="F20" s="564"/>
      <c r="G20" s="564"/>
      <c r="H20" s="749"/>
      <c r="I20" s="861"/>
      <c r="J20" s="770"/>
      <c r="K20" s="862"/>
      <c r="M20" s="863"/>
    </row>
    <row r="21" spans="1:13" ht="15" customHeight="1">
      <c r="A21" s="555"/>
      <c r="B21" s="749"/>
      <c r="C21" s="864" t="s">
        <v>2163</v>
      </c>
      <c r="D21" s="551"/>
      <c r="E21" s="749" t="s">
        <v>2164</v>
      </c>
      <c r="F21" s="749"/>
      <c r="G21" s="749" t="s">
        <v>2165</v>
      </c>
      <c r="H21" s="749"/>
      <c r="I21" s="861">
        <f>ROUND(20142/1000,0)</f>
        <v>20</v>
      </c>
      <c r="J21" s="770"/>
      <c r="K21" s="862">
        <f>ROUND(I21/$I$31,4)</f>
        <v>0</v>
      </c>
      <c r="M21" s="863"/>
    </row>
    <row r="22" spans="1:13" ht="15" customHeight="1">
      <c r="A22" s="555"/>
      <c r="B22" s="749"/>
      <c r="C22" s="864" t="s">
        <v>2166</v>
      </c>
      <c r="D22" s="551"/>
      <c r="E22" s="749" t="s">
        <v>2164</v>
      </c>
      <c r="F22" s="749"/>
      <c r="G22" s="749" t="s">
        <v>2165</v>
      </c>
      <c r="H22" s="749"/>
      <c r="I22" s="861">
        <f>ROUND(2464341775/1000,0)</f>
        <v>2464342</v>
      </c>
      <c r="J22" s="770"/>
      <c r="K22" s="862">
        <f t="shared" ref="K22:K29" si="0">ROUND(I22/$I$31,4)</f>
        <v>0.96950000000000003</v>
      </c>
      <c r="M22" s="863"/>
    </row>
    <row r="23" spans="1:13" ht="15" customHeight="1">
      <c r="A23" s="555"/>
      <c r="B23" s="749"/>
      <c r="C23" s="864" t="s">
        <v>2167</v>
      </c>
      <c r="D23" s="551"/>
      <c r="E23" s="749" t="s">
        <v>2168</v>
      </c>
      <c r="F23" s="749"/>
      <c r="G23" s="749" t="s">
        <v>2165</v>
      </c>
      <c r="H23" s="749"/>
      <c r="I23" s="861">
        <f>ROUND(5000/1000,0)</f>
        <v>5</v>
      </c>
      <c r="J23" s="770"/>
      <c r="K23" s="862">
        <f t="shared" si="0"/>
        <v>0</v>
      </c>
      <c r="M23" s="863"/>
    </row>
    <row r="24" spans="1:13" ht="15" customHeight="1">
      <c r="A24" s="555"/>
      <c r="B24" s="749"/>
      <c r="C24" s="864" t="s">
        <v>2169</v>
      </c>
      <c r="D24" s="551"/>
      <c r="E24" s="749" t="s">
        <v>2170</v>
      </c>
      <c r="F24" s="749"/>
      <c r="G24" s="749" t="s">
        <v>2165</v>
      </c>
      <c r="H24" s="749"/>
      <c r="I24" s="861">
        <f>ROUND(10675/1000,0)</f>
        <v>11</v>
      </c>
      <c r="J24" s="770"/>
      <c r="K24" s="862">
        <f t="shared" si="0"/>
        <v>0</v>
      </c>
      <c r="M24" s="863"/>
    </row>
    <row r="25" spans="1:13" ht="14.1" customHeight="1">
      <c r="A25" s="555"/>
      <c r="B25" s="749"/>
      <c r="C25" s="551"/>
      <c r="D25" s="551"/>
      <c r="E25" s="749"/>
      <c r="F25" s="749"/>
      <c r="G25" s="749">
        <v>-2196</v>
      </c>
      <c r="H25" s="749"/>
      <c r="I25" s="861"/>
      <c r="J25" s="770"/>
      <c r="K25" s="548"/>
      <c r="M25" s="863"/>
    </row>
    <row r="26" spans="1:13" ht="15" customHeight="1">
      <c r="A26" s="555"/>
      <c r="B26" s="749"/>
      <c r="C26" s="564" t="s">
        <v>2171</v>
      </c>
      <c r="D26" s="551"/>
      <c r="E26" s="749"/>
      <c r="F26" s="749"/>
      <c r="G26" s="749"/>
      <c r="H26" s="749"/>
      <c r="I26" s="861"/>
      <c r="J26" s="770"/>
      <c r="K26" s="865"/>
      <c r="M26" s="863"/>
    </row>
    <row r="27" spans="1:13" ht="15" customHeight="1">
      <c r="A27" s="555"/>
      <c r="B27" s="749"/>
      <c r="C27" s="864" t="s">
        <v>2172</v>
      </c>
      <c r="D27" s="551"/>
      <c r="E27" s="749" t="s">
        <v>2173</v>
      </c>
      <c r="F27" s="749"/>
      <c r="G27" s="749" t="s">
        <v>2174</v>
      </c>
      <c r="H27" s="749"/>
      <c r="I27" s="861">
        <f>ROUND(47175162/1000,0)</f>
        <v>47175</v>
      </c>
      <c r="J27" s="770"/>
      <c r="K27" s="862">
        <f t="shared" si="0"/>
        <v>1.8599999999999998E-2</v>
      </c>
      <c r="M27" s="863"/>
    </row>
    <row r="28" spans="1:13" ht="15" customHeight="1">
      <c r="A28" s="555"/>
      <c r="B28" s="749"/>
      <c r="C28" s="864" t="s">
        <v>2175</v>
      </c>
      <c r="D28" s="551"/>
      <c r="E28" s="749" t="s">
        <v>2164</v>
      </c>
      <c r="F28" s="749"/>
      <c r="G28" s="749" t="s">
        <v>2165</v>
      </c>
      <c r="H28" s="749"/>
      <c r="I28" s="861">
        <f>ROUND(19750/1000,0)</f>
        <v>20</v>
      </c>
      <c r="J28" s="770"/>
      <c r="K28" s="862">
        <f t="shared" si="0"/>
        <v>0</v>
      </c>
      <c r="M28" s="863"/>
    </row>
    <row r="29" spans="1:13" ht="15" customHeight="1">
      <c r="A29" s="555"/>
      <c r="B29" s="749"/>
      <c r="C29" s="864" t="s">
        <v>1502</v>
      </c>
      <c r="D29" s="551"/>
      <c r="E29" s="749" t="s">
        <v>2176</v>
      </c>
      <c r="F29" s="749"/>
      <c r="G29" s="749" t="s">
        <v>2165</v>
      </c>
      <c r="H29" s="749"/>
      <c r="I29" s="861">
        <f>28102+2196</f>
        <v>30298</v>
      </c>
      <c r="J29" s="770"/>
      <c r="K29" s="862">
        <f t="shared" si="0"/>
        <v>1.1900000000000001E-2</v>
      </c>
      <c r="M29" s="863"/>
    </row>
    <row r="30" spans="1:13" s="548" customFormat="1" ht="5.0999999999999996" customHeight="1"/>
    <row r="31" spans="1:13" ht="15" customHeight="1" thickBot="1">
      <c r="A31" s="555"/>
      <c r="B31" s="749"/>
      <c r="C31" s="866"/>
      <c r="D31" s="866"/>
      <c r="E31" s="749"/>
      <c r="F31" s="749"/>
      <c r="G31" s="749"/>
      <c r="H31" s="749"/>
      <c r="I31" s="867">
        <f>SUM(I21:I29)</f>
        <v>2541871</v>
      </c>
      <c r="J31" s="770"/>
      <c r="K31" s="868">
        <f>SUM(K21:K29)</f>
        <v>1</v>
      </c>
    </row>
    <row r="32" spans="1:13" ht="6.95" customHeight="1" thickTop="1">
      <c r="A32" s="555"/>
      <c r="B32" s="749"/>
      <c r="C32" s="749"/>
      <c r="D32" s="749"/>
      <c r="E32" s="749"/>
      <c r="F32" s="749"/>
      <c r="G32" s="749"/>
      <c r="H32" s="749"/>
      <c r="I32" s="770"/>
      <c r="J32" s="770"/>
      <c r="K32" s="854"/>
    </row>
    <row r="33" spans="1:11" ht="15" customHeight="1">
      <c r="A33" s="568"/>
      <c r="B33" s="1396" t="s">
        <v>2177</v>
      </c>
      <c r="C33" s="1396"/>
      <c r="D33" s="1396"/>
      <c r="E33" s="1396"/>
      <c r="F33" s="1396"/>
      <c r="G33" s="1396"/>
      <c r="H33" s="1396"/>
      <c r="I33" s="1396"/>
      <c r="J33" s="1396"/>
      <c r="K33" s="1396"/>
    </row>
    <row r="34" spans="1:11" ht="15" customHeight="1">
      <c r="A34" s="568"/>
      <c r="B34" s="1396"/>
      <c r="C34" s="1396"/>
      <c r="D34" s="1396"/>
      <c r="E34" s="1396"/>
      <c r="F34" s="1396"/>
      <c r="G34" s="1396"/>
      <c r="H34" s="1396"/>
      <c r="I34" s="1396"/>
      <c r="J34" s="1396"/>
      <c r="K34" s="1396"/>
    </row>
    <row r="35" spans="1:11" ht="6.95" customHeight="1">
      <c r="A35" s="568"/>
      <c r="B35" s="869"/>
      <c r="C35" s="869"/>
      <c r="D35" s="869"/>
      <c r="E35" s="869"/>
      <c r="F35" s="869"/>
      <c r="G35" s="869"/>
      <c r="H35" s="869"/>
      <c r="I35" s="870"/>
      <c r="J35" s="870"/>
      <c r="K35" s="18"/>
    </row>
    <row r="36" spans="1:11" ht="15" customHeight="1">
      <c r="A36" s="568"/>
      <c r="B36" s="565" t="s">
        <v>2178</v>
      </c>
      <c r="C36" s="869"/>
      <c r="D36" s="869"/>
      <c r="E36" s="869"/>
      <c r="F36" s="869"/>
      <c r="G36" s="869"/>
      <c r="H36" s="869"/>
      <c r="I36" s="870"/>
      <c r="J36" s="870"/>
      <c r="K36" s="18"/>
    </row>
    <row r="37" spans="1:11" ht="6.95" customHeight="1">
      <c r="A37" s="568"/>
      <c r="B37" s="869"/>
      <c r="C37" s="869"/>
      <c r="D37" s="869"/>
      <c r="E37" s="869"/>
      <c r="F37" s="869"/>
      <c r="G37" s="869"/>
      <c r="H37" s="869"/>
      <c r="I37" s="870"/>
      <c r="J37" s="870"/>
      <c r="K37" s="18"/>
    </row>
    <row r="38" spans="1:11" ht="15" customHeight="1">
      <c r="A38" s="568"/>
      <c r="B38" s="1395" t="s">
        <v>2179</v>
      </c>
      <c r="C38" s="1395"/>
      <c r="D38" s="1395"/>
      <c r="E38" s="1395"/>
      <c r="F38" s="1395"/>
      <c r="G38" s="1395"/>
      <c r="H38" s="1395"/>
      <c r="I38" s="1395"/>
      <c r="J38" s="1395"/>
      <c r="K38" s="1395"/>
    </row>
    <row r="39" spans="1:11" ht="15" customHeight="1">
      <c r="A39" s="568"/>
      <c r="B39" s="1395"/>
      <c r="C39" s="1395"/>
      <c r="D39" s="1395"/>
      <c r="E39" s="1395"/>
      <c r="F39" s="1395"/>
      <c r="G39" s="1395"/>
      <c r="H39" s="1395"/>
      <c r="I39" s="1395"/>
      <c r="J39" s="1395"/>
      <c r="K39" s="1395"/>
    </row>
    <row r="40" spans="1:11" ht="15" customHeight="1">
      <c r="A40" s="568"/>
      <c r="B40" s="1395"/>
      <c r="C40" s="1395"/>
      <c r="D40" s="1395"/>
      <c r="E40" s="1395"/>
      <c r="F40" s="1395"/>
      <c r="G40" s="1395"/>
      <c r="H40" s="1395"/>
      <c r="I40" s="1395"/>
      <c r="J40" s="1395"/>
      <c r="K40" s="1395"/>
    </row>
    <row r="41" spans="1:11" ht="8.1" customHeight="1">
      <c r="A41" s="568"/>
      <c r="B41" s="568"/>
      <c r="C41" s="568"/>
      <c r="D41" s="568"/>
      <c r="E41" s="568"/>
      <c r="F41" s="568"/>
      <c r="G41" s="568"/>
      <c r="H41" s="568"/>
      <c r="I41" s="568"/>
      <c r="J41" s="568"/>
      <c r="K41" s="18"/>
    </row>
    <row r="42" spans="1:11" ht="15" customHeight="1">
      <c r="A42" s="812">
        <f>'[48]24.2 - 27'!A6+0.1</f>
        <v>24.3</v>
      </c>
      <c r="B42" s="565" t="s">
        <v>2180</v>
      </c>
      <c r="C42" s="749"/>
      <c r="D42" s="749"/>
      <c r="E42" s="749"/>
      <c r="F42" s="749"/>
      <c r="G42" s="749"/>
      <c r="H42" s="749"/>
      <c r="I42" s="578"/>
      <c r="J42" s="578"/>
      <c r="K42" s="854"/>
    </row>
    <row r="43" spans="1:11" ht="6.95" customHeight="1">
      <c r="A43" s="555"/>
      <c r="B43" s="749"/>
      <c r="C43" s="749"/>
      <c r="D43" s="749"/>
      <c r="E43" s="749"/>
      <c r="F43" s="749"/>
      <c r="G43" s="749"/>
      <c r="H43" s="749"/>
      <c r="I43" s="578"/>
      <c r="J43" s="578"/>
      <c r="K43" s="854"/>
    </row>
    <row r="44" spans="1:11">
      <c r="A44" s="555"/>
      <c r="B44" s="1356" t="s">
        <v>2181</v>
      </c>
      <c r="C44" s="1356"/>
      <c r="D44" s="1356"/>
      <c r="E44" s="1356"/>
      <c r="F44" s="1356"/>
      <c r="G44" s="1356"/>
      <c r="H44" s="1356"/>
      <c r="I44" s="1356"/>
      <c r="J44" s="1356"/>
      <c r="K44" s="1356"/>
    </row>
    <row r="45" spans="1:11">
      <c r="A45" s="555"/>
      <c r="B45" s="1356"/>
      <c r="C45" s="1356"/>
      <c r="D45" s="1356"/>
      <c r="E45" s="1356"/>
      <c r="F45" s="1356"/>
      <c r="G45" s="1356"/>
      <c r="H45" s="1356"/>
      <c r="I45" s="1356"/>
      <c r="J45" s="1356"/>
      <c r="K45" s="1356"/>
    </row>
    <row r="46" spans="1:11">
      <c r="A46" s="555"/>
      <c r="B46" s="765"/>
      <c r="C46" s="765"/>
      <c r="D46" s="765"/>
      <c r="E46" s="765"/>
      <c r="F46" s="765"/>
      <c r="G46" s="765"/>
      <c r="H46" s="765"/>
      <c r="I46" s="765"/>
      <c r="J46" s="765"/>
      <c r="K46" s="855"/>
    </row>
    <row r="47" spans="1:11">
      <c r="A47" s="578"/>
      <c r="B47" s="1356" t="s">
        <v>2182</v>
      </c>
      <c r="C47" s="1356"/>
      <c r="D47" s="1356"/>
      <c r="E47" s="1356"/>
      <c r="F47" s="1356"/>
      <c r="G47" s="1356"/>
      <c r="H47" s="1356"/>
      <c r="I47" s="1356"/>
      <c r="J47" s="1356"/>
      <c r="K47" s="1356"/>
    </row>
    <row r="48" spans="1:11">
      <c r="A48" s="578"/>
      <c r="B48" s="1356"/>
      <c r="C48" s="1356"/>
      <c r="D48" s="1356"/>
      <c r="E48" s="1356"/>
      <c r="F48" s="1356"/>
      <c r="G48" s="1356"/>
      <c r="H48" s="1356"/>
      <c r="I48" s="1356"/>
      <c r="J48" s="1356"/>
      <c r="K48" s="1356"/>
    </row>
    <row r="49" spans="1:11">
      <c r="A49" s="578"/>
      <c r="B49" s="1356"/>
      <c r="C49" s="1356"/>
      <c r="D49" s="1356"/>
      <c r="E49" s="1356"/>
      <c r="F49" s="1356"/>
      <c r="G49" s="1356"/>
      <c r="H49" s="1356"/>
      <c r="I49" s="1356"/>
      <c r="J49" s="1356"/>
      <c r="K49" s="1356"/>
    </row>
    <row r="50" spans="1:11">
      <c r="A50" s="578"/>
      <c r="B50" s="1356"/>
      <c r="C50" s="1356"/>
      <c r="D50" s="1356"/>
      <c r="E50" s="1356"/>
      <c r="F50" s="1356"/>
      <c r="G50" s="1356"/>
      <c r="H50" s="1356"/>
      <c r="I50" s="1356"/>
      <c r="J50" s="1356"/>
      <c r="K50" s="1356"/>
    </row>
    <row r="51" spans="1:11">
      <c r="A51" s="578"/>
      <c r="B51" s="1356"/>
      <c r="C51" s="1356"/>
      <c r="D51" s="1356"/>
      <c r="E51" s="1356"/>
      <c r="F51" s="1356"/>
      <c r="G51" s="1356"/>
      <c r="H51" s="1356"/>
      <c r="I51" s="1356"/>
      <c r="J51" s="1356"/>
      <c r="K51" s="1356"/>
    </row>
    <row r="52" spans="1:11">
      <c r="A52" s="578"/>
      <c r="B52" s="1356"/>
      <c r="C52" s="1356"/>
      <c r="D52" s="1356"/>
      <c r="E52" s="1356"/>
      <c r="F52" s="1356"/>
      <c r="G52" s="1356"/>
      <c r="H52" s="1356"/>
      <c r="I52" s="1356"/>
      <c r="J52" s="1356"/>
      <c r="K52" s="1356"/>
    </row>
    <row r="53" spans="1:11">
      <c r="A53" s="578"/>
      <c r="B53" s="765"/>
      <c r="C53" s="765"/>
      <c r="D53" s="765"/>
      <c r="E53" s="765"/>
      <c r="F53" s="765"/>
      <c r="G53" s="765"/>
      <c r="H53" s="765"/>
      <c r="I53" s="765"/>
      <c r="J53" s="765"/>
      <c r="K53" s="855"/>
    </row>
    <row r="54" spans="1:11">
      <c r="A54" s="568"/>
      <c r="B54" s="1356" t="s">
        <v>2183</v>
      </c>
      <c r="C54" s="1356"/>
      <c r="D54" s="1356"/>
      <c r="E54" s="1356"/>
      <c r="F54" s="1356"/>
      <c r="G54" s="1356"/>
      <c r="H54" s="1356"/>
      <c r="I54" s="1356"/>
      <c r="J54" s="1356"/>
      <c r="K54" s="1356"/>
    </row>
    <row r="55" spans="1:11">
      <c r="A55" s="568"/>
      <c r="B55" s="1356"/>
      <c r="C55" s="1356"/>
      <c r="D55" s="1356"/>
      <c r="E55" s="1356"/>
      <c r="F55" s="1356"/>
      <c r="G55" s="1356"/>
      <c r="H55" s="1356"/>
      <c r="I55" s="1356"/>
      <c r="J55" s="1356"/>
      <c r="K55" s="1356"/>
    </row>
    <row r="56" spans="1:11">
      <c r="A56" s="568"/>
      <c r="B56" s="1356"/>
      <c r="C56" s="1356"/>
      <c r="D56" s="1356"/>
      <c r="E56" s="1356"/>
      <c r="F56" s="1356"/>
      <c r="G56" s="1356"/>
      <c r="H56" s="1356"/>
      <c r="I56" s="1356"/>
      <c r="J56" s="1356"/>
      <c r="K56" s="1356"/>
    </row>
    <row r="57" spans="1:11">
      <c r="A57" s="568"/>
      <c r="B57" s="769"/>
      <c r="C57" s="769"/>
      <c r="D57" s="769"/>
      <c r="E57" s="769"/>
      <c r="F57" s="769"/>
      <c r="G57" s="769"/>
      <c r="H57" s="769"/>
      <c r="I57" s="769"/>
      <c r="J57" s="769"/>
      <c r="K57" s="769"/>
    </row>
    <row r="58" spans="1:11">
      <c r="A58" s="568"/>
      <c r="B58" s="1356" t="s">
        <v>2184</v>
      </c>
      <c r="C58" s="1356"/>
      <c r="D58" s="1356"/>
      <c r="E58" s="1356"/>
      <c r="F58" s="1356"/>
      <c r="G58" s="1356"/>
      <c r="H58" s="1356"/>
      <c r="I58" s="1356"/>
      <c r="J58" s="1356"/>
      <c r="K58" s="1356"/>
    </row>
    <row r="59" spans="1:11">
      <c r="A59" s="568"/>
      <c r="B59" s="1356"/>
      <c r="C59" s="1356"/>
      <c r="D59" s="1356"/>
      <c r="E59" s="1356"/>
      <c r="F59" s="1356"/>
      <c r="G59" s="1356"/>
      <c r="H59" s="1356"/>
      <c r="I59" s="1356"/>
      <c r="J59" s="1356"/>
      <c r="K59" s="1356"/>
    </row>
    <row r="60" spans="1:11">
      <c r="A60" s="568"/>
      <c r="B60" s="1356"/>
      <c r="C60" s="1356"/>
      <c r="D60" s="1356"/>
      <c r="E60" s="1356"/>
      <c r="F60" s="1356"/>
      <c r="G60" s="1356"/>
      <c r="H60" s="1356"/>
      <c r="I60" s="1356"/>
      <c r="J60" s="1356"/>
      <c r="K60" s="1356"/>
    </row>
    <row r="61" spans="1:11">
      <c r="A61" s="568"/>
      <c r="B61" s="1356"/>
      <c r="C61" s="1356"/>
      <c r="D61" s="1356"/>
      <c r="E61" s="1356"/>
      <c r="F61" s="1356"/>
      <c r="G61" s="1356"/>
      <c r="H61" s="1356"/>
      <c r="I61" s="1356"/>
      <c r="J61" s="1356"/>
      <c r="K61" s="1356"/>
    </row>
    <row r="62" spans="1:11">
      <c r="A62" s="568"/>
      <c r="B62" s="769"/>
      <c r="C62" s="769"/>
      <c r="D62" s="769"/>
      <c r="E62" s="769"/>
      <c r="F62" s="769"/>
      <c r="G62" s="769"/>
      <c r="H62" s="769"/>
      <c r="I62" s="769"/>
      <c r="J62" s="769"/>
      <c r="K62" s="769"/>
    </row>
    <row r="63" spans="1:11">
      <c r="A63" s="568"/>
      <c r="B63" s="1375" t="s">
        <v>2185</v>
      </c>
      <c r="C63" s="1375"/>
      <c r="D63" s="1375"/>
      <c r="E63" s="1375"/>
      <c r="F63" s="1375"/>
      <c r="G63" s="1375"/>
      <c r="H63" s="1375"/>
      <c r="I63" s="1375"/>
      <c r="J63" s="1375"/>
      <c r="K63" s="1375"/>
    </row>
    <row r="64" spans="1:11">
      <c r="A64" s="568"/>
      <c r="B64" s="1375"/>
      <c r="C64" s="1375"/>
      <c r="D64" s="1375"/>
      <c r="E64" s="1375"/>
      <c r="F64" s="1375"/>
      <c r="G64" s="1375"/>
      <c r="H64" s="1375"/>
      <c r="I64" s="1375"/>
      <c r="J64" s="1375"/>
      <c r="K64" s="1375"/>
    </row>
    <row r="65" spans="1:11">
      <c r="A65" s="568"/>
      <c r="B65" s="869"/>
      <c r="C65" s="869"/>
      <c r="D65" s="869"/>
      <c r="E65" s="869"/>
      <c r="F65" s="869"/>
      <c r="G65" s="869"/>
      <c r="H65" s="869"/>
      <c r="I65" s="869"/>
      <c r="J65" s="870"/>
      <c r="K65" s="870"/>
    </row>
    <row r="66" spans="1:11">
      <c r="A66" s="555"/>
      <c r="B66" s="749"/>
      <c r="C66" s="749"/>
      <c r="D66" s="749"/>
      <c r="E66" s="1384" t="s">
        <v>2150</v>
      </c>
      <c r="F66" s="1384"/>
      <c r="G66" s="1384"/>
      <c r="H66" s="1384"/>
      <c r="I66" s="1384"/>
      <c r="J66" s="1384"/>
      <c r="K66" s="1384"/>
    </row>
    <row r="67" spans="1:11">
      <c r="A67" s="814"/>
      <c r="B67" s="567" t="s">
        <v>2087</v>
      </c>
      <c r="C67" s="869"/>
      <c r="D67" s="869"/>
      <c r="E67" s="1385" t="s">
        <v>2122</v>
      </c>
      <c r="F67" s="871"/>
      <c r="G67" s="1387" t="s">
        <v>2123</v>
      </c>
      <c r="H67" s="871"/>
      <c r="I67" s="1387" t="s">
        <v>2186</v>
      </c>
      <c r="J67" s="871"/>
      <c r="K67" s="1389" t="s">
        <v>2187</v>
      </c>
    </row>
    <row r="68" spans="1:11">
      <c r="A68" s="814"/>
      <c r="B68" s="869"/>
      <c r="C68" s="869"/>
      <c r="D68" s="869"/>
      <c r="E68" s="1386"/>
      <c r="F68" s="871"/>
      <c r="G68" s="1388"/>
      <c r="H68" s="871"/>
      <c r="I68" s="1388"/>
      <c r="J68" s="871"/>
      <c r="K68" s="1388"/>
    </row>
    <row r="69" spans="1:11">
      <c r="A69" s="814"/>
      <c r="B69" s="869"/>
      <c r="C69" s="869"/>
      <c r="D69" s="869"/>
      <c r="E69" s="1386"/>
      <c r="F69" s="871"/>
      <c r="G69" s="1388"/>
      <c r="H69" s="871"/>
      <c r="I69" s="1388"/>
      <c r="J69" s="871"/>
      <c r="K69" s="1388"/>
    </row>
    <row r="70" spans="1:11">
      <c r="A70" s="555"/>
      <c r="B70" s="567"/>
      <c r="C70" s="578"/>
      <c r="D70" s="578"/>
      <c r="E70" s="1390" t="s">
        <v>2089</v>
      </c>
      <c r="F70" s="1391"/>
      <c r="G70" s="1392"/>
      <c r="H70" s="1391"/>
      <c r="I70" s="1392"/>
      <c r="J70" s="1391"/>
      <c r="K70" s="1393"/>
    </row>
    <row r="71" spans="1:11" s="568" customFormat="1">
      <c r="A71" s="814"/>
      <c r="C71" s="585"/>
      <c r="D71" s="585"/>
      <c r="E71" s="585"/>
      <c r="F71" s="585"/>
      <c r="G71" s="585"/>
      <c r="H71" s="585"/>
      <c r="I71" s="585"/>
      <c r="J71" s="585"/>
    </row>
    <row r="72" spans="1:11" s="568" customFormat="1">
      <c r="A72" s="814"/>
      <c r="B72" s="16" t="s">
        <v>2102</v>
      </c>
      <c r="C72" s="585"/>
      <c r="D72" s="585"/>
      <c r="E72" s="872">
        <f>BS!F20</f>
        <v>0</v>
      </c>
      <c r="F72" s="554"/>
      <c r="G72" s="872">
        <f>E72</f>
        <v>0</v>
      </c>
      <c r="H72" s="554"/>
      <c r="I72" s="872">
        <v>0</v>
      </c>
      <c r="J72" s="554"/>
      <c r="K72" s="872">
        <v>0</v>
      </c>
    </row>
    <row r="73" spans="1:11" s="568" customFormat="1">
      <c r="A73" s="814"/>
      <c r="B73" s="1382" t="s">
        <v>2188</v>
      </c>
      <c r="C73" s="1383"/>
      <c r="D73" s="585"/>
      <c r="E73" s="873"/>
      <c r="F73" s="554"/>
      <c r="G73" s="873"/>
      <c r="H73" s="554"/>
      <c r="I73" s="873"/>
      <c r="J73" s="554"/>
      <c r="K73" s="873"/>
    </row>
    <row r="74" spans="1:11" s="568" customFormat="1">
      <c r="A74" s="814"/>
      <c r="B74" s="1383"/>
      <c r="C74" s="1383"/>
      <c r="D74" s="585"/>
      <c r="E74" s="873">
        <f>BS!F21</f>
        <v>67277</v>
      </c>
      <c r="F74" s="554"/>
      <c r="G74" s="873">
        <f>E74</f>
        <v>67277</v>
      </c>
      <c r="H74" s="554"/>
      <c r="I74" s="873">
        <v>0</v>
      </c>
      <c r="J74" s="554"/>
      <c r="K74" s="873">
        <v>0</v>
      </c>
    </row>
    <row r="75" spans="1:11" s="568" customFormat="1">
      <c r="A75" s="814"/>
      <c r="B75" s="1382" t="s">
        <v>2189</v>
      </c>
      <c r="C75" s="1383"/>
      <c r="D75" s="585"/>
      <c r="E75" s="873">
        <f>BS!F22</f>
        <v>2605</v>
      </c>
      <c r="F75" s="554"/>
      <c r="G75" s="873">
        <f>E75</f>
        <v>2605</v>
      </c>
      <c r="H75" s="554"/>
      <c r="I75" s="873"/>
      <c r="J75" s="554"/>
      <c r="K75" s="873"/>
    </row>
    <row r="76" spans="1:11" s="568" customFormat="1">
      <c r="A76" s="814"/>
      <c r="B76" s="1383"/>
      <c r="C76" s="1383"/>
      <c r="D76" s="585"/>
      <c r="E76" s="873"/>
      <c r="F76" s="554"/>
      <c r="G76" s="873"/>
      <c r="H76" s="554"/>
      <c r="I76" s="873"/>
      <c r="J76" s="554"/>
      <c r="K76" s="873"/>
    </row>
    <row r="77" spans="1:11" s="568" customFormat="1">
      <c r="A77" s="814"/>
      <c r="B77" s="16" t="s">
        <v>2190</v>
      </c>
      <c r="E77" s="873">
        <f>BS!F26-'12'!I4</f>
        <v>328988</v>
      </c>
      <c r="F77" s="554"/>
      <c r="G77" s="873">
        <f>E77</f>
        <v>328988</v>
      </c>
      <c r="H77" s="554"/>
      <c r="I77" s="873">
        <v>0</v>
      </c>
      <c r="J77" s="554"/>
      <c r="K77" s="873">
        <v>0</v>
      </c>
    </row>
    <row r="78" spans="1:11" s="568" customFormat="1">
      <c r="A78" s="814"/>
      <c r="B78" s="16" t="s">
        <v>2191</v>
      </c>
      <c r="C78" s="585"/>
      <c r="D78" s="585"/>
      <c r="E78" s="874">
        <f>BS!F27</f>
        <v>537397</v>
      </c>
      <c r="F78" s="554"/>
      <c r="G78" s="874">
        <f>E78</f>
        <v>537397</v>
      </c>
      <c r="H78" s="554"/>
      <c r="I78" s="874">
        <v>0</v>
      </c>
      <c r="J78" s="554"/>
      <c r="K78" s="874">
        <v>0</v>
      </c>
    </row>
    <row r="79" spans="1:11" s="568" customFormat="1">
      <c r="A79" s="814"/>
      <c r="B79" s="16"/>
      <c r="C79" s="585"/>
      <c r="D79" s="585"/>
      <c r="E79" s="875"/>
      <c r="F79" s="554"/>
      <c r="G79" s="875"/>
      <c r="H79" s="554"/>
      <c r="I79" s="875"/>
      <c r="J79" s="554"/>
      <c r="K79" s="875"/>
    </row>
    <row r="80" spans="1:11" s="568" customFormat="1" ht="12.75" thickBot="1">
      <c r="A80" s="814"/>
      <c r="B80" s="876"/>
      <c r="C80" s="585"/>
      <c r="D80" s="585"/>
      <c r="E80" s="877">
        <f>ROUND(SUM(E72:E78),0)</f>
        <v>936267</v>
      </c>
      <c r="F80" s="554"/>
      <c r="G80" s="877">
        <f>ROUND(SUM(G72:G78),0)</f>
        <v>936267</v>
      </c>
      <c r="H80" s="554"/>
      <c r="I80" s="877">
        <f>SUM(I72:I78)</f>
        <v>0</v>
      </c>
      <c r="J80" s="554"/>
      <c r="K80" s="877">
        <f>SUM(K72:K78)</f>
        <v>0</v>
      </c>
    </row>
    <row r="81" spans="1:11" s="568" customFormat="1" ht="12.75" thickTop="1">
      <c r="A81" s="814"/>
      <c r="B81" s="876"/>
      <c r="C81" s="585"/>
      <c r="D81" s="585"/>
      <c r="E81" s="878"/>
      <c r="F81" s="585"/>
      <c r="G81" s="878"/>
      <c r="H81" s="585"/>
      <c r="I81" s="878"/>
      <c r="J81" s="585"/>
      <c r="K81" s="878"/>
    </row>
    <row r="82" spans="1:11">
      <c r="A82" s="555"/>
      <c r="B82" s="749"/>
      <c r="C82" s="749"/>
      <c r="D82" s="749"/>
      <c r="E82" s="1384" t="s">
        <v>2149</v>
      </c>
      <c r="F82" s="1384"/>
      <c r="G82" s="1384"/>
      <c r="H82" s="1384"/>
      <c r="I82" s="1384"/>
      <c r="J82" s="1384"/>
      <c r="K82" s="1384"/>
    </row>
    <row r="83" spans="1:11">
      <c r="A83" s="814"/>
      <c r="B83" s="567" t="s">
        <v>2087</v>
      </c>
      <c r="C83" s="869"/>
      <c r="D83" s="869"/>
      <c r="E83" s="1385" t="s">
        <v>2122</v>
      </c>
      <c r="F83" s="871"/>
      <c r="G83" s="1387" t="s">
        <v>2123</v>
      </c>
      <c r="H83" s="871"/>
      <c r="I83" s="1387" t="s">
        <v>2186</v>
      </c>
      <c r="J83" s="871"/>
      <c r="K83" s="1389" t="s">
        <v>2187</v>
      </c>
    </row>
    <row r="84" spans="1:11">
      <c r="A84" s="814"/>
      <c r="B84" s="869"/>
      <c r="C84" s="869"/>
      <c r="D84" s="869"/>
      <c r="E84" s="1386"/>
      <c r="F84" s="871"/>
      <c r="G84" s="1388"/>
      <c r="H84" s="871"/>
      <c r="I84" s="1388"/>
      <c r="J84" s="871"/>
      <c r="K84" s="1388"/>
    </row>
    <row r="85" spans="1:11">
      <c r="A85" s="814"/>
      <c r="B85" s="869"/>
      <c r="C85" s="869"/>
      <c r="D85" s="869"/>
      <c r="E85" s="1386"/>
      <c r="F85" s="871"/>
      <c r="G85" s="1388"/>
      <c r="H85" s="871"/>
      <c r="I85" s="1388"/>
      <c r="J85" s="871"/>
      <c r="K85" s="1388"/>
    </row>
    <row r="86" spans="1:11">
      <c r="A86" s="555"/>
      <c r="B86" s="567"/>
      <c r="C86" s="578"/>
      <c r="D86" s="578"/>
      <c r="E86" s="1390" t="s">
        <v>2089</v>
      </c>
      <c r="F86" s="1391"/>
      <c r="G86" s="1392"/>
      <c r="H86" s="1391"/>
      <c r="I86" s="1392"/>
      <c r="J86" s="1391"/>
      <c r="K86" s="1393"/>
    </row>
    <row r="87" spans="1:11" s="568" customFormat="1">
      <c r="A87" s="814"/>
      <c r="C87" s="585"/>
      <c r="D87" s="585"/>
      <c r="E87" s="585"/>
      <c r="F87" s="585"/>
      <c r="G87" s="585"/>
      <c r="H87" s="585"/>
      <c r="I87" s="585"/>
      <c r="J87" s="585"/>
    </row>
    <row r="88" spans="1:11" s="568" customFormat="1">
      <c r="A88" s="814"/>
      <c r="B88" s="16" t="s">
        <v>2102</v>
      </c>
      <c r="C88" s="585"/>
      <c r="D88" s="585"/>
      <c r="E88" s="879">
        <v>1000000</v>
      </c>
      <c r="F88" s="578"/>
      <c r="G88" s="879">
        <v>0</v>
      </c>
      <c r="H88" s="578"/>
      <c r="I88" s="879">
        <f>E88</f>
        <v>1000000</v>
      </c>
      <c r="J88" s="578"/>
      <c r="K88" s="879">
        <v>0</v>
      </c>
    </row>
    <row r="89" spans="1:11" s="568" customFormat="1">
      <c r="A89" s="814"/>
      <c r="B89" s="1382" t="s">
        <v>2188</v>
      </c>
      <c r="C89" s="1383"/>
      <c r="D89" s="585"/>
      <c r="E89" s="880"/>
      <c r="F89" s="578"/>
      <c r="G89" s="880"/>
      <c r="H89" s="578"/>
      <c r="I89" s="880"/>
      <c r="J89" s="578"/>
      <c r="K89" s="880"/>
    </row>
    <row r="90" spans="1:11" s="568" customFormat="1">
      <c r="A90" s="814"/>
      <c r="B90" s="1383"/>
      <c r="C90" s="1383"/>
      <c r="D90" s="585"/>
      <c r="E90" s="880">
        <v>232700</v>
      </c>
      <c r="F90" s="578"/>
      <c r="G90" s="880">
        <f>E90</f>
        <v>232700</v>
      </c>
      <c r="H90" s="578"/>
      <c r="I90" s="880">
        <v>0</v>
      </c>
      <c r="J90" s="578"/>
      <c r="K90" s="880">
        <v>0</v>
      </c>
    </row>
    <row r="91" spans="1:11" s="568" customFormat="1">
      <c r="A91" s="814"/>
      <c r="B91" s="1382" t="s">
        <v>2189</v>
      </c>
      <c r="C91" s="1383"/>
      <c r="D91" s="585"/>
      <c r="E91" s="880">
        <v>2252</v>
      </c>
      <c r="F91" s="578"/>
      <c r="G91" s="880">
        <f>E91</f>
        <v>2252</v>
      </c>
      <c r="H91" s="578"/>
      <c r="I91" s="880"/>
      <c r="J91" s="578"/>
      <c r="K91" s="880"/>
    </row>
    <row r="92" spans="1:11" s="568" customFormat="1">
      <c r="A92" s="814"/>
      <c r="B92" s="1383"/>
      <c r="C92" s="1383"/>
      <c r="D92" s="585"/>
      <c r="E92" s="880"/>
      <c r="F92" s="578"/>
      <c r="G92" s="880"/>
      <c r="H92" s="578"/>
      <c r="I92" s="880"/>
      <c r="J92" s="578"/>
      <c r="K92" s="880"/>
    </row>
    <row r="93" spans="1:11" s="568" customFormat="1">
      <c r="A93" s="814"/>
      <c r="B93" s="16" t="s">
        <v>2190</v>
      </c>
      <c r="E93" s="880">
        <v>136603</v>
      </c>
      <c r="F93" s="578"/>
      <c r="G93" s="880">
        <f>E93</f>
        <v>136603</v>
      </c>
      <c r="H93" s="578"/>
      <c r="I93" s="880">
        <v>0</v>
      </c>
      <c r="J93" s="578"/>
      <c r="K93" s="880">
        <v>0</v>
      </c>
    </row>
    <row r="94" spans="1:11" s="568" customFormat="1">
      <c r="A94" s="814"/>
      <c r="B94" s="16" t="s">
        <v>2191</v>
      </c>
      <c r="C94" s="585"/>
      <c r="D94" s="585"/>
      <c r="E94" s="881">
        <v>4753689</v>
      </c>
      <c r="F94" s="578"/>
      <c r="G94" s="881">
        <f>E94</f>
        <v>4753689</v>
      </c>
      <c r="H94" s="578"/>
      <c r="I94" s="881">
        <v>0</v>
      </c>
      <c r="J94" s="578"/>
      <c r="K94" s="881">
        <v>0</v>
      </c>
    </row>
    <row r="95" spans="1:11" s="568" customFormat="1">
      <c r="A95" s="814"/>
      <c r="B95" s="16"/>
      <c r="C95" s="585"/>
      <c r="D95" s="585"/>
      <c r="E95" s="85"/>
      <c r="F95" s="578"/>
      <c r="G95" s="85"/>
      <c r="H95" s="578"/>
      <c r="I95" s="85"/>
      <c r="J95" s="578"/>
      <c r="K95" s="85"/>
    </row>
    <row r="96" spans="1:11" s="568" customFormat="1" ht="12.75" thickBot="1">
      <c r="A96" s="814"/>
      <c r="B96" s="876"/>
      <c r="C96" s="585"/>
      <c r="D96" s="585"/>
      <c r="E96" s="882">
        <f>ROUND(SUM(E88:E94),0)</f>
        <v>6125244</v>
      </c>
      <c r="F96" s="578"/>
      <c r="G96" s="882">
        <f>ROUND(SUM(G88:G94),0)</f>
        <v>5125244</v>
      </c>
      <c r="H96" s="578"/>
      <c r="I96" s="882">
        <f>SUM(I88:I94)</f>
        <v>1000000</v>
      </c>
      <c r="J96" s="578"/>
      <c r="K96" s="882">
        <f>SUM(K88:K94)</f>
        <v>0</v>
      </c>
    </row>
    <row r="97" spans="1:11" ht="12.75" thickTop="1">
      <c r="A97" s="553"/>
      <c r="B97" s="553"/>
      <c r="C97" s="553"/>
      <c r="D97" s="553"/>
      <c r="E97" s="553"/>
      <c r="F97" s="553"/>
      <c r="G97" s="553"/>
      <c r="H97" s="108"/>
      <c r="I97" s="108"/>
      <c r="J97" s="108"/>
      <c r="K97" s="108"/>
    </row>
    <row r="98" spans="1:11">
      <c r="A98" s="774">
        <f>'[48]23 - 24.1.2'!A46+1</f>
        <v>25</v>
      </c>
      <c r="B98" s="565" t="s">
        <v>2192</v>
      </c>
      <c r="C98" s="771"/>
      <c r="D98" s="771"/>
      <c r="E98" s="883"/>
      <c r="F98" s="771"/>
      <c r="G98" s="771"/>
      <c r="H98" s="771"/>
      <c r="I98" s="578"/>
      <c r="J98" s="578"/>
      <c r="K98" s="578"/>
    </row>
    <row r="99" spans="1:11">
      <c r="A99" s="565"/>
      <c r="B99" s="771"/>
      <c r="C99" s="771"/>
      <c r="D99" s="771"/>
      <c r="E99" s="883"/>
      <c r="F99" s="771"/>
      <c r="G99" s="771"/>
      <c r="H99" s="771"/>
      <c r="I99" s="578"/>
      <c r="J99" s="578"/>
      <c r="K99" s="578"/>
    </row>
    <row r="100" spans="1:11">
      <c r="A100" s="565"/>
      <c r="B100" s="1394" t="s">
        <v>2193</v>
      </c>
      <c r="C100" s="1394"/>
      <c r="D100" s="1394"/>
      <c r="E100" s="1394"/>
      <c r="F100" s="1394"/>
      <c r="G100" s="1394"/>
      <c r="H100" s="1394"/>
      <c r="I100" s="1394"/>
      <c r="J100" s="1394"/>
      <c r="K100" s="1394"/>
    </row>
    <row r="101" spans="1:11">
      <c r="A101" s="565"/>
      <c r="B101" s="1394"/>
      <c r="C101" s="1394"/>
      <c r="D101" s="1394"/>
      <c r="E101" s="1394"/>
      <c r="F101" s="1394"/>
      <c r="G101" s="1394"/>
      <c r="H101" s="1394"/>
      <c r="I101" s="1394"/>
      <c r="J101" s="1394"/>
      <c r="K101" s="1394"/>
    </row>
    <row r="102" spans="1:11">
      <c r="A102" s="565"/>
      <c r="B102" s="1394"/>
      <c r="C102" s="1394"/>
      <c r="D102" s="1394"/>
      <c r="E102" s="1394"/>
      <c r="F102" s="1394"/>
      <c r="G102" s="1394"/>
      <c r="H102" s="1394"/>
      <c r="I102" s="1394"/>
      <c r="J102" s="1394"/>
      <c r="K102" s="1394"/>
    </row>
    <row r="103" spans="1:11">
      <c r="A103" s="565"/>
      <c r="B103" s="884"/>
      <c r="C103" s="884"/>
      <c r="D103" s="884"/>
      <c r="E103" s="885"/>
      <c r="F103" s="884"/>
      <c r="G103" s="884"/>
      <c r="H103" s="884"/>
      <c r="I103" s="886"/>
      <c r="J103" s="886"/>
      <c r="K103" s="886"/>
    </row>
    <row r="104" spans="1:11">
      <c r="A104" s="565"/>
      <c r="B104" s="1394" t="s">
        <v>2194</v>
      </c>
      <c r="C104" s="1394"/>
      <c r="D104" s="1394"/>
      <c r="E104" s="1394"/>
      <c r="F104" s="1394"/>
      <c r="G104" s="1394"/>
      <c r="H104" s="1394"/>
      <c r="I104" s="1394"/>
      <c r="J104" s="1394"/>
      <c r="K104" s="1394"/>
    </row>
    <row r="105" spans="1:11">
      <c r="A105" s="565"/>
      <c r="B105" s="1394"/>
      <c r="C105" s="1394"/>
      <c r="D105" s="1394"/>
      <c r="E105" s="1394"/>
      <c r="F105" s="1394"/>
      <c r="G105" s="1394"/>
      <c r="H105" s="1394"/>
      <c r="I105" s="1394"/>
      <c r="J105" s="1394"/>
      <c r="K105" s="1394"/>
    </row>
    <row r="106" spans="1:11">
      <c r="A106" s="565"/>
      <c r="B106" s="884"/>
      <c r="C106" s="884"/>
      <c r="D106" s="884"/>
      <c r="E106" s="885"/>
      <c r="F106" s="884"/>
      <c r="G106" s="884"/>
      <c r="H106" s="884"/>
      <c r="I106" s="886"/>
      <c r="J106" s="886"/>
      <c r="K106" s="886"/>
    </row>
    <row r="107" spans="1:11">
      <c r="A107" s="565"/>
      <c r="B107" s="1381" t="s">
        <v>2195</v>
      </c>
      <c r="C107" s="1381"/>
      <c r="D107" s="1381"/>
      <c r="E107" s="1381"/>
      <c r="F107" s="1381"/>
      <c r="G107" s="1381"/>
      <c r="H107" s="1381"/>
      <c r="I107" s="1381"/>
      <c r="J107" s="1381"/>
      <c r="K107" s="1381"/>
    </row>
    <row r="108" spans="1:11">
      <c r="A108" s="565"/>
      <c r="B108" s="1381"/>
      <c r="C108" s="1381"/>
      <c r="D108" s="1381"/>
      <c r="E108" s="1381"/>
      <c r="F108" s="1381"/>
      <c r="G108" s="1381"/>
      <c r="H108" s="1381"/>
      <c r="I108" s="1381"/>
      <c r="J108" s="1381"/>
      <c r="K108" s="1381"/>
    </row>
    <row r="109" spans="1:11">
      <c r="A109" s="565"/>
      <c r="B109" s="1381"/>
      <c r="C109" s="1381"/>
      <c r="D109" s="1381"/>
      <c r="E109" s="1381"/>
      <c r="F109" s="1381"/>
      <c r="G109" s="1381"/>
      <c r="H109" s="1381"/>
      <c r="I109" s="1381"/>
      <c r="J109" s="1381"/>
      <c r="K109" s="1381"/>
    </row>
    <row r="110" spans="1:11">
      <c r="A110" s="565"/>
      <c r="B110" s="884"/>
      <c r="C110" s="884"/>
      <c r="D110" s="884"/>
      <c r="E110" s="885"/>
      <c r="F110" s="884"/>
      <c r="G110" s="884"/>
      <c r="H110" s="884"/>
      <c r="I110" s="886"/>
      <c r="J110" s="886"/>
      <c r="K110" s="886"/>
    </row>
    <row r="111" spans="1:11">
      <c r="A111" s="565"/>
      <c r="B111" s="1377" t="s">
        <v>2196</v>
      </c>
      <c r="C111" s="1377"/>
      <c r="D111" s="1377"/>
      <c r="E111" s="1377"/>
      <c r="F111" s="1377"/>
      <c r="G111" s="1377"/>
      <c r="H111" s="1377"/>
      <c r="I111" s="1377"/>
      <c r="J111" s="1377"/>
      <c r="K111" s="1377"/>
    </row>
    <row r="112" spans="1:11">
      <c r="A112" s="565"/>
      <c r="B112" s="1377"/>
      <c r="C112" s="1377"/>
      <c r="D112" s="1377"/>
      <c r="E112" s="1377"/>
      <c r="F112" s="1377"/>
      <c r="G112" s="1377"/>
      <c r="H112" s="1377"/>
      <c r="I112" s="1377"/>
      <c r="J112" s="1377"/>
      <c r="K112" s="1377"/>
    </row>
    <row r="113" spans="1:11">
      <c r="A113" s="565"/>
      <c r="B113" s="1377"/>
      <c r="C113" s="1377"/>
      <c r="D113" s="1377"/>
      <c r="E113" s="1377"/>
      <c r="F113" s="1377"/>
      <c r="G113" s="1377"/>
      <c r="H113" s="1377"/>
      <c r="I113" s="1377"/>
      <c r="J113" s="1377"/>
      <c r="K113" s="1377"/>
    </row>
    <row r="114" spans="1:11">
      <c r="A114" s="565"/>
      <c r="B114" s="748"/>
      <c r="C114" s="748"/>
      <c r="D114" s="748"/>
      <c r="E114" s="748"/>
      <c r="F114" s="748"/>
      <c r="G114" s="748"/>
      <c r="H114" s="749"/>
      <c r="I114" s="749"/>
      <c r="J114" s="749"/>
      <c r="K114" s="749"/>
    </row>
    <row r="115" spans="1:11">
      <c r="A115" s="549">
        <f>A98+1</f>
        <v>26</v>
      </c>
      <c r="B115" s="74" t="s">
        <v>2197</v>
      </c>
      <c r="C115" s="750"/>
      <c r="D115" s="750"/>
      <c r="E115" s="550"/>
      <c r="F115" s="750"/>
      <c r="G115" s="550"/>
      <c r="H115" s="750"/>
      <c r="I115" s="550"/>
      <c r="J115" s="750"/>
      <c r="K115" s="550"/>
    </row>
    <row r="116" spans="1:11">
      <c r="A116" s="90"/>
      <c r="B116" s="91"/>
      <c r="C116" s="750"/>
      <c r="D116" s="750"/>
      <c r="E116" s="550"/>
      <c r="F116" s="750"/>
      <c r="G116" s="550"/>
      <c r="H116" s="750"/>
      <c r="I116" s="550"/>
      <c r="J116" s="750"/>
      <c r="K116" s="550"/>
    </row>
    <row r="117" spans="1:11">
      <c r="A117" s="90"/>
      <c r="B117" s="1378" t="s">
        <v>2198</v>
      </c>
      <c r="C117" s="1378"/>
      <c r="D117" s="1378"/>
      <c r="E117" s="1378"/>
      <c r="F117" s="1378"/>
      <c r="G117" s="1378"/>
      <c r="H117" s="1378"/>
      <c r="I117" s="1378"/>
      <c r="J117" s="1378"/>
      <c r="K117" s="1378"/>
    </row>
    <row r="118" spans="1:11">
      <c r="A118" s="90"/>
      <c r="B118" s="1378"/>
      <c r="C118" s="1378"/>
      <c r="D118" s="1378"/>
      <c r="E118" s="1378"/>
      <c r="F118" s="1378"/>
      <c r="G118" s="1378"/>
      <c r="H118" s="1378"/>
      <c r="I118" s="1378"/>
      <c r="J118" s="1378"/>
      <c r="K118" s="1378"/>
    </row>
    <row r="119" spans="1:11">
      <c r="A119" s="90"/>
      <c r="B119" s="766"/>
      <c r="C119" s="766"/>
      <c r="D119" s="766"/>
      <c r="E119" s="766"/>
      <c r="F119" s="766"/>
      <c r="G119" s="766"/>
      <c r="H119" s="766"/>
      <c r="I119" s="766"/>
      <c r="J119" s="766"/>
      <c r="K119" s="766"/>
    </row>
    <row r="120" spans="1:11">
      <c r="A120" s="90"/>
      <c r="B120" s="1378" t="s">
        <v>2199</v>
      </c>
      <c r="C120" s="1378"/>
      <c r="D120" s="1378"/>
      <c r="E120" s="1378"/>
      <c r="F120" s="1378"/>
      <c r="G120" s="1378"/>
      <c r="H120" s="1378"/>
      <c r="I120" s="1378"/>
      <c r="J120" s="1378"/>
      <c r="K120" s="1378"/>
    </row>
    <row r="121" spans="1:11">
      <c r="A121" s="90"/>
      <c r="B121" s="1378"/>
      <c r="C121" s="1378"/>
      <c r="D121" s="1378"/>
      <c r="E121" s="1378"/>
      <c r="F121" s="1378"/>
      <c r="G121" s="1378"/>
      <c r="H121" s="1378"/>
      <c r="I121" s="1378"/>
      <c r="J121" s="1378"/>
      <c r="K121" s="1378"/>
    </row>
    <row r="122" spans="1:11">
      <c r="A122" s="90"/>
      <c r="B122" s="766"/>
      <c r="C122" s="766"/>
      <c r="D122" s="766"/>
      <c r="E122" s="766"/>
      <c r="F122" s="766"/>
      <c r="G122" s="766"/>
      <c r="H122" s="766"/>
      <c r="I122" s="766"/>
      <c r="J122" s="766"/>
      <c r="K122" s="766"/>
    </row>
    <row r="123" spans="1:11">
      <c r="A123" s="90"/>
      <c r="B123" s="1378" t="s">
        <v>2200</v>
      </c>
      <c r="C123" s="1378"/>
      <c r="D123" s="1378"/>
      <c r="E123" s="1378"/>
      <c r="F123" s="1378"/>
      <c r="G123" s="1378"/>
      <c r="H123" s="1378"/>
      <c r="I123" s="1378"/>
      <c r="J123" s="1378"/>
      <c r="K123" s="1378"/>
    </row>
    <row r="124" spans="1:11">
      <c r="A124" s="90"/>
      <c r="B124" s="1378"/>
      <c r="C124" s="1378"/>
      <c r="D124" s="1378"/>
      <c r="E124" s="1378"/>
      <c r="F124" s="1378"/>
      <c r="G124" s="1378"/>
      <c r="H124" s="1378"/>
      <c r="I124" s="1378"/>
      <c r="J124" s="1378"/>
      <c r="K124" s="1378"/>
    </row>
    <row r="125" spans="1:11">
      <c r="A125" s="90"/>
      <c r="B125" s="1378"/>
      <c r="C125" s="1378"/>
      <c r="D125" s="1378"/>
      <c r="E125" s="1378"/>
      <c r="F125" s="1378"/>
      <c r="G125" s="1378"/>
      <c r="H125" s="1378"/>
      <c r="I125" s="1378"/>
      <c r="J125" s="1378"/>
      <c r="K125" s="1378"/>
    </row>
    <row r="126" spans="1:11">
      <c r="A126" s="90"/>
      <c r="B126" s="766"/>
      <c r="C126" s="766"/>
      <c r="D126" s="766"/>
      <c r="E126" s="766"/>
      <c r="F126" s="766"/>
      <c r="G126" s="887"/>
      <c r="H126" s="766"/>
      <c r="I126" s="887"/>
      <c r="J126" s="766"/>
      <c r="K126" s="887"/>
    </row>
    <row r="127" spans="1:11">
      <c r="A127" s="90"/>
      <c r="B127" s="766"/>
      <c r="C127" s="766"/>
      <c r="D127" s="766"/>
      <c r="E127" s="766"/>
      <c r="F127" s="766"/>
      <c r="G127" s="887"/>
      <c r="H127" s="766"/>
      <c r="I127" s="887"/>
      <c r="J127" s="766"/>
      <c r="K127" s="887"/>
    </row>
    <row r="128" spans="1:11">
      <c r="A128" s="90"/>
      <c r="B128" s="1378" t="s">
        <v>2201</v>
      </c>
      <c r="C128" s="1378"/>
      <c r="D128" s="1378"/>
      <c r="E128" s="1378"/>
      <c r="F128" s="1378"/>
      <c r="G128" s="1378"/>
      <c r="H128" s="1378"/>
      <c r="I128" s="1378"/>
      <c r="J128" s="1378"/>
      <c r="K128" s="1378"/>
    </row>
    <row r="129" spans="1:11">
      <c r="A129" s="90"/>
      <c r="B129" s="1378"/>
      <c r="C129" s="1378"/>
      <c r="D129" s="1378"/>
      <c r="E129" s="1378"/>
      <c r="F129" s="1378"/>
      <c r="G129" s="1378"/>
      <c r="H129" s="1378"/>
      <c r="I129" s="1378"/>
      <c r="J129" s="1378"/>
      <c r="K129" s="1378"/>
    </row>
    <row r="130" spans="1:11">
      <c r="A130" s="90"/>
      <c r="B130" s="772" t="s">
        <v>2202</v>
      </c>
      <c r="C130" s="1378" t="s">
        <v>2203</v>
      </c>
      <c r="D130" s="1378"/>
      <c r="E130" s="1378"/>
      <c r="F130" s="1378"/>
      <c r="G130" s="1378"/>
      <c r="H130" s="1378"/>
      <c r="I130" s="1378"/>
      <c r="J130" s="1378"/>
      <c r="K130" s="1378"/>
    </row>
    <row r="131" spans="1:11">
      <c r="A131" s="90"/>
      <c r="B131" s="772" t="s">
        <v>2202</v>
      </c>
      <c r="C131" s="1378" t="s">
        <v>2204</v>
      </c>
      <c r="D131" s="1378"/>
      <c r="E131" s="1378"/>
      <c r="F131" s="1378"/>
      <c r="G131" s="1378"/>
      <c r="H131" s="1378"/>
      <c r="I131" s="1378"/>
      <c r="J131" s="1378"/>
      <c r="K131" s="1378"/>
    </row>
    <row r="132" spans="1:11">
      <c r="A132" s="90"/>
      <c r="B132" s="888"/>
      <c r="C132" s="1378"/>
      <c r="D132" s="1378"/>
      <c r="E132" s="1378"/>
      <c r="F132" s="1378"/>
      <c r="G132" s="1378"/>
      <c r="H132" s="1378"/>
      <c r="I132" s="1378"/>
      <c r="J132" s="1378"/>
      <c r="K132" s="1378"/>
    </row>
    <row r="133" spans="1:11">
      <c r="A133" s="90"/>
      <c r="B133" s="772" t="s">
        <v>2202</v>
      </c>
      <c r="C133" s="1378" t="s">
        <v>2205</v>
      </c>
      <c r="D133" s="1378"/>
      <c r="E133" s="1378"/>
      <c r="F133" s="1378"/>
      <c r="G133" s="1378"/>
      <c r="H133" s="1378"/>
      <c r="I133" s="1378"/>
      <c r="J133" s="1378"/>
      <c r="K133" s="1378"/>
    </row>
    <row r="134" spans="1:11">
      <c r="A134" s="90"/>
      <c r="B134" s="766"/>
      <c r="C134" s="766"/>
      <c r="D134" s="766"/>
      <c r="E134" s="766"/>
      <c r="F134" s="766"/>
      <c r="G134" s="766"/>
      <c r="H134" s="766"/>
      <c r="I134" s="766"/>
      <c r="J134" s="766"/>
      <c r="K134" s="766"/>
    </row>
    <row r="135" spans="1:11">
      <c r="A135" s="90"/>
      <c r="B135" s="889" t="s">
        <v>2206</v>
      </c>
      <c r="C135" s="766"/>
      <c r="D135" s="766"/>
      <c r="E135" s="766"/>
      <c r="F135" s="766"/>
      <c r="G135" s="766"/>
      <c r="H135" s="766"/>
      <c r="I135" s="766"/>
      <c r="J135" s="766"/>
      <c r="K135" s="766"/>
    </row>
    <row r="136" spans="1:11">
      <c r="A136" s="90"/>
      <c r="B136" s="638"/>
      <c r="C136" s="638"/>
      <c r="D136" s="638"/>
      <c r="E136" s="638"/>
      <c r="F136" s="638"/>
      <c r="G136" s="638"/>
      <c r="H136" s="638"/>
      <c r="I136" s="638"/>
      <c r="J136" s="638"/>
      <c r="K136" s="638"/>
    </row>
    <row r="137" spans="1:11">
      <c r="A137" s="90"/>
      <c r="B137" s="638"/>
      <c r="C137" s="638"/>
      <c r="D137" s="638"/>
      <c r="E137" s="1379" t="s">
        <v>2150</v>
      </c>
      <c r="F137" s="1380"/>
      <c r="G137" s="1380"/>
      <c r="H137" s="1380"/>
      <c r="I137" s="1380"/>
      <c r="J137" s="1380"/>
      <c r="K137" s="1380"/>
    </row>
    <row r="138" spans="1:11">
      <c r="A138" s="90"/>
      <c r="B138" s="638"/>
      <c r="C138" s="638"/>
      <c r="D138" s="638"/>
      <c r="E138" s="1379" t="s">
        <v>2207</v>
      </c>
      <c r="F138" s="1380"/>
      <c r="G138" s="1380"/>
      <c r="H138" s="1380"/>
      <c r="I138" s="1380"/>
      <c r="J138" s="1380"/>
      <c r="K138" s="1380"/>
    </row>
    <row r="139" spans="1:11">
      <c r="A139" s="90"/>
      <c r="B139" s="890" t="s">
        <v>2208</v>
      </c>
      <c r="C139" s="891"/>
      <c r="D139" s="548"/>
      <c r="E139" s="892" t="s">
        <v>2209</v>
      </c>
      <c r="G139" s="892" t="s">
        <v>2210</v>
      </c>
      <c r="I139" s="892" t="s">
        <v>2211</v>
      </c>
      <c r="K139" s="892" t="s">
        <v>121</v>
      </c>
    </row>
    <row r="140" spans="1:11">
      <c r="A140" s="90"/>
      <c r="B140" s="893"/>
      <c r="C140" s="894"/>
      <c r="D140" s="548"/>
      <c r="E140" s="894"/>
      <c r="G140" s="895"/>
      <c r="I140" s="895"/>
      <c r="K140" s="895"/>
    </row>
    <row r="141" spans="1:11">
      <c r="A141" s="90"/>
      <c r="B141" s="891" t="s">
        <v>2212</v>
      </c>
      <c r="C141" s="578"/>
      <c r="D141" s="578"/>
      <c r="E141" s="896"/>
      <c r="G141" s="890"/>
      <c r="I141" s="897"/>
      <c r="K141" s="897"/>
    </row>
    <row r="142" spans="1:11">
      <c r="A142" s="90"/>
      <c r="B142" s="898" t="s">
        <v>1487</v>
      </c>
      <c r="C142" s="897" t="s">
        <v>201</v>
      </c>
      <c r="D142" s="897"/>
      <c r="E142" s="899">
        <f>'1'!F84</f>
        <v>2827318</v>
      </c>
      <c r="F142" s="568"/>
      <c r="G142" s="899">
        <f>ROUND(,0)</f>
        <v>0</v>
      </c>
      <c r="H142" s="568"/>
      <c r="I142" s="899">
        <f>ROUND(,0)</f>
        <v>0</v>
      </c>
      <c r="J142" s="568"/>
      <c r="K142" s="899">
        <f>ROUND(E142+G142+I142,0)</f>
        <v>2827318</v>
      </c>
    </row>
    <row r="143" spans="1:11">
      <c r="A143" s="90"/>
      <c r="B143" s="898" t="s">
        <v>1487</v>
      </c>
      <c r="C143" s="897" t="s">
        <v>2213</v>
      </c>
      <c r="D143" s="897"/>
      <c r="E143" s="900"/>
      <c r="F143" s="568"/>
      <c r="G143" s="900"/>
      <c r="H143" s="568"/>
      <c r="I143" s="900"/>
      <c r="J143" s="568"/>
      <c r="K143" s="900"/>
    </row>
    <row r="144" spans="1:11">
      <c r="A144" s="90"/>
      <c r="B144" s="898"/>
      <c r="C144" s="897" t="s">
        <v>2214</v>
      </c>
      <c r="D144" s="897"/>
      <c r="E144" s="899">
        <f>ROUND(,0)</f>
        <v>0</v>
      </c>
      <c r="F144" s="568"/>
      <c r="G144" s="899">
        <f>ROUND(,0)</f>
        <v>0</v>
      </c>
      <c r="H144" s="568"/>
      <c r="I144" s="899">
        <f>ROUND(,0)</f>
        <v>0</v>
      </c>
      <c r="J144" s="568"/>
      <c r="K144" s="899">
        <f>ROUND(E144+G144+I144,0)</f>
        <v>0</v>
      </c>
    </row>
    <row r="145" spans="1:11">
      <c r="A145" s="90"/>
      <c r="B145" s="568"/>
      <c r="C145" s="568"/>
      <c r="D145" s="568"/>
      <c r="E145" s="900"/>
      <c r="F145" s="568"/>
      <c r="G145" s="900"/>
      <c r="H145" s="568"/>
      <c r="I145" s="900"/>
      <c r="J145" s="568"/>
      <c r="K145" s="900"/>
    </row>
    <row r="146" spans="1:11">
      <c r="A146" s="90"/>
      <c r="B146" s="891" t="s">
        <v>2215</v>
      </c>
      <c r="C146" s="891"/>
      <c r="D146" s="891"/>
      <c r="E146" s="899"/>
      <c r="F146" s="568"/>
      <c r="G146" s="901"/>
      <c r="H146" s="568"/>
      <c r="I146" s="901"/>
      <c r="J146" s="568"/>
      <c r="K146" s="899"/>
    </row>
    <row r="147" spans="1:11">
      <c r="A147" s="90"/>
      <c r="B147" s="898" t="s">
        <v>1487</v>
      </c>
      <c r="C147" s="891" t="s">
        <v>201</v>
      </c>
      <c r="D147" s="891"/>
      <c r="E147" s="899">
        <f>'1'!F87</f>
        <v>59936671</v>
      </c>
      <c r="F147" s="568"/>
      <c r="G147" s="899">
        <f>ROUND(,0)</f>
        <v>0</v>
      </c>
      <c r="H147" s="568"/>
      <c r="I147" s="899">
        <f>ROUND(,0)</f>
        <v>0</v>
      </c>
      <c r="J147" s="568"/>
      <c r="K147" s="899">
        <f>ROUND(E147+G147+I147,0)</f>
        <v>59936671</v>
      </c>
    </row>
    <row r="148" spans="1:11">
      <c r="A148" s="90"/>
      <c r="B148" s="902" t="s">
        <v>1487</v>
      </c>
      <c r="C148" s="578" t="s">
        <v>63</v>
      </c>
      <c r="D148" s="578"/>
      <c r="E148" s="22">
        <f>ROUND(,0)</f>
        <v>0</v>
      </c>
      <c r="F148" s="568"/>
      <c r="G148" s="899">
        <f>'1'!F88</f>
        <v>0</v>
      </c>
      <c r="H148" s="568"/>
      <c r="I148" s="899">
        <f>ROUND(,0)</f>
        <v>0</v>
      </c>
      <c r="J148" s="568"/>
      <c r="K148" s="899">
        <f>ROUND(E148+G148+I148,0)</f>
        <v>0</v>
      </c>
    </row>
    <row r="149" spans="1:11">
      <c r="A149" s="90"/>
      <c r="B149" s="902"/>
      <c r="C149" s="578"/>
      <c r="D149" s="578"/>
      <c r="E149" s="578"/>
      <c r="F149" s="578"/>
      <c r="G149" s="899"/>
      <c r="H149" s="903"/>
      <c r="I149" s="899"/>
      <c r="J149" s="903"/>
      <c r="K149" s="899"/>
    </row>
    <row r="150" spans="1:11">
      <c r="A150" s="904">
        <f>'[48]24.2 - 27'!A120+1</f>
        <v>27</v>
      </c>
      <c r="B150" s="905" t="s">
        <v>2216</v>
      </c>
      <c r="C150" s="566"/>
      <c r="D150" s="566"/>
      <c r="E150" s="566"/>
      <c r="F150" s="566"/>
      <c r="G150" s="906"/>
      <c r="H150" s="906"/>
      <c r="I150" s="906"/>
      <c r="J150" s="906"/>
      <c r="K150" s="907"/>
    </row>
    <row r="151" spans="1:11">
      <c r="A151" s="908"/>
      <c r="B151" s="909"/>
      <c r="C151" s="566"/>
      <c r="D151" s="566"/>
      <c r="E151" s="566"/>
      <c r="F151" s="566"/>
      <c r="G151" s="906"/>
      <c r="H151" s="906"/>
      <c r="I151" s="906"/>
      <c r="J151" s="906"/>
      <c r="K151" s="907"/>
    </row>
    <row r="152" spans="1:11">
      <c r="A152" s="575" t="str">
        <f>A150&amp;".1"</f>
        <v>27.1</v>
      </c>
      <c r="B152" s="910" t="s">
        <v>2231</v>
      </c>
      <c r="C152" s="910"/>
      <c r="D152" s="910"/>
      <c r="E152" s="910"/>
      <c r="F152" s="910"/>
      <c r="G152" s="910"/>
      <c r="H152" s="910"/>
      <c r="I152" s="910"/>
      <c r="J152" s="910"/>
      <c r="K152" s="910"/>
    </row>
    <row r="153" spans="1:11">
      <c r="A153" s="908"/>
      <c r="B153" s="909"/>
      <c r="C153" s="566"/>
      <c r="D153" s="566"/>
      <c r="E153" s="566"/>
      <c r="F153" s="566"/>
      <c r="G153" s="906"/>
      <c r="H153" s="906"/>
      <c r="I153" s="906"/>
      <c r="J153" s="906"/>
      <c r="K153" s="907"/>
    </row>
    <row r="154" spans="1:11">
      <c r="A154" s="908"/>
      <c r="B154" s="909"/>
      <c r="C154" s="566"/>
      <c r="D154" s="548"/>
      <c r="E154" s="566"/>
      <c r="F154" s="548"/>
      <c r="G154" s="906"/>
      <c r="H154" s="548"/>
      <c r="I154" s="911" t="s">
        <v>1513</v>
      </c>
      <c r="J154" s="548"/>
      <c r="K154" s="907"/>
    </row>
    <row r="155" spans="1:11">
      <c r="A155" s="908"/>
      <c r="B155" s="1376" t="s">
        <v>2218</v>
      </c>
      <c r="C155" s="1376"/>
      <c r="D155" s="548"/>
      <c r="E155" s="548"/>
      <c r="F155" s="548"/>
      <c r="G155" s="548"/>
      <c r="H155" s="548"/>
      <c r="I155" s="912" t="s">
        <v>2219</v>
      </c>
      <c r="J155" s="548"/>
      <c r="K155" s="913" t="s">
        <v>2220</v>
      </c>
    </row>
    <row r="156" spans="1:11">
      <c r="A156" s="908"/>
      <c r="B156" s="905"/>
      <c r="C156" s="91"/>
      <c r="D156" s="548"/>
      <c r="E156" s="548"/>
      <c r="F156" s="548"/>
      <c r="G156" s="548"/>
      <c r="H156" s="548"/>
      <c r="I156" s="914"/>
      <c r="J156" s="548"/>
      <c r="K156" s="906"/>
    </row>
    <row r="157" spans="1:11" s="568" customFormat="1">
      <c r="A157" s="16"/>
      <c r="B157" s="551" t="s">
        <v>2221</v>
      </c>
      <c r="C157" s="551"/>
      <c r="D157" s="864"/>
      <c r="E157" s="92"/>
      <c r="F157" s="578"/>
      <c r="G157" s="906"/>
      <c r="H157" s="906"/>
      <c r="I157" s="915">
        <v>433</v>
      </c>
      <c r="J157" s="906"/>
      <c r="K157" s="916">
        <v>2.87E-2</v>
      </c>
    </row>
    <row r="158" spans="1:11" s="568" customFormat="1">
      <c r="A158" s="16"/>
      <c r="B158" s="551" t="s">
        <v>2222</v>
      </c>
      <c r="C158" s="551"/>
      <c r="D158" s="864"/>
      <c r="E158" s="92"/>
      <c r="F158" s="578"/>
      <c r="G158" s="906"/>
      <c r="H158" s="906"/>
      <c r="I158" s="915">
        <v>422</v>
      </c>
      <c r="J158" s="906"/>
      <c r="K158" s="916">
        <v>2.7699999999999999E-2</v>
      </c>
    </row>
    <row r="159" spans="1:11" s="568" customFormat="1">
      <c r="A159" s="16"/>
      <c r="B159" s="551" t="s">
        <v>2223</v>
      </c>
      <c r="C159" s="551"/>
      <c r="D159" s="864"/>
      <c r="E159" s="92"/>
      <c r="F159" s="578"/>
      <c r="G159" s="906"/>
      <c r="H159" s="906"/>
      <c r="I159" s="915">
        <v>392</v>
      </c>
      <c r="J159" s="906"/>
      <c r="K159" s="916">
        <v>2.5700000000000001E-2</v>
      </c>
    </row>
    <row r="160" spans="1:11" s="568" customFormat="1">
      <c r="A160" s="16"/>
      <c r="B160" s="551" t="s">
        <v>2224</v>
      </c>
      <c r="C160" s="551"/>
      <c r="D160" s="864"/>
      <c r="E160" s="92"/>
      <c r="F160" s="578"/>
      <c r="G160" s="906"/>
      <c r="H160" s="906"/>
      <c r="I160" s="915">
        <v>388</v>
      </c>
      <c r="J160" s="906"/>
      <c r="K160" s="916">
        <v>2.5399999999999999E-2</v>
      </c>
    </row>
    <row r="161" spans="1:11" s="568" customFormat="1">
      <c r="A161" s="16"/>
      <c r="B161" s="551" t="s">
        <v>2225</v>
      </c>
      <c r="C161" s="551"/>
      <c r="D161" s="864"/>
      <c r="E161" s="92"/>
      <c r="F161" s="578"/>
      <c r="G161" s="906"/>
      <c r="H161" s="906"/>
      <c r="I161" s="915">
        <v>378</v>
      </c>
      <c r="J161" s="906"/>
      <c r="K161" s="916">
        <v>2.4799999999999999E-2</v>
      </c>
    </row>
    <row r="162" spans="1:11" s="568" customFormat="1">
      <c r="A162" s="16"/>
      <c r="B162" s="551" t="s">
        <v>2226</v>
      </c>
      <c r="C162" s="551"/>
      <c r="D162" s="864"/>
      <c r="E162" s="92"/>
      <c r="F162" s="578"/>
      <c r="G162" s="906"/>
      <c r="H162" s="906"/>
      <c r="I162" s="915">
        <v>377</v>
      </c>
      <c r="J162" s="906"/>
      <c r="K162" s="916">
        <v>2.47E-2</v>
      </c>
    </row>
    <row r="163" spans="1:11" s="568" customFormat="1">
      <c r="A163" s="16"/>
      <c r="B163" s="551" t="s">
        <v>2227</v>
      </c>
      <c r="C163" s="551"/>
      <c r="D163" s="864"/>
      <c r="E163" s="92"/>
      <c r="F163" s="578"/>
      <c r="G163" s="906"/>
      <c r="H163" s="906"/>
      <c r="I163" s="915">
        <v>377</v>
      </c>
      <c r="J163" s="906"/>
      <c r="K163" s="916">
        <v>2.47E-2</v>
      </c>
    </row>
    <row r="164" spans="1:11" s="568" customFormat="1">
      <c r="A164" s="16"/>
      <c r="B164" s="551" t="s">
        <v>2228</v>
      </c>
      <c r="C164" s="551"/>
      <c r="D164" s="864"/>
      <c r="E164" s="92"/>
      <c r="F164" s="578"/>
      <c r="G164" s="906"/>
      <c r="H164" s="906"/>
      <c r="I164" s="915">
        <v>375</v>
      </c>
      <c r="J164" s="906"/>
      <c r="K164" s="916">
        <v>2.46E-2</v>
      </c>
    </row>
    <row r="165" spans="1:11" s="568" customFormat="1">
      <c r="A165" s="16"/>
      <c r="B165" s="551" t="s">
        <v>2229</v>
      </c>
      <c r="C165" s="551"/>
      <c r="D165" s="864"/>
      <c r="E165" s="92"/>
      <c r="F165" s="578"/>
      <c r="G165" s="906"/>
      <c r="H165" s="906"/>
      <c r="I165" s="915">
        <v>374</v>
      </c>
      <c r="J165" s="906"/>
      <c r="K165" s="916">
        <v>2.46E-2</v>
      </c>
    </row>
    <row r="166" spans="1:11" s="568" customFormat="1">
      <c r="A166" s="16"/>
      <c r="B166" s="551" t="s">
        <v>2230</v>
      </c>
      <c r="C166" s="551"/>
      <c r="D166" s="864"/>
      <c r="E166" s="92"/>
      <c r="F166" s="578"/>
      <c r="G166" s="906"/>
      <c r="H166" s="906"/>
      <c r="I166" s="915">
        <v>371</v>
      </c>
      <c r="J166" s="906"/>
      <c r="K166" s="916">
        <v>2.4299999999999999E-2</v>
      </c>
    </row>
    <row r="167" spans="1:11">
      <c r="A167" s="908"/>
      <c r="B167" s="909"/>
      <c r="C167" s="566"/>
      <c r="D167" s="566"/>
      <c r="E167" s="566"/>
      <c r="F167" s="566"/>
      <c r="G167" s="906"/>
      <c r="H167" s="906"/>
      <c r="I167" s="906"/>
      <c r="J167" s="906"/>
      <c r="K167" s="907"/>
    </row>
    <row r="168" spans="1:11">
      <c r="A168" s="575" t="str">
        <f>A150&amp;".2"</f>
        <v>27.2</v>
      </c>
      <c r="B168" s="910" t="s">
        <v>2217</v>
      </c>
      <c r="C168" s="910"/>
      <c r="D168" s="910"/>
      <c r="E168" s="910"/>
      <c r="F168" s="910"/>
      <c r="G168" s="910"/>
      <c r="H168" s="910"/>
      <c r="I168" s="910"/>
      <c r="J168" s="910"/>
      <c r="K168" s="910"/>
    </row>
    <row r="169" spans="1:11">
      <c r="A169" s="908"/>
      <c r="B169" s="909"/>
      <c r="C169" s="566"/>
      <c r="D169" s="566"/>
      <c r="E169" s="566"/>
      <c r="F169" s="566"/>
      <c r="G169" s="906"/>
      <c r="H169" s="906"/>
      <c r="I169" s="906"/>
      <c r="J169" s="906"/>
      <c r="K169" s="907"/>
    </row>
    <row r="170" spans="1:11">
      <c r="A170" s="908"/>
      <c r="B170" s="909"/>
      <c r="C170" s="566"/>
      <c r="D170" s="548"/>
      <c r="E170" s="566"/>
      <c r="F170" s="548"/>
      <c r="G170" s="906"/>
      <c r="H170" s="548"/>
      <c r="I170" s="917" t="s">
        <v>1513</v>
      </c>
      <c r="J170" s="548"/>
      <c r="K170" s="918"/>
    </row>
    <row r="171" spans="1:11">
      <c r="A171" s="908"/>
      <c r="B171" s="1376" t="s">
        <v>2218</v>
      </c>
      <c r="C171" s="1376"/>
      <c r="D171" s="548"/>
      <c r="E171" s="548"/>
      <c r="F171" s="548"/>
      <c r="G171" s="548"/>
      <c r="H171" s="548"/>
      <c r="I171" s="919" t="s">
        <v>2219</v>
      </c>
      <c r="J171" s="548"/>
      <c r="K171" s="920" t="s">
        <v>2220</v>
      </c>
    </row>
    <row r="172" spans="1:11">
      <c r="A172" s="908"/>
      <c r="B172" s="905"/>
      <c r="C172" s="91"/>
      <c r="D172" s="548"/>
      <c r="E172" s="91"/>
      <c r="F172" s="548"/>
      <c r="G172" s="906"/>
      <c r="H172" s="548"/>
      <c r="I172" s="914"/>
      <c r="J172" s="548"/>
      <c r="K172" s="906"/>
    </row>
    <row r="173" spans="1:11">
      <c r="A173" s="16"/>
      <c r="B173" s="551" t="s">
        <v>2221</v>
      </c>
      <c r="C173" s="551"/>
      <c r="D173" s="578"/>
      <c r="E173" s="578"/>
      <c r="F173" s="578"/>
      <c r="G173" s="906"/>
      <c r="H173" s="906"/>
      <c r="I173" s="921">
        <v>663</v>
      </c>
      <c r="J173" s="922"/>
      <c r="K173" s="923">
        <v>2.87E-2</v>
      </c>
    </row>
    <row r="174" spans="1:11">
      <c r="A174" s="16"/>
      <c r="B174" s="551" t="s">
        <v>2222</v>
      </c>
      <c r="C174" s="551"/>
      <c r="D174" s="578"/>
      <c r="E174" s="578"/>
      <c r="F174" s="578"/>
      <c r="G174" s="906"/>
      <c r="H174" s="906"/>
      <c r="I174" s="921">
        <v>616</v>
      </c>
      <c r="J174" s="922"/>
      <c r="K174" s="923">
        <v>2.7699999999999999E-2</v>
      </c>
    </row>
    <row r="175" spans="1:11">
      <c r="A175" s="16"/>
      <c r="B175" s="551" t="s">
        <v>2223</v>
      </c>
      <c r="C175" s="551"/>
      <c r="D175" s="578"/>
      <c r="E175" s="578"/>
      <c r="F175" s="578"/>
      <c r="G175" s="906"/>
      <c r="H175" s="906"/>
      <c r="I175" s="921">
        <v>500</v>
      </c>
      <c r="J175" s="922"/>
      <c r="K175" s="923">
        <v>2.5700000000000001E-2</v>
      </c>
    </row>
    <row r="176" spans="1:11">
      <c r="A176" s="16"/>
      <c r="B176" s="551" t="s">
        <v>2224</v>
      </c>
      <c r="C176" s="551"/>
      <c r="D176" s="578"/>
      <c r="E176" s="578"/>
      <c r="F176" s="578"/>
      <c r="G176" s="906"/>
      <c r="H176" s="906"/>
      <c r="I176" s="921">
        <v>483</v>
      </c>
      <c r="J176" s="922"/>
      <c r="K176" s="923">
        <v>2.5399999999999999E-2</v>
      </c>
    </row>
    <row r="177" spans="1:11">
      <c r="A177" s="16"/>
      <c r="B177" s="551" t="s">
        <v>2225</v>
      </c>
      <c r="C177" s="551"/>
      <c r="D177" s="578"/>
      <c r="E177" s="578"/>
      <c r="F177" s="578"/>
      <c r="G177" s="906"/>
      <c r="H177" s="906"/>
      <c r="I177" s="921">
        <v>443</v>
      </c>
      <c r="J177" s="922"/>
      <c r="K177" s="923">
        <v>2.4799999999999999E-2</v>
      </c>
    </row>
    <row r="178" spans="1:11">
      <c r="A178" s="16"/>
      <c r="B178" s="551" t="s">
        <v>2226</v>
      </c>
      <c r="C178" s="551"/>
      <c r="D178" s="578"/>
      <c r="E178" s="578"/>
      <c r="F178" s="578"/>
      <c r="G178" s="906"/>
      <c r="H178" s="906"/>
      <c r="I178" s="921">
        <v>417</v>
      </c>
      <c r="J178" s="922"/>
      <c r="K178" s="923">
        <v>2.47E-2</v>
      </c>
    </row>
    <row r="179" spans="1:11">
      <c r="A179" s="16"/>
      <c r="B179" s="551" t="s">
        <v>2227</v>
      </c>
      <c r="C179" s="551"/>
      <c r="D179" s="578"/>
      <c r="E179" s="578"/>
      <c r="F179" s="578"/>
      <c r="G179" s="906"/>
      <c r="H179" s="906"/>
      <c r="I179" s="921">
        <v>400</v>
      </c>
      <c r="J179" s="922"/>
      <c r="K179" s="923">
        <v>2.47E-2</v>
      </c>
    </row>
    <row r="180" spans="1:11">
      <c r="A180" s="16"/>
      <c r="B180" s="551" t="s">
        <v>2228</v>
      </c>
      <c r="C180" s="551"/>
      <c r="D180" s="578"/>
      <c r="E180" s="578"/>
      <c r="F180" s="578"/>
      <c r="G180" s="906"/>
      <c r="H180" s="906"/>
      <c r="I180" s="921">
        <v>395</v>
      </c>
      <c r="J180" s="922"/>
      <c r="K180" s="923">
        <v>2.46E-2</v>
      </c>
    </row>
    <row r="181" spans="1:11">
      <c r="A181" s="16"/>
      <c r="B181" s="551" t="s">
        <v>2229</v>
      </c>
      <c r="C181" s="551"/>
      <c r="D181" s="578"/>
      <c r="E181" s="578"/>
      <c r="F181" s="578"/>
      <c r="G181" s="906"/>
      <c r="H181" s="906"/>
      <c r="I181" s="921">
        <v>393</v>
      </c>
      <c r="J181" s="922"/>
      <c r="K181" s="923">
        <v>2.46E-2</v>
      </c>
    </row>
    <row r="182" spans="1:11">
      <c r="A182" s="16"/>
      <c r="B182" s="551" t="s">
        <v>2230</v>
      </c>
      <c r="C182" s="551"/>
      <c r="D182" s="578"/>
      <c r="E182" s="578"/>
      <c r="F182" s="578"/>
      <c r="G182" s="906"/>
      <c r="H182" s="906"/>
      <c r="I182" s="921">
        <v>385</v>
      </c>
      <c r="J182" s="922"/>
      <c r="K182" s="923">
        <v>2.4299999999999999E-2</v>
      </c>
    </row>
    <row r="183" spans="1:11">
      <c r="A183" s="16"/>
      <c r="B183" s="924"/>
      <c r="C183" s="864"/>
      <c r="D183" s="925"/>
      <c r="E183" s="925"/>
      <c r="F183" s="925"/>
      <c r="G183" s="906"/>
      <c r="H183" s="906"/>
      <c r="I183" s="906"/>
      <c r="J183" s="906"/>
      <c r="K183" s="906"/>
    </row>
    <row r="184" spans="1:11">
      <c r="C184" s="864"/>
    </row>
  </sheetData>
  <mergeCells count="43">
    <mergeCell ref="B33:K34"/>
    <mergeCell ref="B3:K9"/>
    <mergeCell ref="B11:K13"/>
    <mergeCell ref="B15:K15"/>
    <mergeCell ref="E17:G17"/>
    <mergeCell ref="I17:K17"/>
    <mergeCell ref="E70:K70"/>
    <mergeCell ref="B38:K40"/>
    <mergeCell ref="B44:K45"/>
    <mergeCell ref="B47:K52"/>
    <mergeCell ref="B54:K56"/>
    <mergeCell ref="B58:K61"/>
    <mergeCell ref="B63:K64"/>
    <mergeCell ref="E66:K66"/>
    <mergeCell ref="E67:E69"/>
    <mergeCell ref="G67:G69"/>
    <mergeCell ref="I67:I69"/>
    <mergeCell ref="K67:K69"/>
    <mergeCell ref="B107:K109"/>
    <mergeCell ref="B73:C74"/>
    <mergeCell ref="B75:C76"/>
    <mergeCell ref="E82:K82"/>
    <mergeCell ref="E83:E85"/>
    <mergeCell ref="G83:G85"/>
    <mergeCell ref="I83:I85"/>
    <mergeCell ref="K83:K85"/>
    <mergeCell ref="E86:K86"/>
    <mergeCell ref="B89:C90"/>
    <mergeCell ref="B91:C92"/>
    <mergeCell ref="B100:K102"/>
    <mergeCell ref="B104:K105"/>
    <mergeCell ref="B171:C171"/>
    <mergeCell ref="B111:K113"/>
    <mergeCell ref="B117:K118"/>
    <mergeCell ref="B120:K121"/>
    <mergeCell ref="B123:K125"/>
    <mergeCell ref="B128:K129"/>
    <mergeCell ref="C130:K130"/>
    <mergeCell ref="C131:K132"/>
    <mergeCell ref="C133:K133"/>
    <mergeCell ref="E137:K137"/>
    <mergeCell ref="E138:K138"/>
    <mergeCell ref="B155:C155"/>
  </mergeCells>
  <pageMargins left="0.7" right="0.7" top="0.75" bottom="0.75" header="0.3" footer="0.3"/>
  <pageSetup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7"/>
  <sheetViews>
    <sheetView view="pageBreakPreview" topLeftCell="A4" zoomScaleSheetLayoutView="100" workbookViewId="0">
      <selection activeCell="D114" sqref="D114"/>
    </sheetView>
  </sheetViews>
  <sheetFormatPr defaultRowHeight="12"/>
  <cols>
    <col min="1" max="1" width="5.625" style="578" customWidth="1"/>
    <col min="2" max="2" width="3.875" style="578" customWidth="1"/>
    <col min="3" max="3" width="0.875" style="578" customWidth="1"/>
    <col min="4" max="4" width="17.375" style="578" customWidth="1"/>
    <col min="5" max="5" width="0.875" style="578" customWidth="1"/>
    <col min="6" max="6" width="9.125" style="578" customWidth="1"/>
    <col min="7" max="7" width="0.875" style="578" customWidth="1"/>
    <col min="8" max="8" width="8.5" style="578" customWidth="1"/>
    <col min="9" max="9" width="0.875" style="578" customWidth="1"/>
    <col min="10" max="10" width="7.5" style="578" customWidth="1"/>
    <col min="11" max="11" width="0.875" style="578" customWidth="1"/>
    <col min="12" max="12" width="9.125" style="578" customWidth="1"/>
    <col min="13" max="13" width="0.875" style="578" customWidth="1"/>
    <col min="14" max="14" width="11.625" style="578" customWidth="1"/>
    <col min="15" max="15" width="0.875" style="578" customWidth="1"/>
    <col min="16" max="16" width="10.125" style="578" customWidth="1"/>
    <col min="17" max="16384" width="9" style="578"/>
  </cols>
  <sheetData>
    <row r="1" spans="1:16" s="91" customFormat="1">
      <c r="A1" s="926">
        <f>'[48]24.2 - 27'!A155+1</f>
        <v>28</v>
      </c>
      <c r="B1" s="79" t="s">
        <v>2232</v>
      </c>
      <c r="C1" s="79"/>
      <c r="D1" s="586"/>
      <c r="E1" s="586"/>
      <c r="F1" s="586"/>
      <c r="G1" s="586"/>
      <c r="H1" s="586"/>
      <c r="I1" s="586"/>
      <c r="J1" s="586"/>
      <c r="K1" s="586"/>
      <c r="L1" s="586"/>
      <c r="M1" s="586"/>
    </row>
    <row r="2" spans="1:16" s="91" customFormat="1">
      <c r="A2" s="576"/>
      <c r="D2" s="586"/>
      <c r="E2" s="586"/>
      <c r="F2" s="586"/>
      <c r="G2" s="586"/>
      <c r="H2" s="586"/>
      <c r="I2" s="586"/>
      <c r="J2" s="586"/>
      <c r="K2" s="586"/>
      <c r="L2" s="586"/>
      <c r="M2" s="586"/>
    </row>
    <row r="3" spans="1:16" s="568" customFormat="1">
      <c r="A3" s="927"/>
      <c r="B3" s="928" t="s">
        <v>2233</v>
      </c>
      <c r="C3" s="928"/>
      <c r="D3" s="928"/>
      <c r="E3" s="928"/>
      <c r="F3" s="928"/>
      <c r="G3" s="928"/>
      <c r="H3" s="928"/>
      <c r="I3" s="928"/>
      <c r="J3" s="928"/>
      <c r="K3" s="927"/>
      <c r="L3" s="927"/>
      <c r="M3" s="927"/>
      <c r="N3" s="927"/>
      <c r="O3" s="927"/>
    </row>
    <row r="4" spans="1:16" s="91" customFormat="1">
      <c r="A4" s="576"/>
      <c r="B4" s="585"/>
      <c r="C4" s="585"/>
      <c r="D4" s="585"/>
      <c r="E4" s="585"/>
      <c r="F4" s="585"/>
      <c r="G4" s="585"/>
      <c r="H4" s="585"/>
      <c r="I4" s="585"/>
      <c r="J4" s="585"/>
      <c r="K4" s="585"/>
      <c r="L4" s="585"/>
      <c r="M4" s="585"/>
      <c r="N4" s="585"/>
      <c r="O4" s="585"/>
      <c r="P4" s="585"/>
    </row>
    <row r="5" spans="1:16" s="568" customFormat="1" ht="24">
      <c r="A5" s="929"/>
      <c r="B5" s="930" t="s">
        <v>2234</v>
      </c>
      <c r="C5" s="931"/>
      <c r="D5" s="930" t="s">
        <v>2235</v>
      </c>
      <c r="E5" s="931"/>
      <c r="F5" s="1423" t="s">
        <v>2236</v>
      </c>
      <c r="G5" s="1423"/>
      <c r="H5" s="1424"/>
      <c r="I5" s="1424"/>
      <c r="J5" s="1424"/>
      <c r="K5" s="931"/>
      <c r="L5" s="1423" t="s">
        <v>2237</v>
      </c>
      <c r="M5" s="1424"/>
      <c r="N5" s="1424"/>
      <c r="O5" s="931"/>
      <c r="P5" s="930" t="s">
        <v>2238</v>
      </c>
    </row>
    <row r="6" spans="1:16" s="568" customFormat="1">
      <c r="A6" s="927"/>
      <c r="B6" s="927"/>
      <c r="C6" s="927"/>
      <c r="D6" s="927"/>
      <c r="E6" s="927"/>
      <c r="F6" s="932"/>
      <c r="G6" s="932"/>
      <c r="H6" s="932"/>
      <c r="I6" s="932"/>
      <c r="K6" s="933"/>
      <c r="L6" s="578"/>
      <c r="N6" s="934"/>
      <c r="O6" s="934"/>
      <c r="P6" s="548"/>
    </row>
    <row r="7" spans="1:16" s="568" customFormat="1">
      <c r="A7" s="927"/>
      <c r="B7" s="935">
        <v>1</v>
      </c>
      <c r="C7" s="935"/>
      <c r="D7" s="927" t="s">
        <v>2239</v>
      </c>
      <c r="E7" s="927"/>
      <c r="F7" s="1417" t="s">
        <v>2240</v>
      </c>
      <c r="G7" s="1417"/>
      <c r="H7" s="1420"/>
      <c r="I7" s="1420"/>
      <c r="J7" s="1420"/>
      <c r="K7" s="936"/>
      <c r="L7" s="937" t="s">
        <v>2241</v>
      </c>
      <c r="M7" s="938"/>
      <c r="N7" s="938"/>
      <c r="P7" s="939">
        <f>37+1</f>
        <v>38</v>
      </c>
    </row>
    <row r="8" spans="1:16" s="568" customFormat="1">
      <c r="A8" s="927"/>
      <c r="B8" s="935"/>
      <c r="C8" s="935"/>
      <c r="D8" s="927"/>
      <c r="E8" s="927"/>
      <c r="F8" s="1420"/>
      <c r="G8" s="1420"/>
      <c r="H8" s="1420"/>
      <c r="I8" s="1420"/>
      <c r="J8" s="1420"/>
      <c r="K8" s="936"/>
      <c r="L8" s="937"/>
      <c r="M8" s="938"/>
      <c r="N8" s="938"/>
      <c r="P8" s="939"/>
    </row>
    <row r="9" spans="1:16" s="568" customFormat="1">
      <c r="A9" s="927"/>
      <c r="B9" s="935"/>
      <c r="C9" s="935"/>
      <c r="D9" s="927"/>
      <c r="E9" s="927"/>
      <c r="F9" s="940"/>
      <c r="G9" s="940"/>
      <c r="H9" s="940"/>
      <c r="I9" s="940"/>
      <c r="J9" s="251"/>
      <c r="K9" s="936"/>
      <c r="L9" s="937"/>
      <c r="M9" s="938"/>
      <c r="N9" s="938"/>
      <c r="P9" s="92"/>
    </row>
    <row r="10" spans="1:16" s="568" customFormat="1">
      <c r="A10" s="927"/>
      <c r="B10" s="935">
        <v>2</v>
      </c>
      <c r="C10" s="935"/>
      <c r="D10" s="927" t="s">
        <v>2242</v>
      </c>
      <c r="E10" s="927"/>
      <c r="F10" s="1417" t="s">
        <v>2243</v>
      </c>
      <c r="G10" s="1417"/>
      <c r="H10" s="1420"/>
      <c r="I10" s="1420"/>
      <c r="J10" s="1420"/>
      <c r="K10" s="936"/>
      <c r="L10" s="1418" t="s">
        <v>2244</v>
      </c>
      <c r="M10" s="1420"/>
      <c r="N10" s="1420"/>
      <c r="P10" s="939">
        <f>25+1</f>
        <v>26</v>
      </c>
    </row>
    <row r="11" spans="1:16" s="568" customFormat="1">
      <c r="A11" s="927"/>
      <c r="B11" s="935"/>
      <c r="C11" s="935"/>
      <c r="D11" s="927"/>
      <c r="E11" s="927"/>
      <c r="F11" s="1420"/>
      <c r="G11" s="1420"/>
      <c r="H11" s="1420"/>
      <c r="I11" s="1420"/>
      <c r="J11" s="1420"/>
      <c r="K11" s="936"/>
      <c r="L11" s="1420"/>
      <c r="M11" s="1420"/>
      <c r="N11" s="1420"/>
      <c r="P11" s="92"/>
    </row>
    <row r="12" spans="1:16" s="568" customFormat="1">
      <c r="A12" s="927"/>
      <c r="B12" s="935"/>
      <c r="C12" s="935"/>
      <c r="D12" s="927"/>
      <c r="E12" s="927"/>
      <c r="F12" s="940"/>
      <c r="G12" s="940"/>
      <c r="H12" s="940"/>
      <c r="I12" s="940"/>
      <c r="J12" s="251"/>
      <c r="K12" s="936"/>
      <c r="L12" s="937"/>
      <c r="M12" s="938"/>
      <c r="N12" s="938"/>
      <c r="P12" s="92"/>
    </row>
    <row r="13" spans="1:16" s="568" customFormat="1">
      <c r="A13" s="927"/>
      <c r="B13" s="935">
        <v>3</v>
      </c>
      <c r="C13" s="935"/>
      <c r="D13" s="927" t="s">
        <v>2245</v>
      </c>
      <c r="E13" s="927"/>
      <c r="F13" s="1417" t="s">
        <v>2246</v>
      </c>
      <c r="G13" s="1417"/>
      <c r="H13" s="1417"/>
      <c r="I13" s="1417"/>
      <c r="J13" s="1417"/>
      <c r="K13" s="936"/>
      <c r="L13" s="1418" t="s">
        <v>2247</v>
      </c>
      <c r="M13" s="1420"/>
      <c r="N13" s="1420"/>
      <c r="P13" s="939">
        <f>37+1</f>
        <v>38</v>
      </c>
    </row>
    <row r="14" spans="1:16" s="568" customFormat="1">
      <c r="A14" s="927"/>
      <c r="B14" s="935"/>
      <c r="C14" s="935"/>
      <c r="D14" s="927"/>
      <c r="E14" s="927"/>
      <c r="F14" s="1417"/>
      <c r="G14" s="1417"/>
      <c r="H14" s="1417"/>
      <c r="I14" s="1417"/>
      <c r="J14" s="1417"/>
      <c r="K14" s="936"/>
      <c r="L14" s="937"/>
      <c r="M14" s="938"/>
      <c r="N14" s="938"/>
      <c r="P14" s="92"/>
    </row>
    <row r="15" spans="1:16" s="568" customFormat="1">
      <c r="A15" s="927"/>
      <c r="B15" s="935"/>
      <c r="C15" s="935"/>
      <c r="D15" s="927"/>
      <c r="E15" s="927"/>
      <c r="F15" s="936"/>
      <c r="G15" s="936"/>
      <c r="H15" s="936"/>
      <c r="I15" s="936"/>
      <c r="J15" s="251"/>
      <c r="K15" s="936"/>
      <c r="L15" s="937"/>
      <c r="M15" s="938"/>
      <c r="N15" s="938"/>
      <c r="P15" s="92"/>
    </row>
    <row r="16" spans="1:16" s="568" customFormat="1">
      <c r="A16" s="927"/>
      <c r="B16" s="935">
        <v>4</v>
      </c>
      <c r="C16" s="935"/>
      <c r="D16" s="927" t="s">
        <v>2248</v>
      </c>
      <c r="E16" s="927"/>
      <c r="F16" s="1417" t="s">
        <v>2249</v>
      </c>
      <c r="G16" s="1417"/>
      <c r="H16" s="1417"/>
      <c r="I16" s="1417"/>
      <c r="J16" s="1417"/>
      <c r="K16" s="936"/>
      <c r="L16" s="1418" t="s">
        <v>2250</v>
      </c>
      <c r="M16" s="1419"/>
      <c r="N16" s="1419"/>
      <c r="P16" s="939">
        <f>41+1</f>
        <v>42</v>
      </c>
    </row>
    <row r="17" spans="1:16" s="568" customFormat="1">
      <c r="A17" s="927"/>
      <c r="B17" s="935"/>
      <c r="C17" s="935"/>
      <c r="D17" s="927"/>
      <c r="E17" s="927"/>
      <c r="F17" s="1417"/>
      <c r="G17" s="1417"/>
      <c r="H17" s="1417"/>
      <c r="I17" s="1417"/>
      <c r="J17" s="1417"/>
      <c r="K17" s="936"/>
      <c r="L17" s="1418"/>
      <c r="M17" s="1419"/>
      <c r="N17" s="1419"/>
      <c r="P17" s="92"/>
    </row>
    <row r="18" spans="1:16" s="568" customFormat="1">
      <c r="A18" s="927"/>
      <c r="B18" s="935"/>
      <c r="C18" s="935"/>
      <c r="D18" s="927"/>
      <c r="E18" s="927"/>
      <c r="F18" s="940"/>
      <c r="G18" s="940"/>
      <c r="H18" s="940"/>
      <c r="I18" s="940"/>
      <c r="J18" s="251"/>
      <c r="K18" s="936"/>
      <c r="L18" s="1418"/>
      <c r="M18" s="1419"/>
      <c r="N18" s="1419"/>
      <c r="P18" s="92"/>
    </row>
    <row r="19" spans="1:16" s="568" customFormat="1">
      <c r="A19" s="927"/>
      <c r="B19" s="935"/>
      <c r="C19" s="935"/>
      <c r="D19" s="927"/>
      <c r="E19" s="927"/>
      <c r="F19" s="940"/>
      <c r="G19" s="940"/>
      <c r="H19" s="940"/>
      <c r="I19" s="940"/>
      <c r="J19" s="251"/>
      <c r="K19" s="936"/>
      <c r="L19" s="937"/>
      <c r="M19" s="941"/>
      <c r="N19" s="941"/>
      <c r="P19" s="92"/>
    </row>
    <row r="20" spans="1:16" s="568" customFormat="1">
      <c r="A20" s="927"/>
      <c r="B20" s="935">
        <v>5</v>
      </c>
      <c r="C20" s="935"/>
      <c r="D20" s="927" t="s">
        <v>2251</v>
      </c>
      <c r="E20" s="927"/>
      <c r="F20" s="1417" t="s">
        <v>2252</v>
      </c>
      <c r="G20" s="1417"/>
      <c r="H20" s="1420"/>
      <c r="I20" s="1420"/>
      <c r="J20" s="1420"/>
      <c r="K20" s="936"/>
      <c r="L20" s="1418" t="s">
        <v>2253</v>
      </c>
      <c r="M20" s="1420"/>
      <c r="N20" s="1420"/>
      <c r="P20" s="939">
        <f>17+1</f>
        <v>18</v>
      </c>
    </row>
    <row r="21" spans="1:16" s="568" customFormat="1">
      <c r="A21" s="927"/>
      <c r="B21" s="935"/>
      <c r="C21" s="935"/>
      <c r="D21" s="927"/>
      <c r="E21" s="927"/>
      <c r="F21" s="940"/>
      <c r="G21" s="940"/>
      <c r="H21" s="940"/>
      <c r="I21" s="940"/>
      <c r="J21" s="251"/>
      <c r="K21" s="936"/>
      <c r="L21" s="937"/>
      <c r="M21" s="941"/>
      <c r="N21" s="941"/>
      <c r="P21" s="92"/>
    </row>
    <row r="22" spans="1:16">
      <c r="A22" s="942"/>
      <c r="B22" s="935">
        <v>6</v>
      </c>
      <c r="C22" s="935"/>
      <c r="D22" s="1421" t="s">
        <v>2254</v>
      </c>
      <c r="E22" s="932"/>
      <c r="F22" s="1417" t="s">
        <v>2255</v>
      </c>
      <c r="G22" s="1417"/>
      <c r="H22" s="1420"/>
      <c r="I22" s="1420"/>
      <c r="J22" s="1420"/>
      <c r="K22" s="551"/>
      <c r="L22" s="1418" t="s">
        <v>2256</v>
      </c>
      <c r="M22" s="1420"/>
      <c r="N22" s="1420"/>
      <c r="P22" s="939">
        <f>8+1</f>
        <v>9</v>
      </c>
    </row>
    <row r="23" spans="1:16">
      <c r="A23" s="942"/>
      <c r="B23" s="935"/>
      <c r="C23" s="935"/>
      <c r="D23" s="1422"/>
      <c r="E23" s="932"/>
      <c r="F23" s="940"/>
      <c r="G23" s="940"/>
      <c r="H23" s="938"/>
      <c r="I23" s="938"/>
      <c r="J23" s="938"/>
      <c r="K23" s="551"/>
      <c r="L23" s="937"/>
      <c r="M23" s="938"/>
      <c r="N23" s="938"/>
      <c r="P23" s="92"/>
    </row>
    <row r="24" spans="1:16" s="568" customFormat="1">
      <c r="A24" s="927"/>
      <c r="B24" s="935"/>
      <c r="C24" s="935"/>
      <c r="D24" s="927"/>
      <c r="E24" s="927"/>
      <c r="F24" s="940"/>
      <c r="G24" s="940"/>
      <c r="H24" s="940"/>
      <c r="I24" s="940"/>
      <c r="J24" s="251"/>
      <c r="K24" s="936"/>
      <c r="L24" s="937"/>
      <c r="M24" s="941"/>
      <c r="N24" s="941"/>
      <c r="P24" s="92"/>
    </row>
    <row r="25" spans="1:16">
      <c r="A25" s="942"/>
      <c r="B25" s="943">
        <v>7</v>
      </c>
      <c r="C25" s="943"/>
      <c r="D25" s="1411" t="s">
        <v>2257</v>
      </c>
      <c r="E25" s="944"/>
      <c r="F25" s="1413" t="s">
        <v>2258</v>
      </c>
      <c r="G25" s="1413"/>
      <c r="H25" s="1413"/>
      <c r="I25" s="1413"/>
      <c r="J25" s="1413"/>
      <c r="K25" s="945"/>
      <c r="L25" s="1414" t="s">
        <v>2259</v>
      </c>
      <c r="M25" s="1415"/>
      <c r="N25" s="1415"/>
      <c r="O25" s="946"/>
      <c r="P25" s="947">
        <v>10</v>
      </c>
    </row>
    <row r="26" spans="1:16">
      <c r="A26" s="942"/>
      <c r="B26" s="943"/>
      <c r="C26" s="943"/>
      <c r="D26" s="1412"/>
      <c r="E26" s="944"/>
      <c r="F26" s="1413"/>
      <c r="G26" s="1413"/>
      <c r="H26" s="1413"/>
      <c r="I26" s="1413"/>
      <c r="J26" s="1413"/>
      <c r="K26" s="945"/>
      <c r="L26" s="948"/>
      <c r="M26" s="949"/>
      <c r="N26" s="949"/>
      <c r="O26" s="946"/>
      <c r="P26" s="950"/>
    </row>
    <row r="27" spans="1:16">
      <c r="A27" s="942"/>
      <c r="B27" s="935"/>
      <c r="C27" s="935"/>
      <c r="D27" s="932"/>
      <c r="E27" s="932"/>
      <c r="F27" s="932"/>
      <c r="G27" s="932"/>
      <c r="H27" s="932"/>
      <c r="I27" s="932"/>
      <c r="J27" s="951"/>
      <c r="K27" s="108"/>
      <c r="L27" s="952"/>
      <c r="M27" s="953"/>
      <c r="N27" s="953"/>
      <c r="P27" s="939"/>
    </row>
    <row r="28" spans="1:16" s="568" customFormat="1" ht="15" customHeight="1">
      <c r="A28" s="954">
        <f>'[48]28 - 34.2'!A6+0.1</f>
        <v>28.1</v>
      </c>
      <c r="B28" s="955" t="s">
        <v>2260</v>
      </c>
      <c r="C28" s="955"/>
      <c r="D28" s="955"/>
      <c r="E28" s="955"/>
      <c r="F28" s="955"/>
      <c r="G28" s="955"/>
      <c r="H28" s="955"/>
      <c r="I28" s="955"/>
      <c r="J28" s="955"/>
      <c r="K28" s="955"/>
      <c r="L28" s="955"/>
      <c r="M28" s="955"/>
      <c r="N28" s="955"/>
      <c r="O28" s="955"/>
      <c r="P28" s="955"/>
    </row>
    <row r="29" spans="1:16" s="91" customFormat="1" ht="15" customHeight="1">
      <c r="A29" s="682"/>
      <c r="B29" s="91" t="s">
        <v>1487</v>
      </c>
      <c r="D29" s="956" t="s">
        <v>2261</v>
      </c>
      <c r="E29" s="956"/>
      <c r="F29" s="957"/>
      <c r="G29" s="957"/>
      <c r="H29" s="957"/>
      <c r="I29" s="957"/>
      <c r="J29" s="958"/>
      <c r="K29" s="958"/>
      <c r="L29" s="958"/>
      <c r="M29" s="958"/>
      <c r="N29" s="958"/>
      <c r="O29" s="958"/>
      <c r="P29" s="958"/>
    </row>
    <row r="30" spans="1:16" s="91" customFormat="1" ht="5.0999999999999996" customHeight="1">
      <c r="A30" s="682"/>
      <c r="D30" s="956"/>
      <c r="E30" s="956"/>
      <c r="F30" s="957"/>
      <c r="G30" s="957"/>
      <c r="H30" s="957"/>
      <c r="I30" s="957"/>
      <c r="J30" s="958"/>
      <c r="K30" s="958"/>
      <c r="L30" s="958"/>
      <c r="M30" s="958"/>
      <c r="N30" s="958"/>
      <c r="O30" s="958"/>
      <c r="P30" s="958"/>
    </row>
    <row r="31" spans="1:16" s="963" customFormat="1" ht="15" customHeight="1">
      <c r="A31" s="959">
        <f>'[48]28 - 34.2'!A6+1</f>
        <v>29</v>
      </c>
      <c r="B31" s="960" t="s">
        <v>2262</v>
      </c>
      <c r="C31" s="960"/>
      <c r="D31" s="961"/>
      <c r="E31" s="961"/>
      <c r="F31" s="961"/>
      <c r="G31" s="961"/>
      <c r="H31" s="961"/>
      <c r="I31" s="961"/>
      <c r="J31" s="961"/>
      <c r="K31" s="961"/>
      <c r="L31" s="961"/>
      <c r="M31" s="961"/>
      <c r="N31" s="961"/>
      <c r="O31" s="961"/>
      <c r="P31" s="962"/>
    </row>
    <row r="32" spans="1:16" s="963" customFormat="1" ht="5.0999999999999996" customHeight="1">
      <c r="A32" s="959"/>
      <c r="B32" s="960"/>
      <c r="C32" s="960"/>
      <c r="D32" s="961"/>
      <c r="E32" s="961"/>
      <c r="F32" s="961"/>
      <c r="G32" s="961"/>
      <c r="H32" s="961"/>
      <c r="I32" s="961"/>
      <c r="J32" s="961"/>
      <c r="K32" s="961"/>
      <c r="L32" s="961"/>
      <c r="M32" s="961"/>
      <c r="N32" s="961"/>
      <c r="O32" s="961"/>
      <c r="P32" s="962"/>
    </row>
    <row r="33" spans="1:19" s="568" customFormat="1" ht="15" customHeight="1">
      <c r="A33" s="954" t="str">
        <f>A31&amp;".1"</f>
        <v>29.1</v>
      </c>
      <c r="B33" s="964" t="s">
        <v>2263</v>
      </c>
      <c r="C33" s="964"/>
      <c r="D33" s="964"/>
      <c r="E33" s="964"/>
      <c r="F33" s="964"/>
      <c r="G33" s="964"/>
      <c r="H33" s="964"/>
      <c r="I33" s="964"/>
      <c r="J33" s="964"/>
      <c r="K33" s="964"/>
      <c r="L33" s="964"/>
      <c r="M33" s="964"/>
      <c r="N33" s="964"/>
      <c r="O33" s="964"/>
      <c r="P33" s="964"/>
      <c r="R33" s="963"/>
      <c r="S33" s="963"/>
    </row>
    <row r="34" spans="1:19" s="91" customFormat="1" ht="9" customHeight="1">
      <c r="A34" s="576"/>
      <c r="B34" s="965"/>
      <c r="C34" s="965"/>
      <c r="D34" s="965"/>
      <c r="E34" s="965"/>
      <c r="F34" s="965"/>
      <c r="G34" s="965"/>
      <c r="H34" s="965"/>
      <c r="I34" s="965"/>
      <c r="J34" s="965"/>
      <c r="K34" s="965"/>
      <c r="L34" s="965"/>
      <c r="M34" s="965"/>
      <c r="N34" s="965"/>
      <c r="O34" s="965"/>
      <c r="P34" s="966"/>
    </row>
    <row r="35" spans="1:19" s="568" customFormat="1" ht="15.75" customHeight="1">
      <c r="A35" s="929"/>
      <c r="B35" s="1416" t="s">
        <v>2234</v>
      </c>
      <c r="C35" s="967"/>
      <c r="D35" s="1416" t="s">
        <v>2264</v>
      </c>
      <c r="E35" s="967"/>
      <c r="F35" s="1404" t="s">
        <v>2265</v>
      </c>
      <c r="G35" s="1404"/>
      <c r="H35" s="1405"/>
      <c r="I35" s="1405"/>
      <c r="J35" s="1405"/>
      <c r="K35" s="967"/>
      <c r="L35" s="1416" t="s">
        <v>2266</v>
      </c>
      <c r="M35" s="1416"/>
      <c r="N35" s="1416"/>
      <c r="O35" s="1416"/>
      <c r="P35" s="1416"/>
    </row>
    <row r="36" spans="1:19" ht="39.950000000000003" customHeight="1">
      <c r="A36" s="951"/>
      <c r="B36" s="1404"/>
      <c r="C36" s="967"/>
      <c r="D36" s="1404"/>
      <c r="E36" s="967"/>
      <c r="F36" s="968" t="s">
        <v>2267</v>
      </c>
      <c r="G36" s="967"/>
      <c r="H36" s="969" t="s">
        <v>2268</v>
      </c>
      <c r="I36" s="967"/>
      <c r="J36" s="970" t="s">
        <v>2269</v>
      </c>
      <c r="K36" s="967"/>
      <c r="L36" s="1404"/>
      <c r="M36" s="1404"/>
      <c r="N36" s="1404"/>
      <c r="O36" s="1404"/>
      <c r="P36" s="1404"/>
    </row>
    <row r="37" spans="1:19" s="568" customFormat="1" ht="9" customHeight="1">
      <c r="A37" s="927"/>
      <c r="B37" s="927"/>
      <c r="C37" s="927"/>
      <c r="D37" s="927"/>
      <c r="E37" s="927"/>
      <c r="F37" s="578"/>
      <c r="G37" s="927"/>
      <c r="I37" s="927"/>
      <c r="J37" s="934"/>
      <c r="K37" s="933"/>
      <c r="L37" s="578"/>
      <c r="N37" s="934"/>
      <c r="O37" s="92"/>
      <c r="P37" s="92"/>
    </row>
    <row r="38" spans="1:19" s="963" customFormat="1" ht="14.45" customHeight="1">
      <c r="B38" s="971" t="s">
        <v>2270</v>
      </c>
      <c r="C38" s="971"/>
      <c r="D38" s="578" t="s">
        <v>2239</v>
      </c>
      <c r="E38" s="578"/>
      <c r="F38" s="972">
        <v>1</v>
      </c>
      <c r="G38" s="972"/>
      <c r="H38" s="973">
        <v>1</v>
      </c>
      <c r="I38" s="973"/>
      <c r="J38" s="974">
        <v>0</v>
      </c>
      <c r="K38" s="975"/>
      <c r="L38" s="1401"/>
      <c r="M38" s="1402"/>
      <c r="N38" s="1402"/>
      <c r="O38" s="1402"/>
      <c r="P38" s="1402"/>
      <c r="S38" s="963">
        <v>308</v>
      </c>
    </row>
    <row r="39" spans="1:19" s="963" customFormat="1" ht="14.45" customHeight="1">
      <c r="B39" s="971" t="s">
        <v>2271</v>
      </c>
      <c r="C39" s="971"/>
      <c r="D39" s="578" t="s">
        <v>2272</v>
      </c>
      <c r="E39" s="578"/>
      <c r="F39" s="972">
        <v>7</v>
      </c>
      <c r="G39" s="972"/>
      <c r="H39" s="973">
        <v>7</v>
      </c>
      <c r="I39" s="973"/>
      <c r="J39" s="974">
        <v>0</v>
      </c>
      <c r="K39" s="975"/>
      <c r="L39" s="1401"/>
      <c r="M39" s="1402"/>
      <c r="N39" s="1402"/>
      <c r="O39" s="1402"/>
      <c r="P39" s="1402"/>
      <c r="R39" s="963">
        <v>307</v>
      </c>
    </row>
    <row r="40" spans="1:19" s="963" customFormat="1" ht="3" customHeight="1">
      <c r="B40" s="971"/>
      <c r="C40" s="971"/>
      <c r="D40" s="578"/>
      <c r="E40" s="578"/>
      <c r="F40" s="972"/>
      <c r="G40" s="972"/>
      <c r="H40" s="973"/>
      <c r="I40" s="973"/>
      <c r="J40" s="974"/>
      <c r="K40" s="975"/>
      <c r="L40" s="1409"/>
      <c r="M40" s="1410"/>
      <c r="N40" s="1410"/>
      <c r="O40" s="1410"/>
      <c r="P40" s="1410"/>
    </row>
    <row r="41" spans="1:19" s="963" customFormat="1" ht="14.45" customHeight="1">
      <c r="B41" s="971" t="s">
        <v>2273</v>
      </c>
      <c r="C41" s="971"/>
      <c r="D41" s="976" t="s">
        <v>2274</v>
      </c>
      <c r="E41" s="976"/>
      <c r="F41" s="972">
        <v>2</v>
      </c>
      <c r="G41" s="972"/>
      <c r="H41" s="973">
        <v>0</v>
      </c>
      <c r="I41" s="973"/>
      <c r="J41" s="974">
        <v>2</v>
      </c>
      <c r="K41" s="977"/>
      <c r="L41" s="1407" t="s">
        <v>2319</v>
      </c>
      <c r="M41" s="1407"/>
      <c r="N41" s="1407"/>
      <c r="O41" s="1407"/>
      <c r="P41" s="1407"/>
    </row>
    <row r="42" spans="1:19" s="963" customFormat="1" ht="14.45" customHeight="1">
      <c r="B42" s="971" t="s">
        <v>2275</v>
      </c>
      <c r="C42" s="971"/>
      <c r="D42" s="976" t="s">
        <v>2276</v>
      </c>
      <c r="E42" s="976"/>
      <c r="F42" s="972">
        <v>1</v>
      </c>
      <c r="G42" s="972"/>
      <c r="H42" s="973">
        <v>1</v>
      </c>
      <c r="I42" s="973"/>
      <c r="J42" s="974">
        <v>0</v>
      </c>
      <c r="K42" s="977"/>
      <c r="L42" s="1409"/>
      <c r="M42" s="1410"/>
      <c r="N42" s="1410"/>
      <c r="O42" s="1410"/>
      <c r="P42" s="1410"/>
      <c r="S42" s="963">
        <v>308</v>
      </c>
    </row>
    <row r="43" spans="1:19" s="963" customFormat="1" ht="3" customHeight="1">
      <c r="B43" s="971"/>
      <c r="C43" s="971"/>
      <c r="D43" s="976"/>
      <c r="E43" s="976"/>
      <c r="F43" s="972"/>
      <c r="G43" s="972"/>
      <c r="H43" s="973"/>
      <c r="I43" s="973"/>
      <c r="J43" s="974"/>
      <c r="K43" s="977"/>
      <c r="L43" s="1409"/>
      <c r="M43" s="1410"/>
      <c r="N43" s="1410"/>
      <c r="O43" s="1410"/>
      <c r="P43" s="1410"/>
    </row>
    <row r="44" spans="1:19" s="963" customFormat="1" ht="14.45" customHeight="1">
      <c r="B44" s="971" t="s">
        <v>2277</v>
      </c>
      <c r="C44" s="971"/>
      <c r="D44" s="578" t="s">
        <v>2278</v>
      </c>
      <c r="E44" s="578"/>
      <c r="F44" s="972">
        <v>2</v>
      </c>
      <c r="G44" s="972"/>
      <c r="H44" s="973">
        <v>2</v>
      </c>
      <c r="I44" s="973"/>
      <c r="J44" s="974">
        <v>0</v>
      </c>
      <c r="K44" s="975"/>
      <c r="L44" s="1409"/>
      <c r="M44" s="1410"/>
      <c r="N44" s="1410"/>
      <c r="O44" s="1410"/>
      <c r="P44" s="1410"/>
    </row>
    <row r="45" spans="1:19" s="963" customFormat="1" ht="14.45" customHeight="1">
      <c r="B45" s="971" t="s">
        <v>2279</v>
      </c>
      <c r="C45" s="971"/>
      <c r="D45" s="578" t="s">
        <v>2280</v>
      </c>
      <c r="E45" s="578"/>
      <c r="F45" s="973">
        <v>2</v>
      </c>
      <c r="G45" s="972"/>
      <c r="H45" s="973">
        <v>2</v>
      </c>
      <c r="I45" s="973"/>
      <c r="J45" s="974">
        <v>0</v>
      </c>
      <c r="K45" s="975"/>
      <c r="L45" s="1409"/>
      <c r="M45" s="1410"/>
      <c r="N45" s="1410"/>
      <c r="O45" s="1410"/>
      <c r="P45" s="1410"/>
    </row>
    <row r="46" spans="1:19" s="963" customFormat="1" ht="3" customHeight="1">
      <c r="B46" s="971"/>
      <c r="C46" s="971"/>
      <c r="D46" s="578"/>
      <c r="E46" s="578"/>
      <c r="F46" s="973"/>
      <c r="G46" s="972"/>
      <c r="H46" s="973"/>
      <c r="I46" s="973"/>
      <c r="J46" s="974"/>
      <c r="K46" s="975"/>
      <c r="L46" s="1409"/>
      <c r="M46" s="1410"/>
      <c r="N46" s="1410"/>
      <c r="O46" s="1410"/>
      <c r="P46" s="1410"/>
    </row>
    <row r="47" spans="1:19" s="963" customFormat="1" ht="14.45" customHeight="1">
      <c r="B47" s="971">
        <v>4</v>
      </c>
      <c r="C47" s="971"/>
      <c r="D47" s="578" t="s">
        <v>2281</v>
      </c>
      <c r="E47" s="578"/>
      <c r="F47" s="973">
        <v>4</v>
      </c>
      <c r="G47" s="972"/>
      <c r="H47" s="973">
        <v>3</v>
      </c>
      <c r="I47" s="973"/>
      <c r="J47" s="974">
        <v>1</v>
      </c>
      <c r="K47" s="975"/>
      <c r="L47" s="1407" t="s">
        <v>2320</v>
      </c>
      <c r="M47" s="1407"/>
      <c r="N47" s="1407"/>
      <c r="O47" s="1407"/>
      <c r="P47" s="1407"/>
      <c r="R47" s="963">
        <v>307</v>
      </c>
    </row>
    <row r="48" spans="1:19" s="963" customFormat="1" ht="3" customHeight="1">
      <c r="B48" s="971"/>
      <c r="C48" s="971"/>
      <c r="D48" s="578"/>
      <c r="E48" s="578"/>
      <c r="F48" s="973"/>
      <c r="G48" s="972"/>
      <c r="H48" s="973"/>
      <c r="I48" s="973"/>
      <c r="J48" s="974"/>
      <c r="K48" s="975"/>
      <c r="L48" s="1409"/>
      <c r="M48" s="1410"/>
      <c r="N48" s="1410"/>
      <c r="O48" s="1410"/>
      <c r="P48" s="1410"/>
    </row>
    <row r="49" spans="2:19" s="963" customFormat="1" ht="14.45" customHeight="1">
      <c r="B49" s="971">
        <v>5</v>
      </c>
      <c r="C49" s="971"/>
      <c r="D49" s="976" t="s">
        <v>2282</v>
      </c>
      <c r="E49" s="976"/>
      <c r="F49" s="973">
        <v>8</v>
      </c>
      <c r="G49" s="972"/>
      <c r="H49" s="973">
        <v>8</v>
      </c>
      <c r="I49" s="973"/>
      <c r="J49" s="974">
        <v>0</v>
      </c>
      <c r="K49" s="977"/>
      <c r="L49" s="1409"/>
      <c r="M49" s="1410"/>
      <c r="N49" s="1410"/>
      <c r="O49" s="1410"/>
      <c r="P49" s="1410"/>
      <c r="R49" s="963">
        <v>307</v>
      </c>
      <c r="S49" s="963">
        <v>308</v>
      </c>
    </row>
    <row r="50" spans="2:19" s="963" customFormat="1" ht="3" customHeight="1">
      <c r="B50" s="971"/>
      <c r="C50" s="971"/>
      <c r="D50" s="976"/>
      <c r="E50" s="976"/>
      <c r="F50" s="973"/>
      <c r="G50" s="972"/>
      <c r="H50" s="973"/>
      <c r="I50" s="973"/>
      <c r="J50" s="974"/>
      <c r="K50" s="977"/>
      <c r="L50" s="1409"/>
      <c r="M50" s="1410"/>
      <c r="N50" s="1410"/>
      <c r="O50" s="1410"/>
      <c r="P50" s="1410"/>
    </row>
    <row r="51" spans="2:19" s="963" customFormat="1" ht="14.45" customHeight="1">
      <c r="B51" s="971" t="s">
        <v>2283</v>
      </c>
      <c r="C51" s="971"/>
      <c r="D51" s="1406" t="s">
        <v>2284</v>
      </c>
      <c r="E51" s="1406"/>
      <c r="F51" s="972">
        <v>8</v>
      </c>
      <c r="G51" s="972"/>
      <c r="H51" s="973">
        <v>4</v>
      </c>
      <c r="I51" s="973"/>
      <c r="J51" s="974">
        <v>4</v>
      </c>
      <c r="K51" s="977"/>
      <c r="L51" s="1407" t="s">
        <v>2321</v>
      </c>
      <c r="M51" s="1407"/>
      <c r="N51" s="1407"/>
      <c r="O51" s="1407"/>
      <c r="P51" s="1407"/>
      <c r="R51" s="963">
        <v>307</v>
      </c>
      <c r="S51" s="963">
        <v>308</v>
      </c>
    </row>
    <row r="52" spans="2:19" s="963" customFormat="1" ht="14.45" customHeight="1">
      <c r="B52" s="971"/>
      <c r="C52" s="971"/>
      <c r="D52" s="1406"/>
      <c r="E52" s="1406"/>
      <c r="F52" s="972"/>
      <c r="G52" s="972"/>
      <c r="H52" s="973"/>
      <c r="I52" s="973"/>
      <c r="J52" s="974"/>
      <c r="K52" s="977"/>
      <c r="L52" s="978"/>
      <c r="M52" s="978"/>
      <c r="N52" s="978"/>
      <c r="O52" s="978"/>
      <c r="P52" s="978"/>
    </row>
    <row r="53" spans="2:19" s="963" customFormat="1" ht="14.45" customHeight="1">
      <c r="B53" s="971" t="s">
        <v>2285</v>
      </c>
      <c r="C53" s="971"/>
      <c r="D53" s="1406" t="s">
        <v>2286</v>
      </c>
      <c r="E53" s="1408"/>
      <c r="F53" s="973">
        <v>5</v>
      </c>
      <c r="G53" s="972"/>
      <c r="H53" s="973">
        <v>1</v>
      </c>
      <c r="I53" s="973"/>
      <c r="J53" s="974">
        <v>4</v>
      </c>
      <c r="K53" s="977"/>
      <c r="L53" s="1407" t="s">
        <v>2322</v>
      </c>
      <c r="M53" s="1407"/>
      <c r="N53" s="1407"/>
      <c r="O53" s="1407"/>
      <c r="P53" s="1407"/>
    </row>
    <row r="54" spans="2:19" s="963" customFormat="1" ht="14.45" customHeight="1">
      <c r="B54" s="971"/>
      <c r="C54" s="971"/>
      <c r="D54" s="1408"/>
      <c r="E54" s="1408"/>
      <c r="F54" s="973"/>
      <c r="G54" s="972"/>
      <c r="H54" s="973"/>
      <c r="I54" s="973"/>
      <c r="J54" s="974"/>
      <c r="K54" s="977"/>
      <c r="L54" s="978"/>
      <c r="M54" s="978"/>
      <c r="N54" s="978"/>
      <c r="O54" s="978"/>
      <c r="P54" s="978"/>
    </row>
    <row r="55" spans="2:19" s="963" customFormat="1" ht="14.45" customHeight="1">
      <c r="B55" s="971" t="s">
        <v>2287</v>
      </c>
      <c r="C55" s="971"/>
      <c r="D55" s="976" t="s">
        <v>2288</v>
      </c>
      <c r="E55" s="976"/>
      <c r="F55" s="972">
        <v>3</v>
      </c>
      <c r="G55" s="972"/>
      <c r="H55" s="973">
        <v>3</v>
      </c>
      <c r="I55" s="973"/>
      <c r="J55" s="974">
        <v>0</v>
      </c>
      <c r="K55" s="977"/>
      <c r="L55" s="1409"/>
      <c r="M55" s="1409"/>
      <c r="N55" s="1409"/>
      <c r="O55" s="1409"/>
      <c r="P55" s="1409"/>
      <c r="R55" s="963">
        <v>307</v>
      </c>
      <c r="S55" s="963">
        <v>308</v>
      </c>
    </row>
    <row r="56" spans="2:19" s="963" customFormat="1" ht="3" customHeight="1">
      <c r="B56" s="971"/>
      <c r="C56" s="971"/>
      <c r="D56" s="976"/>
      <c r="E56" s="976"/>
      <c r="F56" s="972"/>
      <c r="G56" s="972"/>
      <c r="H56" s="973"/>
      <c r="I56" s="973"/>
      <c r="J56" s="974"/>
      <c r="K56" s="977"/>
      <c r="L56" s="1409"/>
      <c r="M56" s="1409"/>
      <c r="N56" s="1409"/>
      <c r="O56" s="1409"/>
      <c r="P56" s="1409"/>
    </row>
    <row r="57" spans="2:19" s="963" customFormat="1" ht="14.45" customHeight="1">
      <c r="B57" s="971">
        <v>7</v>
      </c>
      <c r="C57" s="971"/>
      <c r="D57" s="578" t="s">
        <v>2289</v>
      </c>
      <c r="E57" s="578"/>
      <c r="F57" s="973">
        <v>8</v>
      </c>
      <c r="G57" s="972"/>
      <c r="H57" s="973">
        <v>5</v>
      </c>
      <c r="I57" s="973"/>
      <c r="J57" s="974">
        <v>3</v>
      </c>
      <c r="K57" s="977"/>
      <c r="L57" s="1407" t="s">
        <v>2323</v>
      </c>
      <c r="M57" s="1407"/>
      <c r="N57" s="1407"/>
      <c r="O57" s="1407"/>
      <c r="P57" s="1407"/>
      <c r="R57" s="963">
        <v>307</v>
      </c>
    </row>
    <row r="58" spans="2:19" s="963" customFormat="1" ht="3" customHeight="1">
      <c r="B58" s="971"/>
      <c r="C58" s="971"/>
      <c r="D58" s="578"/>
      <c r="E58" s="578"/>
      <c r="F58" s="973"/>
      <c r="G58" s="972"/>
      <c r="H58" s="973"/>
      <c r="I58" s="973"/>
      <c r="J58" s="974"/>
      <c r="K58" s="977"/>
      <c r="L58" s="1409"/>
      <c r="M58" s="1410"/>
      <c r="N58" s="1410"/>
      <c r="O58" s="1410"/>
      <c r="P58" s="1410"/>
    </row>
    <row r="59" spans="2:19" s="963" customFormat="1" ht="14.45" customHeight="1">
      <c r="B59" s="971" t="s">
        <v>2290</v>
      </c>
      <c r="C59" s="971"/>
      <c r="D59" s="578" t="s">
        <v>2291</v>
      </c>
      <c r="E59" s="578"/>
      <c r="F59" s="973">
        <v>5</v>
      </c>
      <c r="G59" s="972"/>
      <c r="H59" s="973">
        <v>5</v>
      </c>
      <c r="I59" s="973"/>
      <c r="J59" s="974">
        <v>0</v>
      </c>
      <c r="K59" s="977"/>
      <c r="L59" s="1409"/>
      <c r="M59" s="1410"/>
      <c r="N59" s="1410"/>
      <c r="O59" s="1410"/>
      <c r="P59" s="1410"/>
    </row>
    <row r="60" spans="2:19" s="963" customFormat="1" ht="14.45" customHeight="1">
      <c r="B60" s="971" t="s">
        <v>2292</v>
      </c>
      <c r="C60" s="971"/>
      <c r="D60" s="578" t="s">
        <v>2293</v>
      </c>
      <c r="E60" s="578"/>
      <c r="F60" s="973">
        <v>3</v>
      </c>
      <c r="G60" s="972"/>
      <c r="H60" s="973">
        <v>2</v>
      </c>
      <c r="I60" s="973"/>
      <c r="J60" s="974">
        <v>1</v>
      </c>
      <c r="K60" s="977"/>
      <c r="L60" s="1407" t="s">
        <v>2324</v>
      </c>
      <c r="M60" s="1407"/>
      <c r="N60" s="1407"/>
      <c r="O60" s="1407"/>
      <c r="P60" s="1407"/>
      <c r="S60" s="963">
        <v>308</v>
      </c>
    </row>
    <row r="61" spans="2:19" s="963" customFormat="1" ht="3" customHeight="1">
      <c r="B61" s="971"/>
      <c r="C61" s="971"/>
      <c r="D61" s="578"/>
      <c r="E61" s="578"/>
      <c r="F61" s="973"/>
      <c r="G61" s="972"/>
      <c r="H61" s="973"/>
      <c r="I61" s="973"/>
      <c r="J61" s="974"/>
      <c r="K61" s="977"/>
      <c r="L61" s="1401"/>
      <c r="M61" s="1402"/>
      <c r="N61" s="1402"/>
      <c r="O61" s="1402"/>
      <c r="P61" s="1402"/>
    </row>
    <row r="62" spans="2:19" s="963" customFormat="1" ht="14.45" customHeight="1">
      <c r="B62" s="971" t="s">
        <v>2294</v>
      </c>
      <c r="C62" s="971"/>
      <c r="D62" s="976" t="s">
        <v>2295</v>
      </c>
      <c r="E62" s="976"/>
      <c r="F62" s="973">
        <v>3</v>
      </c>
      <c r="G62" s="972"/>
      <c r="H62" s="973">
        <v>3</v>
      </c>
      <c r="I62" s="973"/>
      <c r="J62" s="974">
        <v>0</v>
      </c>
      <c r="K62" s="977"/>
      <c r="L62" s="1401"/>
      <c r="M62" s="1402"/>
      <c r="N62" s="1402"/>
      <c r="O62" s="1402"/>
      <c r="P62" s="1402"/>
    </row>
    <row r="63" spans="2:19" s="963" customFormat="1" ht="14.45" customHeight="1">
      <c r="B63" s="971" t="s">
        <v>2296</v>
      </c>
      <c r="C63" s="971"/>
      <c r="D63" s="1406" t="s">
        <v>2297</v>
      </c>
      <c r="E63" s="1408"/>
      <c r="F63" s="973">
        <v>2</v>
      </c>
      <c r="G63" s="972"/>
      <c r="H63" s="973">
        <v>2</v>
      </c>
      <c r="I63" s="973"/>
      <c r="J63" s="974">
        <v>0</v>
      </c>
      <c r="K63" s="977"/>
      <c r="L63" s="1401"/>
      <c r="M63" s="1402"/>
      <c r="N63" s="1402"/>
      <c r="O63" s="1402"/>
      <c r="P63" s="1402"/>
    </row>
    <row r="64" spans="2:19" s="963" customFormat="1" ht="14.45" customHeight="1">
      <c r="B64" s="971"/>
      <c r="C64" s="971"/>
      <c r="D64" s="1408"/>
      <c r="E64" s="1408"/>
      <c r="F64" s="973"/>
      <c r="G64" s="972"/>
      <c r="H64" s="973"/>
      <c r="I64" s="973"/>
      <c r="J64" s="974"/>
      <c r="K64" s="977"/>
      <c r="L64" s="979"/>
    </row>
    <row r="65" spans="1:19" s="963" customFormat="1" ht="14.45" customHeight="1">
      <c r="B65" s="971" t="s">
        <v>2298</v>
      </c>
      <c r="C65" s="971"/>
      <c r="D65" s="976" t="s">
        <v>2299</v>
      </c>
      <c r="E65" s="976"/>
      <c r="F65" s="973">
        <v>2</v>
      </c>
      <c r="G65" s="972"/>
      <c r="H65" s="973">
        <v>2</v>
      </c>
      <c r="I65" s="973"/>
      <c r="J65" s="974">
        <v>0</v>
      </c>
      <c r="K65" s="977"/>
      <c r="L65" s="1401"/>
      <c r="M65" s="1402"/>
      <c r="N65" s="1402"/>
      <c r="O65" s="1402"/>
      <c r="P65" s="1402"/>
      <c r="R65" s="963">
        <v>307</v>
      </c>
    </row>
    <row r="66" spans="1:19" s="963" customFormat="1" ht="14.45" customHeight="1">
      <c r="B66" s="971" t="s">
        <v>2300</v>
      </c>
      <c r="C66" s="971"/>
      <c r="D66" s="976" t="s">
        <v>2301</v>
      </c>
      <c r="E66" s="976"/>
      <c r="F66" s="973">
        <v>1</v>
      </c>
      <c r="G66" s="972"/>
      <c r="H66" s="973">
        <v>1</v>
      </c>
      <c r="I66" s="973"/>
      <c r="J66" s="974">
        <v>0</v>
      </c>
      <c r="K66" s="977"/>
      <c r="L66" s="1401"/>
      <c r="M66" s="1402"/>
      <c r="N66" s="1402"/>
      <c r="O66" s="1402"/>
      <c r="P66" s="1402"/>
      <c r="S66" s="963">
        <v>308</v>
      </c>
    </row>
    <row r="67" spans="1:19" s="963" customFormat="1" ht="3" customHeight="1">
      <c r="B67" s="971"/>
      <c r="C67" s="971"/>
      <c r="D67" s="976"/>
      <c r="E67" s="976"/>
      <c r="F67" s="973"/>
      <c r="G67" s="972"/>
      <c r="H67" s="973"/>
      <c r="I67" s="973"/>
      <c r="J67" s="974"/>
      <c r="K67" s="977"/>
      <c r="L67" s="1401"/>
      <c r="M67" s="1402"/>
      <c r="N67" s="1402"/>
      <c r="O67" s="1402"/>
      <c r="P67" s="1402"/>
    </row>
    <row r="68" spans="1:19" s="963" customFormat="1" ht="14.45" customHeight="1">
      <c r="B68" s="971">
        <v>10</v>
      </c>
      <c r="C68" s="971"/>
      <c r="D68" s="976" t="s">
        <v>2302</v>
      </c>
      <c r="E68" s="976"/>
      <c r="F68" s="973">
        <v>1</v>
      </c>
      <c r="G68" s="972"/>
      <c r="H68" s="973">
        <v>1</v>
      </c>
      <c r="I68" s="973"/>
      <c r="J68" s="974">
        <v>0</v>
      </c>
      <c r="K68" s="977"/>
      <c r="L68" s="1401"/>
      <c r="M68" s="1402"/>
      <c r="N68" s="1402"/>
      <c r="O68" s="1402"/>
      <c r="P68" s="1402"/>
      <c r="S68" s="963">
        <v>308</v>
      </c>
    </row>
    <row r="69" spans="1:19" s="963" customFormat="1" ht="3" customHeight="1">
      <c r="B69" s="971"/>
      <c r="C69" s="971"/>
      <c r="D69" s="976"/>
      <c r="E69" s="976"/>
      <c r="F69" s="972"/>
      <c r="G69" s="972"/>
      <c r="H69" s="973"/>
      <c r="I69" s="973"/>
      <c r="J69" s="974"/>
      <c r="K69" s="977"/>
      <c r="L69" s="1401"/>
      <c r="M69" s="1402"/>
      <c r="N69" s="1402"/>
      <c r="O69" s="1402"/>
      <c r="P69" s="1402"/>
    </row>
    <row r="70" spans="1:19" s="963" customFormat="1" ht="14.45" customHeight="1">
      <c r="B70" s="971">
        <v>11</v>
      </c>
      <c r="C70" s="971"/>
      <c r="D70" s="976" t="s">
        <v>2303</v>
      </c>
      <c r="E70" s="976"/>
      <c r="F70" s="973">
        <v>1</v>
      </c>
      <c r="G70" s="972"/>
      <c r="H70" s="973">
        <v>1</v>
      </c>
      <c r="I70" s="973"/>
      <c r="J70" s="974">
        <v>0</v>
      </c>
      <c r="K70" s="977"/>
      <c r="L70" s="1401"/>
      <c r="M70" s="1402"/>
      <c r="N70" s="1402"/>
      <c r="O70" s="1402"/>
      <c r="P70" s="1402"/>
      <c r="S70" s="963">
        <v>308</v>
      </c>
    </row>
    <row r="71" spans="1:19" s="91" customFormat="1" ht="3.95" customHeight="1">
      <c r="A71" s="576"/>
      <c r="B71" s="585"/>
      <c r="C71" s="585"/>
      <c r="D71" s="585"/>
      <c r="E71" s="585"/>
      <c r="F71" s="585"/>
      <c r="G71" s="585"/>
      <c r="H71" s="585"/>
      <c r="I71" s="585"/>
      <c r="J71" s="585"/>
      <c r="K71" s="585"/>
      <c r="L71" s="585"/>
      <c r="M71" s="585"/>
      <c r="N71" s="585"/>
      <c r="O71" s="585"/>
      <c r="P71" s="585"/>
    </row>
    <row r="72" spans="1:19" s="568" customFormat="1" ht="15" customHeight="1">
      <c r="A72" s="954" t="str">
        <f>A31&amp;".2"</f>
        <v>29.2</v>
      </c>
      <c r="B72" s="1403" t="s">
        <v>2304</v>
      </c>
      <c r="C72" s="1403"/>
      <c r="D72" s="1403"/>
      <c r="E72" s="1403"/>
      <c r="F72" s="1403"/>
      <c r="G72" s="1403"/>
      <c r="H72" s="1403"/>
      <c r="I72" s="1403"/>
      <c r="J72" s="1403"/>
      <c r="K72" s="1403"/>
      <c r="L72" s="1403"/>
      <c r="M72" s="1403"/>
      <c r="N72" s="1403"/>
      <c r="O72" s="1403"/>
      <c r="P72" s="1403"/>
    </row>
    <row r="73" spans="1:19" s="568" customFormat="1" ht="15" customHeight="1">
      <c r="A73" s="954"/>
      <c r="B73" s="1403"/>
      <c r="C73" s="1403"/>
      <c r="D73" s="1403"/>
      <c r="E73" s="1403"/>
      <c r="F73" s="1403"/>
      <c r="G73" s="1403"/>
      <c r="H73" s="1403"/>
      <c r="I73" s="1403"/>
      <c r="J73" s="1403"/>
      <c r="K73" s="1403"/>
      <c r="L73" s="1403"/>
      <c r="M73" s="1403"/>
      <c r="N73" s="1403"/>
      <c r="O73" s="1403"/>
      <c r="P73" s="1403"/>
    </row>
    <row r="74" spans="1:19" s="91" customFormat="1" ht="9" customHeight="1">
      <c r="A74" s="576"/>
      <c r="B74" s="965"/>
      <c r="C74" s="965"/>
      <c r="D74" s="965"/>
      <c r="E74" s="965"/>
      <c r="F74" s="965"/>
      <c r="G74" s="965"/>
      <c r="H74" s="965"/>
      <c r="I74" s="965"/>
      <c r="J74" s="965"/>
      <c r="K74" s="965"/>
      <c r="L74" s="965"/>
      <c r="M74" s="965"/>
      <c r="N74" s="965"/>
      <c r="O74" s="965"/>
      <c r="P74" s="966"/>
    </row>
    <row r="75" spans="1:19" s="568" customFormat="1" ht="24">
      <c r="A75" s="929"/>
      <c r="B75" s="980" t="s">
        <v>2234</v>
      </c>
      <c r="C75" s="967"/>
      <c r="D75" s="980" t="s">
        <v>2305</v>
      </c>
      <c r="E75" s="967"/>
      <c r="F75" s="1404" t="s">
        <v>2306</v>
      </c>
      <c r="G75" s="1404"/>
      <c r="H75" s="1405"/>
      <c r="I75" s="1405"/>
      <c r="J75" s="1405"/>
      <c r="K75" s="967"/>
      <c r="L75" s="1404" t="s">
        <v>2307</v>
      </c>
      <c r="M75" s="1405"/>
      <c r="N75" s="1405"/>
      <c r="O75" s="92"/>
      <c r="P75" s="92"/>
    </row>
    <row r="76" spans="1:19" s="568" customFormat="1">
      <c r="A76" s="927"/>
      <c r="B76" s="927"/>
      <c r="C76" s="927"/>
      <c r="D76" s="927"/>
      <c r="E76" s="927"/>
      <c r="F76" s="578"/>
      <c r="G76" s="578"/>
      <c r="J76" s="934"/>
      <c r="K76" s="933"/>
      <c r="L76" s="578"/>
      <c r="N76" s="934"/>
      <c r="O76" s="92"/>
      <c r="P76" s="92"/>
    </row>
    <row r="77" spans="1:19" s="568" customFormat="1" ht="13.5">
      <c r="A77" s="927"/>
      <c r="B77" s="935">
        <v>1</v>
      </c>
      <c r="C77" s="935"/>
      <c r="D77" s="927" t="s">
        <v>2325</v>
      </c>
      <c r="E77" s="927"/>
      <c r="F77" s="1399">
        <v>41459</v>
      </c>
      <c r="G77" s="1399"/>
      <c r="H77" s="1399"/>
      <c r="I77" s="1399"/>
      <c r="J77" s="1399"/>
      <c r="K77" s="936"/>
      <c r="L77" s="927" t="s">
        <v>2308</v>
      </c>
      <c r="M77" s="938"/>
      <c r="N77" s="938"/>
      <c r="O77" s="92"/>
      <c r="P77" s="92"/>
    </row>
    <row r="78" spans="1:19" s="568" customFormat="1">
      <c r="A78" s="927"/>
      <c r="B78" s="935"/>
      <c r="C78" s="935"/>
      <c r="D78" s="927"/>
      <c r="E78" s="927"/>
      <c r="F78" s="981"/>
      <c r="G78" s="981"/>
      <c r="H78" s="981"/>
      <c r="I78" s="981"/>
      <c r="J78" s="981"/>
      <c r="K78" s="936"/>
      <c r="L78" s="927"/>
      <c r="M78" s="938"/>
      <c r="N78" s="938"/>
      <c r="O78" s="92"/>
      <c r="P78" s="92"/>
    </row>
    <row r="79" spans="1:19" s="568" customFormat="1" ht="13.5">
      <c r="A79" s="927"/>
      <c r="B79" s="935">
        <f>B77+1</f>
        <v>2</v>
      </c>
      <c r="C79" s="935"/>
      <c r="D79" s="927" t="s">
        <v>2326</v>
      </c>
      <c r="E79" s="927"/>
      <c r="F79" s="1399">
        <v>41492</v>
      </c>
      <c r="G79" s="1399"/>
      <c r="H79" s="1399"/>
      <c r="I79" s="1399"/>
      <c r="J79" s="1399"/>
      <c r="K79" s="936"/>
      <c r="L79" s="927" t="s">
        <v>2309</v>
      </c>
      <c r="M79" s="938"/>
      <c r="N79" s="938"/>
      <c r="O79" s="92"/>
      <c r="P79" s="92"/>
    </row>
    <row r="80" spans="1:19" s="568" customFormat="1">
      <c r="A80" s="927"/>
      <c r="B80" s="935"/>
      <c r="C80" s="935"/>
      <c r="D80" s="927"/>
      <c r="E80" s="927"/>
      <c r="F80" s="981"/>
      <c r="G80" s="981"/>
      <c r="H80" s="981"/>
      <c r="I80" s="981"/>
      <c r="J80" s="981"/>
      <c r="K80" s="936"/>
      <c r="L80" s="927"/>
      <c r="M80" s="938"/>
      <c r="N80" s="938"/>
      <c r="O80" s="92"/>
      <c r="P80" s="92"/>
    </row>
    <row r="81" spans="1:16" s="568" customFormat="1" ht="13.5">
      <c r="A81" s="927"/>
      <c r="B81" s="935">
        <f>B79+1</f>
        <v>3</v>
      </c>
      <c r="C81" s="935"/>
      <c r="D81" s="927" t="s">
        <v>2327</v>
      </c>
      <c r="E81" s="927"/>
      <c r="F81" s="1399">
        <v>41557</v>
      </c>
      <c r="G81" s="1399"/>
      <c r="H81" s="1399"/>
      <c r="I81" s="1399"/>
      <c r="J81" s="1399"/>
      <c r="K81" s="936"/>
      <c r="L81" s="927" t="s">
        <v>2310</v>
      </c>
      <c r="M81" s="938"/>
      <c r="N81" s="938"/>
      <c r="O81" s="92"/>
      <c r="P81" s="92"/>
    </row>
    <row r="82" spans="1:16" s="568" customFormat="1">
      <c r="A82" s="927"/>
      <c r="B82" s="935"/>
      <c r="C82" s="935"/>
      <c r="D82" s="927"/>
      <c r="E82" s="927"/>
      <c r="F82" s="981"/>
      <c r="G82" s="981"/>
      <c r="H82" s="981"/>
      <c r="I82" s="981"/>
      <c r="J82" s="981"/>
      <c r="K82" s="936"/>
      <c r="L82" s="927"/>
      <c r="M82" s="938"/>
      <c r="N82" s="938"/>
      <c r="O82" s="92"/>
      <c r="P82" s="92"/>
    </row>
    <row r="83" spans="1:16" s="568" customFormat="1" ht="13.5">
      <c r="A83" s="927"/>
      <c r="B83" s="935">
        <f>B81+1</f>
        <v>4</v>
      </c>
      <c r="C83" s="935"/>
      <c r="D83" s="927" t="s">
        <v>2328</v>
      </c>
      <c r="E83" s="927"/>
      <c r="F83" s="1399">
        <v>41638</v>
      </c>
      <c r="G83" s="1399"/>
      <c r="H83" s="1399"/>
      <c r="I83" s="1399"/>
      <c r="J83" s="1399"/>
      <c r="K83" s="936"/>
      <c r="L83" s="927" t="s">
        <v>2309</v>
      </c>
      <c r="M83" s="938"/>
      <c r="N83" s="938"/>
      <c r="O83" s="92"/>
      <c r="P83" s="92"/>
    </row>
    <row r="84" spans="1:16" s="568" customFormat="1">
      <c r="A84" s="927"/>
      <c r="B84" s="935"/>
      <c r="C84" s="935"/>
      <c r="D84" s="927"/>
      <c r="E84" s="927"/>
      <c r="F84" s="981"/>
      <c r="G84" s="981"/>
      <c r="H84" s="981"/>
      <c r="I84" s="981"/>
      <c r="J84" s="981"/>
      <c r="K84" s="936"/>
      <c r="L84" s="927"/>
      <c r="M84" s="938"/>
      <c r="N84" s="938"/>
      <c r="O84" s="92"/>
      <c r="P84" s="92"/>
    </row>
    <row r="85" spans="1:16" s="568" customFormat="1" ht="13.5">
      <c r="A85" s="927"/>
      <c r="B85" s="935">
        <f>B83+1</f>
        <v>5</v>
      </c>
      <c r="C85" s="935"/>
      <c r="D85" s="927" t="s">
        <v>2329</v>
      </c>
      <c r="E85" s="927"/>
      <c r="F85" s="1399">
        <v>41683</v>
      </c>
      <c r="G85" s="1399"/>
      <c r="H85" s="1399"/>
      <c r="I85" s="1399"/>
      <c r="J85" s="1399"/>
      <c r="K85" s="936"/>
      <c r="L85" s="927" t="s">
        <v>2309</v>
      </c>
      <c r="M85" s="938"/>
      <c r="N85" s="938"/>
      <c r="O85" s="92"/>
      <c r="P85" s="92"/>
    </row>
    <row r="86" spans="1:16" s="568" customFormat="1">
      <c r="A86" s="927"/>
      <c r="B86" s="935"/>
      <c r="C86" s="935"/>
      <c r="D86" s="927"/>
      <c r="E86" s="927"/>
      <c r="F86" s="981"/>
      <c r="G86" s="981"/>
      <c r="H86" s="981"/>
      <c r="I86" s="981"/>
      <c r="J86" s="981"/>
      <c r="K86" s="936"/>
      <c r="L86" s="927"/>
      <c r="M86" s="938"/>
      <c r="N86" s="938"/>
      <c r="O86" s="92"/>
      <c r="P86" s="92"/>
    </row>
    <row r="87" spans="1:16" s="568" customFormat="1" ht="13.5">
      <c r="A87" s="927"/>
      <c r="B87" s="935">
        <f>B85+1</f>
        <v>6</v>
      </c>
      <c r="C87" s="935"/>
      <c r="D87" s="927" t="s">
        <v>2330</v>
      </c>
      <c r="E87" s="927"/>
      <c r="F87" s="1399">
        <v>41729</v>
      </c>
      <c r="G87" s="1399"/>
      <c r="H87" s="1399"/>
      <c r="I87" s="1399"/>
      <c r="J87" s="1399"/>
      <c r="K87" s="936"/>
      <c r="L87" s="927" t="s">
        <v>2308</v>
      </c>
      <c r="M87" s="938"/>
      <c r="N87" s="938"/>
      <c r="O87" s="92"/>
      <c r="P87" s="92"/>
    </row>
    <row r="88" spans="1:16" s="568" customFormat="1">
      <c r="A88" s="927"/>
      <c r="B88" s="935"/>
      <c r="C88" s="935"/>
      <c r="D88" s="927"/>
      <c r="E88" s="927"/>
      <c r="F88" s="981"/>
      <c r="G88" s="981"/>
      <c r="H88" s="981"/>
      <c r="I88" s="981"/>
      <c r="J88" s="981"/>
      <c r="K88" s="936"/>
      <c r="L88" s="927"/>
      <c r="M88" s="938"/>
      <c r="N88" s="938"/>
      <c r="O88" s="92"/>
      <c r="P88" s="92"/>
    </row>
    <row r="89" spans="1:16" s="568" customFormat="1" ht="13.5">
      <c r="A89" s="927"/>
      <c r="B89" s="935">
        <f>B87+1</f>
        <v>7</v>
      </c>
      <c r="C89" s="935"/>
      <c r="D89" s="927" t="s">
        <v>2331</v>
      </c>
      <c r="E89" s="927"/>
      <c r="F89" s="1399">
        <v>41754</v>
      </c>
      <c r="G89" s="1399"/>
      <c r="H89" s="1399"/>
      <c r="I89" s="1399"/>
      <c r="J89" s="1399"/>
      <c r="K89" s="936"/>
      <c r="L89" s="927" t="s">
        <v>2308</v>
      </c>
      <c r="M89" s="938"/>
      <c r="N89" s="938"/>
      <c r="O89" s="92"/>
      <c r="P89" s="92"/>
    </row>
    <row r="90" spans="1:16" s="568" customFormat="1">
      <c r="A90" s="927"/>
      <c r="B90" s="935"/>
      <c r="C90" s="935"/>
      <c r="D90" s="927"/>
      <c r="E90" s="927"/>
      <c r="F90" s="981"/>
      <c r="G90" s="981"/>
      <c r="H90" s="981"/>
      <c r="I90" s="981"/>
      <c r="J90" s="981"/>
      <c r="K90" s="936"/>
      <c r="L90" s="927"/>
      <c r="M90" s="938"/>
      <c r="N90" s="938"/>
      <c r="O90" s="92"/>
      <c r="P90" s="92"/>
    </row>
    <row r="91" spans="1:16" s="568" customFormat="1" ht="13.5">
      <c r="A91" s="927"/>
      <c r="B91" s="935">
        <f>B89+1</f>
        <v>8</v>
      </c>
      <c r="C91" s="935"/>
      <c r="D91" s="927" t="s">
        <v>2332</v>
      </c>
      <c r="E91" s="927"/>
      <c r="F91" s="1399">
        <v>41820</v>
      </c>
      <c r="G91" s="1399"/>
      <c r="H91" s="1399"/>
      <c r="I91" s="1399"/>
      <c r="J91" s="1399"/>
      <c r="K91" s="936"/>
      <c r="L91" s="927" t="s">
        <v>2311</v>
      </c>
      <c r="M91" s="938"/>
      <c r="N91" s="938"/>
      <c r="O91" s="982"/>
      <c r="P91" s="982"/>
    </row>
    <row r="92" spans="1:16" s="91" customFormat="1">
      <c r="A92" s="576"/>
      <c r="B92" s="965"/>
      <c r="C92" s="965"/>
      <c r="D92" s="965"/>
      <c r="E92" s="965"/>
      <c r="F92" s="965"/>
      <c r="G92" s="965"/>
      <c r="H92" s="965"/>
      <c r="I92" s="965"/>
      <c r="J92" s="965"/>
      <c r="K92" s="965"/>
      <c r="L92" s="965"/>
      <c r="M92" s="965"/>
      <c r="N92" s="965"/>
      <c r="O92" s="965"/>
      <c r="P92" s="966"/>
    </row>
    <row r="93" spans="1:16" s="91" customFormat="1">
      <c r="A93" s="774">
        <f>'[48]28 - 34.2'!A36+1</f>
        <v>30</v>
      </c>
      <c r="B93" s="554" t="s">
        <v>2312</v>
      </c>
      <c r="C93" s="554"/>
      <c r="D93" s="983"/>
      <c r="E93" s="983"/>
      <c r="F93" s="983"/>
      <c r="G93" s="983"/>
      <c r="H93" s="983"/>
      <c r="I93" s="983"/>
      <c r="J93" s="983"/>
      <c r="K93" s="983"/>
      <c r="L93" s="983"/>
      <c r="M93" s="983"/>
      <c r="N93" s="983"/>
      <c r="O93" s="983"/>
      <c r="P93" s="983"/>
    </row>
    <row r="94" spans="1:16" s="91" customFormat="1">
      <c r="A94" s="576"/>
      <c r="B94" s="585"/>
      <c r="C94" s="585"/>
      <c r="D94" s="585"/>
      <c r="E94" s="585"/>
      <c r="F94" s="585"/>
      <c r="G94" s="585"/>
      <c r="H94" s="585"/>
      <c r="I94" s="585"/>
      <c r="J94" s="585"/>
      <c r="K94" s="585"/>
      <c r="L94" s="585"/>
      <c r="M94" s="585"/>
      <c r="N94" s="585"/>
      <c r="O94" s="585"/>
      <c r="P94" s="585"/>
    </row>
    <row r="95" spans="1:16" s="91" customFormat="1">
      <c r="A95" s="984"/>
      <c r="B95" s="1395" t="s">
        <v>2313</v>
      </c>
      <c r="C95" s="1395"/>
      <c r="D95" s="1395"/>
      <c r="E95" s="1395"/>
      <c r="F95" s="1395"/>
      <c r="G95" s="1395"/>
      <c r="H95" s="1395"/>
      <c r="I95" s="1395"/>
      <c r="J95" s="1395"/>
      <c r="K95" s="1395"/>
      <c r="L95" s="1395"/>
      <c r="M95" s="1395"/>
      <c r="N95" s="1395"/>
      <c r="O95" s="1395"/>
      <c r="P95" s="1395"/>
    </row>
    <row r="96" spans="1:16" s="91" customFormat="1">
      <c r="A96" s="984"/>
      <c r="B96" s="1395"/>
      <c r="C96" s="1395"/>
      <c r="D96" s="1395"/>
      <c r="E96" s="1395"/>
      <c r="F96" s="1395"/>
      <c r="G96" s="1395"/>
      <c r="H96" s="1395"/>
      <c r="I96" s="1395"/>
      <c r="J96" s="1395"/>
      <c r="K96" s="1395"/>
      <c r="L96" s="1395"/>
      <c r="M96" s="1395"/>
      <c r="N96" s="1395"/>
      <c r="O96" s="1395"/>
      <c r="P96" s="1395"/>
    </row>
    <row r="97" spans="1:16" s="91" customFormat="1">
      <c r="A97" s="984"/>
      <c r="B97" s="1395"/>
      <c r="C97" s="1395"/>
      <c r="D97" s="1395"/>
      <c r="E97" s="1395"/>
      <c r="F97" s="1395"/>
      <c r="G97" s="1395"/>
      <c r="H97" s="1395"/>
      <c r="I97" s="1395"/>
      <c r="J97" s="1395"/>
      <c r="K97" s="1395"/>
      <c r="L97" s="1395"/>
      <c r="M97" s="1395"/>
      <c r="N97" s="1395"/>
      <c r="O97" s="1395"/>
      <c r="P97" s="1395"/>
    </row>
    <row r="98" spans="1:16" s="91" customFormat="1">
      <c r="A98" s="576"/>
      <c r="B98" s="585"/>
      <c r="C98" s="585"/>
      <c r="D98" s="585"/>
      <c r="E98" s="585"/>
      <c r="F98" s="585"/>
      <c r="G98" s="585"/>
      <c r="H98" s="585"/>
      <c r="I98" s="585"/>
      <c r="J98" s="585"/>
      <c r="K98" s="585"/>
      <c r="L98" s="585"/>
      <c r="M98" s="585"/>
      <c r="N98" s="585"/>
      <c r="O98" s="585"/>
      <c r="P98" s="585"/>
    </row>
    <row r="99" spans="1:16">
      <c r="A99" s="774">
        <f>'[48]28 - 34.2'!A98+1</f>
        <v>31</v>
      </c>
      <c r="B99" s="554" t="s">
        <v>2314</v>
      </c>
      <c r="C99" s="554"/>
      <c r="H99" s="985"/>
      <c r="I99" s="985"/>
    </row>
    <row r="100" spans="1:16">
      <c r="A100" s="576"/>
      <c r="B100" s="585"/>
      <c r="C100" s="585"/>
      <c r="D100" s="585"/>
      <c r="E100" s="585"/>
      <c r="F100" s="585"/>
      <c r="G100" s="585"/>
      <c r="H100" s="585"/>
      <c r="I100" s="585"/>
      <c r="J100" s="585"/>
      <c r="K100" s="585"/>
      <c r="L100" s="585"/>
      <c r="M100" s="585"/>
      <c r="N100" s="585"/>
      <c r="O100" s="585"/>
      <c r="P100" s="585"/>
    </row>
    <row r="101" spans="1:16">
      <c r="A101" s="959"/>
      <c r="B101" s="1400" t="s">
        <v>2315</v>
      </c>
      <c r="C101" s="1400"/>
      <c r="D101" s="1400"/>
      <c r="E101" s="1400"/>
      <c r="F101" s="1400"/>
      <c r="G101" s="1400"/>
      <c r="H101" s="1400"/>
      <c r="I101" s="1400"/>
      <c r="J101" s="1400"/>
      <c r="K101" s="1400"/>
      <c r="L101" s="1400"/>
      <c r="M101" s="1400"/>
      <c r="N101" s="1400"/>
      <c r="O101" s="1400"/>
      <c r="P101" s="1400"/>
    </row>
    <row r="102" spans="1:16">
      <c r="A102" s="555"/>
      <c r="B102" s="1400"/>
      <c r="C102" s="1400"/>
      <c r="D102" s="1400"/>
      <c r="E102" s="1400"/>
      <c r="F102" s="1400"/>
      <c r="G102" s="1400"/>
      <c r="H102" s="1400"/>
      <c r="I102" s="1400"/>
      <c r="J102" s="1400"/>
      <c r="K102" s="1400"/>
      <c r="L102" s="1400"/>
      <c r="M102" s="1400"/>
      <c r="N102" s="1400"/>
      <c r="O102" s="1400"/>
      <c r="P102" s="1400"/>
    </row>
    <row r="103" spans="1:16">
      <c r="A103" s="555"/>
      <c r="B103" s="1400"/>
      <c r="C103" s="1400"/>
      <c r="D103" s="1400"/>
      <c r="E103" s="1400"/>
      <c r="F103" s="1400"/>
      <c r="G103" s="1400"/>
      <c r="H103" s="1400"/>
      <c r="I103" s="1400"/>
      <c r="J103" s="1400"/>
      <c r="K103" s="1400"/>
      <c r="L103" s="1400"/>
      <c r="M103" s="1400"/>
      <c r="N103" s="1400"/>
      <c r="O103" s="1400"/>
      <c r="P103" s="1400"/>
    </row>
    <row r="104" spans="1:16">
      <c r="A104" s="555"/>
      <c r="B104" s="1400"/>
      <c r="C104" s="1400"/>
      <c r="D104" s="1400"/>
      <c r="E104" s="1400"/>
      <c r="F104" s="1400"/>
      <c r="G104" s="1400"/>
      <c r="H104" s="1400"/>
      <c r="I104" s="1400"/>
      <c r="J104" s="1400"/>
      <c r="K104" s="1400"/>
      <c r="L104" s="1400"/>
      <c r="M104" s="1400"/>
      <c r="N104" s="1400"/>
      <c r="O104" s="1400"/>
      <c r="P104" s="1400"/>
    </row>
    <row r="105" spans="1:16">
      <c r="A105" s="576"/>
      <c r="B105" s="585"/>
      <c r="C105" s="585"/>
      <c r="D105" s="585"/>
      <c r="E105" s="585"/>
      <c r="F105" s="585"/>
      <c r="G105" s="585"/>
      <c r="H105" s="585"/>
      <c r="I105" s="585"/>
      <c r="J105" s="585"/>
      <c r="K105" s="585"/>
      <c r="L105" s="585"/>
      <c r="M105" s="585"/>
      <c r="N105" s="585"/>
      <c r="O105" s="585"/>
      <c r="P105" s="585"/>
    </row>
    <row r="106" spans="1:16">
      <c r="A106" s="574">
        <f>A93+1</f>
        <v>31</v>
      </c>
      <c r="B106" s="79" t="s">
        <v>211</v>
      </c>
      <c r="C106" s="79"/>
      <c r="D106" s="79"/>
      <c r="E106" s="79"/>
      <c r="F106" s="79"/>
      <c r="G106" s="79"/>
      <c r="H106" s="566"/>
      <c r="I106" s="566"/>
      <c r="J106" s="566"/>
      <c r="K106" s="566"/>
      <c r="L106" s="566"/>
      <c r="M106" s="566"/>
      <c r="N106" s="566"/>
      <c r="O106" s="566"/>
      <c r="P106" s="566"/>
    </row>
    <row r="107" spans="1:16">
      <c r="A107" s="576"/>
      <c r="B107" s="585"/>
      <c r="C107" s="585"/>
      <c r="D107" s="585"/>
      <c r="E107" s="585"/>
      <c r="F107" s="585"/>
      <c r="G107" s="585"/>
      <c r="H107" s="585"/>
      <c r="I107" s="585"/>
      <c r="J107" s="585"/>
      <c r="K107" s="585"/>
      <c r="L107" s="585"/>
      <c r="M107" s="585"/>
      <c r="N107" s="585"/>
      <c r="O107" s="585"/>
      <c r="P107" s="585"/>
    </row>
    <row r="108" spans="1:16">
      <c r="A108" s="576"/>
      <c r="B108" s="1328" t="s">
        <v>2316</v>
      </c>
      <c r="C108" s="1328"/>
      <c r="D108" s="1328"/>
      <c r="E108" s="1328"/>
      <c r="F108" s="1328"/>
      <c r="G108" s="1328"/>
      <c r="H108" s="1328"/>
      <c r="I108" s="1328"/>
      <c r="J108" s="1328"/>
      <c r="K108" s="1328"/>
      <c r="L108" s="1328"/>
      <c r="M108" s="1328"/>
      <c r="N108" s="1328"/>
      <c r="O108" s="1328"/>
      <c r="P108" s="1328"/>
    </row>
    <row r="109" spans="1:16">
      <c r="A109" s="576"/>
      <c r="B109" s="1328"/>
      <c r="C109" s="1328"/>
      <c r="D109" s="1328"/>
      <c r="E109" s="1328"/>
      <c r="F109" s="1328"/>
      <c r="G109" s="1328"/>
      <c r="H109" s="1328"/>
      <c r="I109" s="1328"/>
      <c r="J109" s="1328"/>
      <c r="K109" s="1328"/>
      <c r="L109" s="1328"/>
      <c r="M109" s="1328"/>
      <c r="N109" s="1328"/>
      <c r="O109" s="1328"/>
      <c r="P109" s="1328"/>
    </row>
    <row r="110" spans="1:16">
      <c r="A110" s="576"/>
      <c r="B110" s="585"/>
      <c r="C110" s="585"/>
      <c r="D110" s="585"/>
      <c r="E110" s="585"/>
      <c r="F110" s="585"/>
      <c r="G110" s="585"/>
      <c r="H110" s="585"/>
      <c r="I110" s="585"/>
      <c r="J110" s="585"/>
      <c r="K110" s="585"/>
      <c r="L110" s="585"/>
      <c r="M110" s="585"/>
      <c r="N110" s="585"/>
      <c r="O110" s="585"/>
      <c r="P110" s="585"/>
    </row>
    <row r="111" spans="1:16">
      <c r="A111" s="682">
        <f>+A106+1</f>
        <v>32</v>
      </c>
      <c r="B111" s="74" t="s">
        <v>329</v>
      </c>
      <c r="C111" s="74"/>
      <c r="D111" s="74"/>
      <c r="E111" s="74"/>
      <c r="F111" s="74"/>
      <c r="G111" s="74"/>
      <c r="H111" s="91"/>
      <c r="I111" s="91"/>
      <c r="J111" s="91"/>
      <c r="K111" s="91"/>
      <c r="L111" s="91"/>
      <c r="M111" s="91"/>
      <c r="N111" s="91"/>
      <c r="O111" s="91"/>
      <c r="P111" s="91"/>
    </row>
    <row r="112" spans="1:16">
      <c r="A112" s="576"/>
      <c r="B112" s="585"/>
      <c r="C112" s="585"/>
      <c r="D112" s="585"/>
      <c r="E112" s="585"/>
      <c r="F112" s="585"/>
      <c r="G112" s="585"/>
      <c r="H112" s="585"/>
      <c r="I112" s="585"/>
      <c r="J112" s="585"/>
      <c r="K112" s="585"/>
      <c r="L112" s="585"/>
      <c r="M112" s="585"/>
      <c r="N112" s="585"/>
      <c r="O112" s="585"/>
      <c r="P112" s="585"/>
    </row>
    <row r="113" spans="1:256">
      <c r="A113" s="682" t="str">
        <f>A111&amp;".1"</f>
        <v>32.1</v>
      </c>
      <c r="B113" s="568" t="s">
        <v>2317</v>
      </c>
      <c r="C113" s="568"/>
      <c r="D113" s="91"/>
      <c r="E113" s="91"/>
      <c r="F113" s="91"/>
      <c r="G113" s="91"/>
      <c r="H113" s="91"/>
      <c r="I113" s="91"/>
      <c r="J113" s="91"/>
      <c r="K113" s="91"/>
      <c r="L113" s="91"/>
      <c r="M113" s="91"/>
      <c r="N113" s="91"/>
      <c r="O113" s="91"/>
      <c r="P113" s="91"/>
    </row>
    <row r="114" spans="1:256">
      <c r="A114" s="682"/>
      <c r="B114" s="568"/>
      <c r="C114" s="568"/>
      <c r="D114" s="91"/>
      <c r="E114" s="91"/>
      <c r="F114" s="91"/>
      <c r="G114" s="91"/>
      <c r="H114" s="91"/>
      <c r="I114" s="91"/>
      <c r="J114" s="91"/>
      <c r="K114" s="91"/>
      <c r="L114" s="91"/>
      <c r="M114" s="91"/>
      <c r="N114" s="91"/>
      <c r="O114" s="91"/>
      <c r="P114" s="91"/>
    </row>
    <row r="115" spans="1:256">
      <c r="A115" s="575" t="str">
        <f>A111&amp;".2"</f>
        <v>32.2</v>
      </c>
      <c r="B115" s="1398" t="s">
        <v>2318</v>
      </c>
      <c r="C115" s="1398"/>
      <c r="D115" s="1398"/>
      <c r="E115" s="1398"/>
      <c r="F115" s="1398"/>
      <c r="G115" s="1398"/>
      <c r="H115" s="1398"/>
      <c r="I115" s="1398"/>
      <c r="J115" s="1398"/>
      <c r="K115" s="1398"/>
      <c r="L115" s="1398"/>
      <c r="M115" s="1398"/>
      <c r="N115" s="1398"/>
      <c r="O115" s="1398"/>
      <c r="P115" s="1398"/>
    </row>
    <row r="116" spans="1:256">
      <c r="A116" s="91"/>
      <c r="B116" s="1398"/>
      <c r="C116" s="1398"/>
      <c r="D116" s="1398"/>
      <c r="E116" s="1398"/>
      <c r="F116" s="1398"/>
      <c r="G116" s="1398"/>
      <c r="H116" s="1398"/>
      <c r="I116" s="1398"/>
      <c r="J116" s="1398"/>
      <c r="K116" s="1398"/>
      <c r="L116" s="1398"/>
      <c r="M116" s="1398"/>
      <c r="N116" s="1398"/>
      <c r="O116" s="1398"/>
      <c r="P116" s="1398"/>
    </row>
    <row r="117" spans="1:256">
      <c r="A117" s="576"/>
      <c r="B117" s="585"/>
      <c r="C117" s="585"/>
      <c r="D117" s="585"/>
      <c r="E117" s="585"/>
      <c r="F117" s="585"/>
      <c r="G117" s="585"/>
      <c r="H117" s="585"/>
      <c r="I117" s="585"/>
      <c r="J117" s="585"/>
      <c r="K117" s="585"/>
      <c r="L117" s="585"/>
      <c r="M117" s="585"/>
      <c r="N117" s="585"/>
      <c r="O117" s="585"/>
      <c r="P117" s="585"/>
    </row>
    <row r="118" spans="1:256" s="16" customFormat="1">
      <c r="D118" s="17"/>
      <c r="F118" s="25"/>
      <c r="H118" s="25"/>
    </row>
    <row r="119" spans="1:256" s="16" customFormat="1" ht="12" customHeight="1">
      <c r="A119" s="567" t="str">
        <f>[49]BS!$A$43</f>
        <v xml:space="preserve">                                                                   For National Investment Trust Limited</v>
      </c>
      <c r="C119" s="15"/>
      <c r="D119" s="15"/>
      <c r="E119" s="15"/>
      <c r="F119" s="15"/>
      <c r="G119" s="15"/>
      <c r="H119" s="15"/>
      <c r="I119" s="15"/>
      <c r="J119" s="15"/>
      <c r="K119" s="15"/>
      <c r="L119" s="587"/>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1:256" s="16" customFormat="1" ht="12" customHeight="1">
      <c r="A120" s="567" t="str">
        <f>[49]BS!$A$44</f>
        <v xml:space="preserve">                                                                               (Management Company)</v>
      </c>
      <c r="C120" s="15"/>
      <c r="D120" s="15"/>
      <c r="E120" s="15"/>
      <c r="F120" s="15"/>
      <c r="G120" s="15"/>
      <c r="H120" s="15"/>
      <c r="I120" s="15"/>
      <c r="J120" s="15"/>
      <c r="K120" s="15"/>
      <c r="L120" s="587"/>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1:256" s="16" customFormat="1" ht="12" customHeight="1">
      <c r="A121" s="567"/>
      <c r="C121" s="15"/>
      <c r="D121" s="15"/>
      <c r="E121" s="15"/>
      <c r="F121" s="15"/>
      <c r="G121" s="15"/>
      <c r="H121" s="15"/>
      <c r="I121" s="15"/>
      <c r="J121" s="15"/>
      <c r="K121" s="15"/>
      <c r="L121" s="587"/>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1:256" s="45" customFormat="1" ht="12" customHeight="1">
      <c r="A122" s="66"/>
      <c r="B122" s="43"/>
      <c r="C122" s="43"/>
      <c r="D122" s="43"/>
      <c r="E122" s="44"/>
      <c r="F122" s="43"/>
      <c r="G122" s="43"/>
      <c r="H122" s="43"/>
      <c r="I122" s="43"/>
      <c r="J122" s="43"/>
      <c r="K122" s="43"/>
      <c r="L122" s="43"/>
      <c r="M122" s="43"/>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1:256" s="16" customFormat="1" ht="12" customHeight="1">
      <c r="A123" s="567" t="str">
        <f>[49]BS!$A$49</f>
        <v>Managing Director                                                             Director                                                                              Director</v>
      </c>
      <c r="E123" s="17"/>
      <c r="F123" s="18"/>
      <c r="G123" s="18"/>
      <c r="H123" s="18"/>
      <c r="I123" s="18"/>
      <c r="J123" s="18"/>
      <c r="K123" s="18"/>
      <c r="M123" s="18"/>
      <c r="N123" s="18"/>
      <c r="O123" s="18"/>
    </row>
    <row r="124" spans="1:256" s="16" customFormat="1">
      <c r="D124" s="17"/>
      <c r="F124" s="18"/>
    </row>
    <row r="125" spans="1:256" s="16" customFormat="1">
      <c r="D125" s="17"/>
      <c r="F125" s="18"/>
    </row>
    <row r="126" spans="1:256" s="66" customFormat="1">
      <c r="A126" s="986"/>
      <c r="B126" s="986"/>
      <c r="C126" s="986"/>
      <c r="D126" s="986"/>
      <c r="E126" s="986"/>
      <c r="F126" s="986"/>
      <c r="G126" s="986"/>
      <c r="H126" s="986"/>
    </row>
    <row r="127" spans="1:256" s="66" customFormat="1">
      <c r="A127" s="986"/>
      <c r="B127" s="986"/>
      <c r="C127" s="986"/>
      <c r="D127" s="986"/>
      <c r="E127" s="986"/>
      <c r="F127" s="986"/>
      <c r="G127" s="986"/>
      <c r="H127" s="986"/>
    </row>
  </sheetData>
  <mergeCells count="69">
    <mergeCell ref="F13:J14"/>
    <mergeCell ref="L13:N13"/>
    <mergeCell ref="F5:J5"/>
    <mergeCell ref="L5:N5"/>
    <mergeCell ref="F7:J8"/>
    <mergeCell ref="F10:J11"/>
    <mergeCell ref="L10:N11"/>
    <mergeCell ref="F16:J17"/>
    <mergeCell ref="L16:N18"/>
    <mergeCell ref="F20:J20"/>
    <mergeCell ref="L20:N20"/>
    <mergeCell ref="D22:D23"/>
    <mergeCell ref="F22:J22"/>
    <mergeCell ref="L22:N22"/>
    <mergeCell ref="L43:P43"/>
    <mergeCell ref="D25:D26"/>
    <mergeCell ref="F25:J26"/>
    <mergeCell ref="L25:N25"/>
    <mergeCell ref="B35:B36"/>
    <mergeCell ref="D35:D36"/>
    <mergeCell ref="F35:J35"/>
    <mergeCell ref="L35:P36"/>
    <mergeCell ref="L38:P38"/>
    <mergeCell ref="L39:P39"/>
    <mergeCell ref="L40:P40"/>
    <mergeCell ref="L41:P41"/>
    <mergeCell ref="L42:P42"/>
    <mergeCell ref="L55:P55"/>
    <mergeCell ref="L44:P44"/>
    <mergeCell ref="L45:P45"/>
    <mergeCell ref="L46:P46"/>
    <mergeCell ref="L47:P47"/>
    <mergeCell ref="L48:P48"/>
    <mergeCell ref="L49:P49"/>
    <mergeCell ref="L50:P50"/>
    <mergeCell ref="D51:E52"/>
    <mergeCell ref="L51:P51"/>
    <mergeCell ref="D53:E54"/>
    <mergeCell ref="L53:P53"/>
    <mergeCell ref="L67:P67"/>
    <mergeCell ref="L56:P56"/>
    <mergeCell ref="L57:P57"/>
    <mergeCell ref="L58:P58"/>
    <mergeCell ref="L59:P59"/>
    <mergeCell ref="L60:P60"/>
    <mergeCell ref="L61:P61"/>
    <mergeCell ref="L62:P62"/>
    <mergeCell ref="D63:E64"/>
    <mergeCell ref="L63:P63"/>
    <mergeCell ref="L65:P65"/>
    <mergeCell ref="L66:P66"/>
    <mergeCell ref="L68:P68"/>
    <mergeCell ref="L69:P69"/>
    <mergeCell ref="L70:P70"/>
    <mergeCell ref="B72:P73"/>
    <mergeCell ref="F75:J75"/>
    <mergeCell ref="L75:N75"/>
    <mergeCell ref="B115:P116"/>
    <mergeCell ref="F77:J77"/>
    <mergeCell ref="F79:J79"/>
    <mergeCell ref="F81:J81"/>
    <mergeCell ref="F83:J83"/>
    <mergeCell ref="F85:J85"/>
    <mergeCell ref="F87:J87"/>
    <mergeCell ref="F89:J89"/>
    <mergeCell ref="F91:J91"/>
    <mergeCell ref="B95:P97"/>
    <mergeCell ref="B101:P104"/>
    <mergeCell ref="B108:P109"/>
  </mergeCells>
  <pageMargins left="0.7" right="0.7" top="0.75" bottom="0.75" header="0.3" footer="0.3"/>
  <pageSetup scale="9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97"/>
  <sheetViews>
    <sheetView view="pageBreakPreview" zoomScaleSheetLayoutView="100" workbookViewId="0">
      <selection activeCell="O23" sqref="O23"/>
    </sheetView>
  </sheetViews>
  <sheetFormatPr defaultRowHeight="12"/>
  <cols>
    <col min="1" max="1" width="12.375" style="470" customWidth="1"/>
    <col min="2" max="2" width="7.25" style="470" customWidth="1"/>
    <col min="3" max="3" width="7.5" style="470" bestFit="1" customWidth="1"/>
    <col min="4" max="6" width="8.75" style="470" bestFit="1" customWidth="1"/>
    <col min="7" max="7" width="9.625" style="470" customWidth="1"/>
    <col min="8" max="8" width="9.75" style="470" customWidth="1"/>
    <col min="9" max="9" width="8.375" style="470" hidden="1" customWidth="1"/>
    <col min="10" max="11" width="6.125" style="470" customWidth="1"/>
    <col min="12" max="13" width="5.625" style="470" customWidth="1"/>
    <col min="14" max="14" width="11.125" style="470" customWidth="1"/>
    <col min="15" max="256" width="9" style="470"/>
    <col min="257" max="257" width="22.625" style="470" customWidth="1"/>
    <col min="258" max="258" width="9.5" style="470" bestFit="1" customWidth="1"/>
    <col min="259" max="261" width="9" style="470" bestFit="1" customWidth="1"/>
    <col min="262" max="262" width="10.375" style="470" customWidth="1"/>
    <col min="263" max="263" width="12.5" style="470" customWidth="1"/>
    <col min="264" max="264" width="11.375" style="470" customWidth="1"/>
    <col min="265" max="265" width="11.25" style="470" customWidth="1"/>
    <col min="266" max="266" width="12.125" style="470" customWidth="1"/>
    <col min="267" max="267" width="14.375" style="470" customWidth="1"/>
    <col min="268" max="512" width="9" style="470"/>
    <col min="513" max="513" width="22.625" style="470" customWidth="1"/>
    <col min="514" max="514" width="9.5" style="470" bestFit="1" customWidth="1"/>
    <col min="515" max="517" width="9" style="470" bestFit="1" customWidth="1"/>
    <col min="518" max="518" width="10.375" style="470" customWidth="1"/>
    <col min="519" max="519" width="12.5" style="470" customWidth="1"/>
    <col min="520" max="520" width="11.375" style="470" customWidth="1"/>
    <col min="521" max="521" width="11.25" style="470" customWidth="1"/>
    <col min="522" max="522" width="12.125" style="470" customWidth="1"/>
    <col min="523" max="523" width="14.375" style="470" customWidth="1"/>
    <col min="524" max="768" width="9" style="470"/>
    <col min="769" max="769" width="22.625" style="470" customWidth="1"/>
    <col min="770" max="770" width="9.5" style="470" bestFit="1" customWidth="1"/>
    <col min="771" max="773" width="9" style="470" bestFit="1" customWidth="1"/>
    <col min="774" max="774" width="10.375" style="470" customWidth="1"/>
    <col min="775" max="775" width="12.5" style="470" customWidth="1"/>
    <col min="776" max="776" width="11.375" style="470" customWidth="1"/>
    <col min="777" max="777" width="11.25" style="470" customWidth="1"/>
    <col min="778" max="778" width="12.125" style="470" customWidth="1"/>
    <col min="779" max="779" width="14.375" style="470" customWidth="1"/>
    <col min="780" max="1024" width="9" style="470"/>
    <col min="1025" max="1025" width="22.625" style="470" customWidth="1"/>
    <col min="1026" max="1026" width="9.5" style="470" bestFit="1" customWidth="1"/>
    <col min="1027" max="1029" width="9" style="470" bestFit="1" customWidth="1"/>
    <col min="1030" max="1030" width="10.375" style="470" customWidth="1"/>
    <col min="1031" max="1031" width="12.5" style="470" customWidth="1"/>
    <col min="1032" max="1032" width="11.375" style="470" customWidth="1"/>
    <col min="1033" max="1033" width="11.25" style="470" customWidth="1"/>
    <col min="1034" max="1034" width="12.125" style="470" customWidth="1"/>
    <col min="1035" max="1035" width="14.375" style="470" customWidth="1"/>
    <col min="1036" max="1280" width="9" style="470"/>
    <col min="1281" max="1281" width="22.625" style="470" customWidth="1"/>
    <col min="1282" max="1282" width="9.5" style="470" bestFit="1" customWidth="1"/>
    <col min="1283" max="1285" width="9" style="470" bestFit="1" customWidth="1"/>
    <col min="1286" max="1286" width="10.375" style="470" customWidth="1"/>
    <col min="1287" max="1287" width="12.5" style="470" customWidth="1"/>
    <col min="1288" max="1288" width="11.375" style="470" customWidth="1"/>
    <col min="1289" max="1289" width="11.25" style="470" customWidth="1"/>
    <col min="1290" max="1290" width="12.125" style="470" customWidth="1"/>
    <col min="1291" max="1291" width="14.375" style="470" customWidth="1"/>
    <col min="1292" max="1536" width="9" style="470"/>
    <col min="1537" max="1537" width="22.625" style="470" customWidth="1"/>
    <col min="1538" max="1538" width="9.5" style="470" bestFit="1" customWidth="1"/>
    <col min="1539" max="1541" width="9" style="470" bestFit="1" customWidth="1"/>
    <col min="1542" max="1542" width="10.375" style="470" customWidth="1"/>
    <col min="1543" max="1543" width="12.5" style="470" customWidth="1"/>
    <col min="1544" max="1544" width="11.375" style="470" customWidth="1"/>
    <col min="1545" max="1545" width="11.25" style="470" customWidth="1"/>
    <col min="1546" max="1546" width="12.125" style="470" customWidth="1"/>
    <col min="1547" max="1547" width="14.375" style="470" customWidth="1"/>
    <col min="1548" max="1792" width="9" style="470"/>
    <col min="1793" max="1793" width="22.625" style="470" customWidth="1"/>
    <col min="1794" max="1794" width="9.5" style="470" bestFit="1" customWidth="1"/>
    <col min="1795" max="1797" width="9" style="470" bestFit="1" customWidth="1"/>
    <col min="1798" max="1798" width="10.375" style="470" customWidth="1"/>
    <col min="1799" max="1799" width="12.5" style="470" customWidth="1"/>
    <col min="1800" max="1800" width="11.375" style="470" customWidth="1"/>
    <col min="1801" max="1801" width="11.25" style="470" customWidth="1"/>
    <col min="1802" max="1802" width="12.125" style="470" customWidth="1"/>
    <col min="1803" max="1803" width="14.375" style="470" customWidth="1"/>
    <col min="1804" max="2048" width="9" style="470"/>
    <col min="2049" max="2049" width="22.625" style="470" customWidth="1"/>
    <col min="2050" max="2050" width="9.5" style="470" bestFit="1" customWidth="1"/>
    <col min="2051" max="2053" width="9" style="470" bestFit="1" customWidth="1"/>
    <col min="2054" max="2054" width="10.375" style="470" customWidth="1"/>
    <col min="2055" max="2055" width="12.5" style="470" customWidth="1"/>
    <col min="2056" max="2056" width="11.375" style="470" customWidth="1"/>
    <col min="2057" max="2057" width="11.25" style="470" customWidth="1"/>
    <col min="2058" max="2058" width="12.125" style="470" customWidth="1"/>
    <col min="2059" max="2059" width="14.375" style="470" customWidth="1"/>
    <col min="2060" max="2304" width="9" style="470"/>
    <col min="2305" max="2305" width="22.625" style="470" customWidth="1"/>
    <col min="2306" max="2306" width="9.5" style="470" bestFit="1" customWidth="1"/>
    <col min="2307" max="2309" width="9" style="470" bestFit="1" customWidth="1"/>
    <col min="2310" max="2310" width="10.375" style="470" customWidth="1"/>
    <col min="2311" max="2311" width="12.5" style="470" customWidth="1"/>
    <col min="2312" max="2312" width="11.375" style="470" customWidth="1"/>
    <col min="2313" max="2313" width="11.25" style="470" customWidth="1"/>
    <col min="2314" max="2314" width="12.125" style="470" customWidth="1"/>
    <col min="2315" max="2315" width="14.375" style="470" customWidth="1"/>
    <col min="2316" max="2560" width="9" style="470"/>
    <col min="2561" max="2561" width="22.625" style="470" customWidth="1"/>
    <col min="2562" max="2562" width="9.5" style="470" bestFit="1" customWidth="1"/>
    <col min="2563" max="2565" width="9" style="470" bestFit="1" customWidth="1"/>
    <col min="2566" max="2566" width="10.375" style="470" customWidth="1"/>
    <col min="2567" max="2567" width="12.5" style="470" customWidth="1"/>
    <col min="2568" max="2568" width="11.375" style="470" customWidth="1"/>
    <col min="2569" max="2569" width="11.25" style="470" customWidth="1"/>
    <col min="2570" max="2570" width="12.125" style="470" customWidth="1"/>
    <col min="2571" max="2571" width="14.375" style="470" customWidth="1"/>
    <col min="2572" max="2816" width="9" style="470"/>
    <col min="2817" max="2817" width="22.625" style="470" customWidth="1"/>
    <col min="2818" max="2818" width="9.5" style="470" bestFit="1" customWidth="1"/>
    <col min="2819" max="2821" width="9" style="470" bestFit="1" customWidth="1"/>
    <col min="2822" max="2822" width="10.375" style="470" customWidth="1"/>
    <col min="2823" max="2823" width="12.5" style="470" customWidth="1"/>
    <col min="2824" max="2824" width="11.375" style="470" customWidth="1"/>
    <col min="2825" max="2825" width="11.25" style="470" customWidth="1"/>
    <col min="2826" max="2826" width="12.125" style="470" customWidth="1"/>
    <col min="2827" max="2827" width="14.375" style="470" customWidth="1"/>
    <col min="2828" max="3072" width="9" style="470"/>
    <col min="3073" max="3073" width="22.625" style="470" customWidth="1"/>
    <col min="3074" max="3074" width="9.5" style="470" bestFit="1" customWidth="1"/>
    <col min="3075" max="3077" width="9" style="470" bestFit="1" customWidth="1"/>
    <col min="3078" max="3078" width="10.375" style="470" customWidth="1"/>
    <col min="3079" max="3079" width="12.5" style="470" customWidth="1"/>
    <col min="3080" max="3080" width="11.375" style="470" customWidth="1"/>
    <col min="3081" max="3081" width="11.25" style="470" customWidth="1"/>
    <col min="3082" max="3082" width="12.125" style="470" customWidth="1"/>
    <col min="3083" max="3083" width="14.375" style="470" customWidth="1"/>
    <col min="3084" max="3328" width="9" style="470"/>
    <col min="3329" max="3329" width="22.625" style="470" customWidth="1"/>
    <col min="3330" max="3330" width="9.5" style="470" bestFit="1" customWidth="1"/>
    <col min="3331" max="3333" width="9" style="470" bestFit="1" customWidth="1"/>
    <col min="3334" max="3334" width="10.375" style="470" customWidth="1"/>
    <col min="3335" max="3335" width="12.5" style="470" customWidth="1"/>
    <col min="3336" max="3336" width="11.375" style="470" customWidth="1"/>
    <col min="3337" max="3337" width="11.25" style="470" customWidth="1"/>
    <col min="3338" max="3338" width="12.125" style="470" customWidth="1"/>
    <col min="3339" max="3339" width="14.375" style="470" customWidth="1"/>
    <col min="3340" max="3584" width="9" style="470"/>
    <col min="3585" max="3585" width="22.625" style="470" customWidth="1"/>
    <col min="3586" max="3586" width="9.5" style="470" bestFit="1" customWidth="1"/>
    <col min="3587" max="3589" width="9" style="470" bestFit="1" customWidth="1"/>
    <col min="3590" max="3590" width="10.375" style="470" customWidth="1"/>
    <col min="3591" max="3591" width="12.5" style="470" customWidth="1"/>
    <col min="3592" max="3592" width="11.375" style="470" customWidth="1"/>
    <col min="3593" max="3593" width="11.25" style="470" customWidth="1"/>
    <col min="3594" max="3594" width="12.125" style="470" customWidth="1"/>
    <col min="3595" max="3595" width="14.375" style="470" customWidth="1"/>
    <col min="3596" max="3840" width="9" style="470"/>
    <col min="3841" max="3841" width="22.625" style="470" customWidth="1"/>
    <col min="3842" max="3842" width="9.5" style="470" bestFit="1" customWidth="1"/>
    <col min="3843" max="3845" width="9" style="470" bestFit="1" customWidth="1"/>
    <col min="3846" max="3846" width="10.375" style="470" customWidth="1"/>
    <col min="3847" max="3847" width="12.5" style="470" customWidth="1"/>
    <col min="3848" max="3848" width="11.375" style="470" customWidth="1"/>
    <col min="3849" max="3849" width="11.25" style="470" customWidth="1"/>
    <col min="3850" max="3850" width="12.125" style="470" customWidth="1"/>
    <col min="3851" max="3851" width="14.375" style="470" customWidth="1"/>
    <col min="3852" max="4096" width="9" style="470"/>
    <col min="4097" max="4097" width="22.625" style="470" customWidth="1"/>
    <col min="4098" max="4098" width="9.5" style="470" bestFit="1" customWidth="1"/>
    <col min="4099" max="4101" width="9" style="470" bestFit="1" customWidth="1"/>
    <col min="4102" max="4102" width="10.375" style="470" customWidth="1"/>
    <col min="4103" max="4103" width="12.5" style="470" customWidth="1"/>
    <col min="4104" max="4104" width="11.375" style="470" customWidth="1"/>
    <col min="4105" max="4105" width="11.25" style="470" customWidth="1"/>
    <col min="4106" max="4106" width="12.125" style="470" customWidth="1"/>
    <col min="4107" max="4107" width="14.375" style="470" customWidth="1"/>
    <col min="4108" max="4352" width="9" style="470"/>
    <col min="4353" max="4353" width="22.625" style="470" customWidth="1"/>
    <col min="4354" max="4354" width="9.5" style="470" bestFit="1" customWidth="1"/>
    <col min="4355" max="4357" width="9" style="470" bestFit="1" customWidth="1"/>
    <col min="4358" max="4358" width="10.375" style="470" customWidth="1"/>
    <col min="4359" max="4359" width="12.5" style="470" customWidth="1"/>
    <col min="4360" max="4360" width="11.375" style="470" customWidth="1"/>
    <col min="4361" max="4361" width="11.25" style="470" customWidth="1"/>
    <col min="4362" max="4362" width="12.125" style="470" customWidth="1"/>
    <col min="4363" max="4363" width="14.375" style="470" customWidth="1"/>
    <col min="4364" max="4608" width="9" style="470"/>
    <col min="4609" max="4609" width="22.625" style="470" customWidth="1"/>
    <col min="4610" max="4610" width="9.5" style="470" bestFit="1" customWidth="1"/>
    <col min="4611" max="4613" width="9" style="470" bestFit="1" customWidth="1"/>
    <col min="4614" max="4614" width="10.375" style="470" customWidth="1"/>
    <col min="4615" max="4615" width="12.5" style="470" customWidth="1"/>
    <col min="4616" max="4616" width="11.375" style="470" customWidth="1"/>
    <col min="4617" max="4617" width="11.25" style="470" customWidth="1"/>
    <col min="4618" max="4618" width="12.125" style="470" customWidth="1"/>
    <col min="4619" max="4619" width="14.375" style="470" customWidth="1"/>
    <col min="4620" max="4864" width="9" style="470"/>
    <col min="4865" max="4865" width="22.625" style="470" customWidth="1"/>
    <col min="4866" max="4866" width="9.5" style="470" bestFit="1" customWidth="1"/>
    <col min="4867" max="4869" width="9" style="470" bestFit="1" customWidth="1"/>
    <col min="4870" max="4870" width="10.375" style="470" customWidth="1"/>
    <col min="4871" max="4871" width="12.5" style="470" customWidth="1"/>
    <col min="4872" max="4872" width="11.375" style="470" customWidth="1"/>
    <col min="4873" max="4873" width="11.25" style="470" customWidth="1"/>
    <col min="4874" max="4874" width="12.125" style="470" customWidth="1"/>
    <col min="4875" max="4875" width="14.375" style="470" customWidth="1"/>
    <col min="4876" max="5120" width="9" style="470"/>
    <col min="5121" max="5121" width="22.625" style="470" customWidth="1"/>
    <col min="5122" max="5122" width="9.5" style="470" bestFit="1" customWidth="1"/>
    <col min="5123" max="5125" width="9" style="470" bestFit="1" customWidth="1"/>
    <col min="5126" max="5126" width="10.375" style="470" customWidth="1"/>
    <col min="5127" max="5127" width="12.5" style="470" customWidth="1"/>
    <col min="5128" max="5128" width="11.375" style="470" customWidth="1"/>
    <col min="5129" max="5129" width="11.25" style="470" customWidth="1"/>
    <col min="5130" max="5130" width="12.125" style="470" customWidth="1"/>
    <col min="5131" max="5131" width="14.375" style="470" customWidth="1"/>
    <col min="5132" max="5376" width="9" style="470"/>
    <col min="5377" max="5377" width="22.625" style="470" customWidth="1"/>
    <col min="5378" max="5378" width="9.5" style="470" bestFit="1" customWidth="1"/>
    <col min="5379" max="5381" width="9" style="470" bestFit="1" customWidth="1"/>
    <col min="5382" max="5382" width="10.375" style="470" customWidth="1"/>
    <col min="5383" max="5383" width="12.5" style="470" customWidth="1"/>
    <col min="5384" max="5384" width="11.375" style="470" customWidth="1"/>
    <col min="5385" max="5385" width="11.25" style="470" customWidth="1"/>
    <col min="5386" max="5386" width="12.125" style="470" customWidth="1"/>
    <col min="5387" max="5387" width="14.375" style="470" customWidth="1"/>
    <col min="5388" max="5632" width="9" style="470"/>
    <col min="5633" max="5633" width="22.625" style="470" customWidth="1"/>
    <col min="5634" max="5634" width="9.5" style="470" bestFit="1" customWidth="1"/>
    <col min="5635" max="5637" width="9" style="470" bestFit="1" customWidth="1"/>
    <col min="5638" max="5638" width="10.375" style="470" customWidth="1"/>
    <col min="5639" max="5639" width="12.5" style="470" customWidth="1"/>
    <col min="5640" max="5640" width="11.375" style="470" customWidth="1"/>
    <col min="5641" max="5641" width="11.25" style="470" customWidth="1"/>
    <col min="5642" max="5642" width="12.125" style="470" customWidth="1"/>
    <col min="5643" max="5643" width="14.375" style="470" customWidth="1"/>
    <col min="5644" max="5888" width="9" style="470"/>
    <col min="5889" max="5889" width="22.625" style="470" customWidth="1"/>
    <col min="5890" max="5890" width="9.5" style="470" bestFit="1" customWidth="1"/>
    <col min="5891" max="5893" width="9" style="470" bestFit="1" customWidth="1"/>
    <col min="5894" max="5894" width="10.375" style="470" customWidth="1"/>
    <col min="5895" max="5895" width="12.5" style="470" customWidth="1"/>
    <col min="5896" max="5896" width="11.375" style="470" customWidth="1"/>
    <col min="5897" max="5897" width="11.25" style="470" customWidth="1"/>
    <col min="5898" max="5898" width="12.125" style="470" customWidth="1"/>
    <col min="5899" max="5899" width="14.375" style="470" customWidth="1"/>
    <col min="5900" max="6144" width="9" style="470"/>
    <col min="6145" max="6145" width="22.625" style="470" customWidth="1"/>
    <col min="6146" max="6146" width="9.5" style="470" bestFit="1" customWidth="1"/>
    <col min="6147" max="6149" width="9" style="470" bestFit="1" customWidth="1"/>
    <col min="6150" max="6150" width="10.375" style="470" customWidth="1"/>
    <col min="6151" max="6151" width="12.5" style="470" customWidth="1"/>
    <col min="6152" max="6152" width="11.375" style="470" customWidth="1"/>
    <col min="6153" max="6153" width="11.25" style="470" customWidth="1"/>
    <col min="6154" max="6154" width="12.125" style="470" customWidth="1"/>
    <col min="6155" max="6155" width="14.375" style="470" customWidth="1"/>
    <col min="6156" max="6400" width="9" style="470"/>
    <col min="6401" max="6401" width="22.625" style="470" customWidth="1"/>
    <col min="6402" max="6402" width="9.5" style="470" bestFit="1" customWidth="1"/>
    <col min="6403" max="6405" width="9" style="470" bestFit="1" customWidth="1"/>
    <col min="6406" max="6406" width="10.375" style="470" customWidth="1"/>
    <col min="6407" max="6407" width="12.5" style="470" customWidth="1"/>
    <col min="6408" max="6408" width="11.375" style="470" customWidth="1"/>
    <col min="6409" max="6409" width="11.25" style="470" customWidth="1"/>
    <col min="6410" max="6410" width="12.125" style="470" customWidth="1"/>
    <col min="6411" max="6411" width="14.375" style="470" customWidth="1"/>
    <col min="6412" max="6656" width="9" style="470"/>
    <col min="6657" max="6657" width="22.625" style="470" customWidth="1"/>
    <col min="6658" max="6658" width="9.5" style="470" bestFit="1" customWidth="1"/>
    <col min="6659" max="6661" width="9" style="470" bestFit="1" customWidth="1"/>
    <col min="6662" max="6662" width="10.375" style="470" customWidth="1"/>
    <col min="6663" max="6663" width="12.5" style="470" customWidth="1"/>
    <col min="6664" max="6664" width="11.375" style="470" customWidth="1"/>
    <col min="6665" max="6665" width="11.25" style="470" customWidth="1"/>
    <col min="6666" max="6666" width="12.125" style="470" customWidth="1"/>
    <col min="6667" max="6667" width="14.375" style="470" customWidth="1"/>
    <col min="6668" max="6912" width="9" style="470"/>
    <col min="6913" max="6913" width="22.625" style="470" customWidth="1"/>
    <col min="6914" max="6914" width="9.5" style="470" bestFit="1" customWidth="1"/>
    <col min="6915" max="6917" width="9" style="470" bestFit="1" customWidth="1"/>
    <col min="6918" max="6918" width="10.375" style="470" customWidth="1"/>
    <col min="6919" max="6919" width="12.5" style="470" customWidth="1"/>
    <col min="6920" max="6920" width="11.375" style="470" customWidth="1"/>
    <col min="6921" max="6921" width="11.25" style="470" customWidth="1"/>
    <col min="6922" max="6922" width="12.125" style="470" customWidth="1"/>
    <col min="6923" max="6923" width="14.375" style="470" customWidth="1"/>
    <col min="6924" max="7168" width="9" style="470"/>
    <col min="7169" max="7169" width="22.625" style="470" customWidth="1"/>
    <col min="7170" max="7170" width="9.5" style="470" bestFit="1" customWidth="1"/>
    <col min="7171" max="7173" width="9" style="470" bestFit="1" customWidth="1"/>
    <col min="7174" max="7174" width="10.375" style="470" customWidth="1"/>
    <col min="7175" max="7175" width="12.5" style="470" customWidth="1"/>
    <col min="7176" max="7176" width="11.375" style="470" customWidth="1"/>
    <col min="7177" max="7177" width="11.25" style="470" customWidth="1"/>
    <col min="7178" max="7178" width="12.125" style="470" customWidth="1"/>
    <col min="7179" max="7179" width="14.375" style="470" customWidth="1"/>
    <col min="7180" max="7424" width="9" style="470"/>
    <col min="7425" max="7425" width="22.625" style="470" customWidth="1"/>
    <col min="7426" max="7426" width="9.5" style="470" bestFit="1" customWidth="1"/>
    <col min="7427" max="7429" width="9" style="470" bestFit="1" customWidth="1"/>
    <col min="7430" max="7430" width="10.375" style="470" customWidth="1"/>
    <col min="7431" max="7431" width="12.5" style="470" customWidth="1"/>
    <col min="7432" max="7432" width="11.375" style="470" customWidth="1"/>
    <col min="7433" max="7433" width="11.25" style="470" customWidth="1"/>
    <col min="7434" max="7434" width="12.125" style="470" customWidth="1"/>
    <col min="7435" max="7435" width="14.375" style="470" customWidth="1"/>
    <col min="7436" max="7680" width="9" style="470"/>
    <col min="7681" max="7681" width="22.625" style="470" customWidth="1"/>
    <col min="7682" max="7682" width="9.5" style="470" bestFit="1" customWidth="1"/>
    <col min="7683" max="7685" width="9" style="470" bestFit="1" customWidth="1"/>
    <col min="7686" max="7686" width="10.375" style="470" customWidth="1"/>
    <col min="7687" max="7687" width="12.5" style="470" customWidth="1"/>
    <col min="7688" max="7688" width="11.375" style="470" customWidth="1"/>
    <col min="7689" max="7689" width="11.25" style="470" customWidth="1"/>
    <col min="7690" max="7690" width="12.125" style="470" customWidth="1"/>
    <col min="7691" max="7691" width="14.375" style="470" customWidth="1"/>
    <col min="7692" max="7936" width="9" style="470"/>
    <col min="7937" max="7937" width="22.625" style="470" customWidth="1"/>
    <col min="7938" max="7938" width="9.5" style="470" bestFit="1" customWidth="1"/>
    <col min="7939" max="7941" width="9" style="470" bestFit="1" customWidth="1"/>
    <col min="7942" max="7942" width="10.375" style="470" customWidth="1"/>
    <col min="7943" max="7943" width="12.5" style="470" customWidth="1"/>
    <col min="7944" max="7944" width="11.375" style="470" customWidth="1"/>
    <col min="7945" max="7945" width="11.25" style="470" customWidth="1"/>
    <col min="7946" max="7946" width="12.125" style="470" customWidth="1"/>
    <col min="7947" max="7947" width="14.375" style="470" customWidth="1"/>
    <col min="7948" max="8192" width="9" style="470"/>
    <col min="8193" max="8193" width="22.625" style="470" customWidth="1"/>
    <col min="8194" max="8194" width="9.5" style="470" bestFit="1" customWidth="1"/>
    <col min="8195" max="8197" width="9" style="470" bestFit="1" customWidth="1"/>
    <col min="8198" max="8198" width="10.375" style="470" customWidth="1"/>
    <col min="8199" max="8199" width="12.5" style="470" customWidth="1"/>
    <col min="8200" max="8200" width="11.375" style="470" customWidth="1"/>
    <col min="8201" max="8201" width="11.25" style="470" customWidth="1"/>
    <col min="8202" max="8202" width="12.125" style="470" customWidth="1"/>
    <col min="8203" max="8203" width="14.375" style="470" customWidth="1"/>
    <col min="8204" max="8448" width="9" style="470"/>
    <col min="8449" max="8449" width="22.625" style="470" customWidth="1"/>
    <col min="8450" max="8450" width="9.5" style="470" bestFit="1" customWidth="1"/>
    <col min="8451" max="8453" width="9" style="470" bestFit="1" customWidth="1"/>
    <col min="8454" max="8454" width="10.375" style="470" customWidth="1"/>
    <col min="8455" max="8455" width="12.5" style="470" customWidth="1"/>
    <col min="8456" max="8456" width="11.375" style="470" customWidth="1"/>
    <col min="8457" max="8457" width="11.25" style="470" customWidth="1"/>
    <col min="8458" max="8458" width="12.125" style="470" customWidth="1"/>
    <col min="8459" max="8459" width="14.375" style="470" customWidth="1"/>
    <col min="8460" max="8704" width="9" style="470"/>
    <col min="8705" max="8705" width="22.625" style="470" customWidth="1"/>
    <col min="8706" max="8706" width="9.5" style="470" bestFit="1" customWidth="1"/>
    <col min="8707" max="8709" width="9" style="470" bestFit="1" customWidth="1"/>
    <col min="8710" max="8710" width="10.375" style="470" customWidth="1"/>
    <col min="8711" max="8711" width="12.5" style="470" customWidth="1"/>
    <col min="8712" max="8712" width="11.375" style="470" customWidth="1"/>
    <col min="8713" max="8713" width="11.25" style="470" customWidth="1"/>
    <col min="8714" max="8714" width="12.125" style="470" customWidth="1"/>
    <col min="8715" max="8715" width="14.375" style="470" customWidth="1"/>
    <col min="8716" max="8960" width="9" style="470"/>
    <col min="8961" max="8961" width="22.625" style="470" customWidth="1"/>
    <col min="8962" max="8962" width="9.5" style="470" bestFit="1" customWidth="1"/>
    <col min="8963" max="8965" width="9" style="470" bestFit="1" customWidth="1"/>
    <col min="8966" max="8966" width="10.375" style="470" customWidth="1"/>
    <col min="8967" max="8967" width="12.5" style="470" customWidth="1"/>
    <col min="8968" max="8968" width="11.375" style="470" customWidth="1"/>
    <col min="8969" max="8969" width="11.25" style="470" customWidth="1"/>
    <col min="8970" max="8970" width="12.125" style="470" customWidth="1"/>
    <col min="8971" max="8971" width="14.375" style="470" customWidth="1"/>
    <col min="8972" max="9216" width="9" style="470"/>
    <col min="9217" max="9217" width="22.625" style="470" customWidth="1"/>
    <col min="9218" max="9218" width="9.5" style="470" bestFit="1" customWidth="1"/>
    <col min="9219" max="9221" width="9" style="470" bestFit="1" customWidth="1"/>
    <col min="9222" max="9222" width="10.375" style="470" customWidth="1"/>
    <col min="9223" max="9223" width="12.5" style="470" customWidth="1"/>
    <col min="9224" max="9224" width="11.375" style="470" customWidth="1"/>
    <col min="9225" max="9225" width="11.25" style="470" customWidth="1"/>
    <col min="9226" max="9226" width="12.125" style="470" customWidth="1"/>
    <col min="9227" max="9227" width="14.375" style="470" customWidth="1"/>
    <col min="9228" max="9472" width="9" style="470"/>
    <col min="9473" max="9473" width="22.625" style="470" customWidth="1"/>
    <col min="9474" max="9474" width="9.5" style="470" bestFit="1" customWidth="1"/>
    <col min="9475" max="9477" width="9" style="470" bestFit="1" customWidth="1"/>
    <col min="9478" max="9478" width="10.375" style="470" customWidth="1"/>
    <col min="9479" max="9479" width="12.5" style="470" customWidth="1"/>
    <col min="9480" max="9480" width="11.375" style="470" customWidth="1"/>
    <col min="9481" max="9481" width="11.25" style="470" customWidth="1"/>
    <col min="9482" max="9482" width="12.125" style="470" customWidth="1"/>
    <col min="9483" max="9483" width="14.375" style="470" customWidth="1"/>
    <col min="9484" max="9728" width="9" style="470"/>
    <col min="9729" max="9729" width="22.625" style="470" customWidth="1"/>
    <col min="9730" max="9730" width="9.5" style="470" bestFit="1" customWidth="1"/>
    <col min="9731" max="9733" width="9" style="470" bestFit="1" customWidth="1"/>
    <col min="9734" max="9734" width="10.375" style="470" customWidth="1"/>
    <col min="9735" max="9735" width="12.5" style="470" customWidth="1"/>
    <col min="9736" max="9736" width="11.375" style="470" customWidth="1"/>
    <col min="9737" max="9737" width="11.25" style="470" customWidth="1"/>
    <col min="9738" max="9738" width="12.125" style="470" customWidth="1"/>
    <col min="9739" max="9739" width="14.375" style="470" customWidth="1"/>
    <col min="9740" max="9984" width="9" style="470"/>
    <col min="9985" max="9985" width="22.625" style="470" customWidth="1"/>
    <col min="9986" max="9986" width="9.5" style="470" bestFit="1" customWidth="1"/>
    <col min="9987" max="9989" width="9" style="470" bestFit="1" customWidth="1"/>
    <col min="9990" max="9990" width="10.375" style="470" customWidth="1"/>
    <col min="9991" max="9991" width="12.5" style="470" customWidth="1"/>
    <col min="9992" max="9992" width="11.375" style="470" customWidth="1"/>
    <col min="9993" max="9993" width="11.25" style="470" customWidth="1"/>
    <col min="9994" max="9994" width="12.125" style="470" customWidth="1"/>
    <col min="9995" max="9995" width="14.375" style="470" customWidth="1"/>
    <col min="9996" max="10240" width="9" style="470"/>
    <col min="10241" max="10241" width="22.625" style="470" customWidth="1"/>
    <col min="10242" max="10242" width="9.5" style="470" bestFit="1" customWidth="1"/>
    <col min="10243" max="10245" width="9" style="470" bestFit="1" customWidth="1"/>
    <col min="10246" max="10246" width="10.375" style="470" customWidth="1"/>
    <col min="10247" max="10247" width="12.5" style="470" customWidth="1"/>
    <col min="10248" max="10248" width="11.375" style="470" customWidth="1"/>
    <col min="10249" max="10249" width="11.25" style="470" customWidth="1"/>
    <col min="10250" max="10250" width="12.125" style="470" customWidth="1"/>
    <col min="10251" max="10251" width="14.375" style="470" customWidth="1"/>
    <col min="10252" max="10496" width="9" style="470"/>
    <col min="10497" max="10497" width="22.625" style="470" customWidth="1"/>
    <col min="10498" max="10498" width="9.5" style="470" bestFit="1" customWidth="1"/>
    <col min="10499" max="10501" width="9" style="470" bestFit="1" customWidth="1"/>
    <col min="10502" max="10502" width="10.375" style="470" customWidth="1"/>
    <col min="10503" max="10503" width="12.5" style="470" customWidth="1"/>
    <col min="10504" max="10504" width="11.375" style="470" customWidth="1"/>
    <col min="10505" max="10505" width="11.25" style="470" customWidth="1"/>
    <col min="10506" max="10506" width="12.125" style="470" customWidth="1"/>
    <col min="10507" max="10507" width="14.375" style="470" customWidth="1"/>
    <col min="10508" max="10752" width="9" style="470"/>
    <col min="10753" max="10753" width="22.625" style="470" customWidth="1"/>
    <col min="10754" max="10754" width="9.5" style="470" bestFit="1" customWidth="1"/>
    <col min="10755" max="10757" width="9" style="470" bestFit="1" customWidth="1"/>
    <col min="10758" max="10758" width="10.375" style="470" customWidth="1"/>
    <col min="10759" max="10759" width="12.5" style="470" customWidth="1"/>
    <col min="10760" max="10760" width="11.375" style="470" customWidth="1"/>
    <col min="10761" max="10761" width="11.25" style="470" customWidth="1"/>
    <col min="10762" max="10762" width="12.125" style="470" customWidth="1"/>
    <col min="10763" max="10763" width="14.375" style="470" customWidth="1"/>
    <col min="10764" max="11008" width="9" style="470"/>
    <col min="11009" max="11009" width="22.625" style="470" customWidth="1"/>
    <col min="11010" max="11010" width="9.5" style="470" bestFit="1" customWidth="1"/>
    <col min="11011" max="11013" width="9" style="470" bestFit="1" customWidth="1"/>
    <col min="11014" max="11014" width="10.375" style="470" customWidth="1"/>
    <col min="11015" max="11015" width="12.5" style="470" customWidth="1"/>
    <col min="11016" max="11016" width="11.375" style="470" customWidth="1"/>
    <col min="11017" max="11017" width="11.25" style="470" customWidth="1"/>
    <col min="11018" max="11018" width="12.125" style="470" customWidth="1"/>
    <col min="11019" max="11019" width="14.375" style="470" customWidth="1"/>
    <col min="11020" max="11264" width="9" style="470"/>
    <col min="11265" max="11265" width="22.625" style="470" customWidth="1"/>
    <col min="11266" max="11266" width="9.5" style="470" bestFit="1" customWidth="1"/>
    <col min="11267" max="11269" width="9" style="470" bestFit="1" customWidth="1"/>
    <col min="11270" max="11270" width="10.375" style="470" customWidth="1"/>
    <col min="11271" max="11271" width="12.5" style="470" customWidth="1"/>
    <col min="11272" max="11272" width="11.375" style="470" customWidth="1"/>
    <col min="11273" max="11273" width="11.25" style="470" customWidth="1"/>
    <col min="11274" max="11274" width="12.125" style="470" customWidth="1"/>
    <col min="11275" max="11275" width="14.375" style="470" customWidth="1"/>
    <col min="11276" max="11520" width="9" style="470"/>
    <col min="11521" max="11521" width="22.625" style="470" customWidth="1"/>
    <col min="11522" max="11522" width="9.5" style="470" bestFit="1" customWidth="1"/>
    <col min="11523" max="11525" width="9" style="470" bestFit="1" customWidth="1"/>
    <col min="11526" max="11526" width="10.375" style="470" customWidth="1"/>
    <col min="11527" max="11527" width="12.5" style="470" customWidth="1"/>
    <col min="11528" max="11528" width="11.375" style="470" customWidth="1"/>
    <col min="11529" max="11529" width="11.25" style="470" customWidth="1"/>
    <col min="11530" max="11530" width="12.125" style="470" customWidth="1"/>
    <col min="11531" max="11531" width="14.375" style="470" customWidth="1"/>
    <col min="11532" max="11776" width="9" style="470"/>
    <col min="11777" max="11777" width="22.625" style="470" customWidth="1"/>
    <col min="11778" max="11778" width="9.5" style="470" bestFit="1" customWidth="1"/>
    <col min="11779" max="11781" width="9" style="470" bestFit="1" customWidth="1"/>
    <col min="11782" max="11782" width="10.375" style="470" customWidth="1"/>
    <col min="11783" max="11783" width="12.5" style="470" customWidth="1"/>
    <col min="11784" max="11784" width="11.375" style="470" customWidth="1"/>
    <col min="11785" max="11785" width="11.25" style="470" customWidth="1"/>
    <col min="11786" max="11786" width="12.125" style="470" customWidth="1"/>
    <col min="11787" max="11787" width="14.375" style="470" customWidth="1"/>
    <col min="11788" max="12032" width="9" style="470"/>
    <col min="12033" max="12033" width="22.625" style="470" customWidth="1"/>
    <col min="12034" max="12034" width="9.5" style="470" bestFit="1" customWidth="1"/>
    <col min="12035" max="12037" width="9" style="470" bestFit="1" customWidth="1"/>
    <col min="12038" max="12038" width="10.375" style="470" customWidth="1"/>
    <col min="12039" max="12039" width="12.5" style="470" customWidth="1"/>
    <col min="12040" max="12040" width="11.375" style="470" customWidth="1"/>
    <col min="12041" max="12041" width="11.25" style="470" customWidth="1"/>
    <col min="12042" max="12042" width="12.125" style="470" customWidth="1"/>
    <col min="12043" max="12043" width="14.375" style="470" customWidth="1"/>
    <col min="12044" max="12288" width="9" style="470"/>
    <col min="12289" max="12289" width="22.625" style="470" customWidth="1"/>
    <col min="12290" max="12290" width="9.5" style="470" bestFit="1" customWidth="1"/>
    <col min="12291" max="12293" width="9" style="470" bestFit="1" customWidth="1"/>
    <col min="12294" max="12294" width="10.375" style="470" customWidth="1"/>
    <col min="12295" max="12295" width="12.5" style="470" customWidth="1"/>
    <col min="12296" max="12296" width="11.375" style="470" customWidth="1"/>
    <col min="12297" max="12297" width="11.25" style="470" customWidth="1"/>
    <col min="12298" max="12298" width="12.125" style="470" customWidth="1"/>
    <col min="12299" max="12299" width="14.375" style="470" customWidth="1"/>
    <col min="12300" max="12544" width="9" style="470"/>
    <col min="12545" max="12545" width="22.625" style="470" customWidth="1"/>
    <col min="12546" max="12546" width="9.5" style="470" bestFit="1" customWidth="1"/>
    <col min="12547" max="12549" width="9" style="470" bestFit="1" customWidth="1"/>
    <col min="12550" max="12550" width="10.375" style="470" customWidth="1"/>
    <col min="12551" max="12551" width="12.5" style="470" customWidth="1"/>
    <col min="12552" max="12552" width="11.375" style="470" customWidth="1"/>
    <col min="12553" max="12553" width="11.25" style="470" customWidth="1"/>
    <col min="12554" max="12554" width="12.125" style="470" customWidth="1"/>
    <col min="12555" max="12555" width="14.375" style="470" customWidth="1"/>
    <col min="12556" max="12800" width="9" style="470"/>
    <col min="12801" max="12801" width="22.625" style="470" customWidth="1"/>
    <col min="12802" max="12802" width="9.5" style="470" bestFit="1" customWidth="1"/>
    <col min="12803" max="12805" width="9" style="470" bestFit="1" customWidth="1"/>
    <col min="12806" max="12806" width="10.375" style="470" customWidth="1"/>
    <col min="12807" max="12807" width="12.5" style="470" customWidth="1"/>
    <col min="12808" max="12808" width="11.375" style="470" customWidth="1"/>
    <col min="12809" max="12809" width="11.25" style="470" customWidth="1"/>
    <col min="12810" max="12810" width="12.125" style="470" customWidth="1"/>
    <col min="12811" max="12811" width="14.375" style="470" customWidth="1"/>
    <col min="12812" max="13056" width="9" style="470"/>
    <col min="13057" max="13057" width="22.625" style="470" customWidth="1"/>
    <col min="13058" max="13058" width="9.5" style="470" bestFit="1" customWidth="1"/>
    <col min="13059" max="13061" width="9" style="470" bestFit="1" customWidth="1"/>
    <col min="13062" max="13062" width="10.375" style="470" customWidth="1"/>
    <col min="13063" max="13063" width="12.5" style="470" customWidth="1"/>
    <col min="13064" max="13064" width="11.375" style="470" customWidth="1"/>
    <col min="13065" max="13065" width="11.25" style="470" customWidth="1"/>
    <col min="13066" max="13066" width="12.125" style="470" customWidth="1"/>
    <col min="13067" max="13067" width="14.375" style="470" customWidth="1"/>
    <col min="13068" max="13312" width="9" style="470"/>
    <col min="13313" max="13313" width="22.625" style="470" customWidth="1"/>
    <col min="13314" max="13314" width="9.5" style="470" bestFit="1" customWidth="1"/>
    <col min="13315" max="13317" width="9" style="470" bestFit="1" customWidth="1"/>
    <col min="13318" max="13318" width="10.375" style="470" customWidth="1"/>
    <col min="13319" max="13319" width="12.5" style="470" customWidth="1"/>
    <col min="13320" max="13320" width="11.375" style="470" customWidth="1"/>
    <col min="13321" max="13321" width="11.25" style="470" customWidth="1"/>
    <col min="13322" max="13322" width="12.125" style="470" customWidth="1"/>
    <col min="13323" max="13323" width="14.375" style="470" customWidth="1"/>
    <col min="13324" max="13568" width="9" style="470"/>
    <col min="13569" max="13569" width="22.625" style="470" customWidth="1"/>
    <col min="13570" max="13570" width="9.5" style="470" bestFit="1" customWidth="1"/>
    <col min="13571" max="13573" width="9" style="470" bestFit="1" customWidth="1"/>
    <col min="13574" max="13574" width="10.375" style="470" customWidth="1"/>
    <col min="13575" max="13575" width="12.5" style="470" customWidth="1"/>
    <col min="13576" max="13576" width="11.375" style="470" customWidth="1"/>
    <col min="13577" max="13577" width="11.25" style="470" customWidth="1"/>
    <col min="13578" max="13578" width="12.125" style="470" customWidth="1"/>
    <col min="13579" max="13579" width="14.375" style="470" customWidth="1"/>
    <col min="13580" max="13824" width="9" style="470"/>
    <col min="13825" max="13825" width="22.625" style="470" customWidth="1"/>
    <col min="13826" max="13826" width="9.5" style="470" bestFit="1" customWidth="1"/>
    <col min="13827" max="13829" width="9" style="470" bestFit="1" customWidth="1"/>
    <col min="13830" max="13830" width="10.375" style="470" customWidth="1"/>
    <col min="13831" max="13831" width="12.5" style="470" customWidth="1"/>
    <col min="13832" max="13832" width="11.375" style="470" customWidth="1"/>
    <col min="13833" max="13833" width="11.25" style="470" customWidth="1"/>
    <col min="13834" max="13834" width="12.125" style="470" customWidth="1"/>
    <col min="13835" max="13835" width="14.375" style="470" customWidth="1"/>
    <col min="13836" max="14080" width="9" style="470"/>
    <col min="14081" max="14081" width="22.625" style="470" customWidth="1"/>
    <col min="14082" max="14082" width="9.5" style="470" bestFit="1" customWidth="1"/>
    <col min="14083" max="14085" width="9" style="470" bestFit="1" customWidth="1"/>
    <col min="14086" max="14086" width="10.375" style="470" customWidth="1"/>
    <col min="14087" max="14087" width="12.5" style="470" customWidth="1"/>
    <col min="14088" max="14088" width="11.375" style="470" customWidth="1"/>
    <col min="14089" max="14089" width="11.25" style="470" customWidth="1"/>
    <col min="14090" max="14090" width="12.125" style="470" customWidth="1"/>
    <col min="14091" max="14091" width="14.375" style="470" customWidth="1"/>
    <col min="14092" max="14336" width="9" style="470"/>
    <col min="14337" max="14337" width="22.625" style="470" customWidth="1"/>
    <col min="14338" max="14338" width="9.5" style="470" bestFit="1" customWidth="1"/>
    <col min="14339" max="14341" width="9" style="470" bestFit="1" customWidth="1"/>
    <col min="14342" max="14342" width="10.375" style="470" customWidth="1"/>
    <col min="14343" max="14343" width="12.5" style="470" customWidth="1"/>
    <col min="14344" max="14344" width="11.375" style="470" customWidth="1"/>
    <col min="14345" max="14345" width="11.25" style="470" customWidth="1"/>
    <col min="14346" max="14346" width="12.125" style="470" customWidth="1"/>
    <col min="14347" max="14347" width="14.375" style="470" customWidth="1"/>
    <col min="14348" max="14592" width="9" style="470"/>
    <col min="14593" max="14593" width="22.625" style="470" customWidth="1"/>
    <col min="14594" max="14594" width="9.5" style="470" bestFit="1" customWidth="1"/>
    <col min="14595" max="14597" width="9" style="470" bestFit="1" customWidth="1"/>
    <col min="14598" max="14598" width="10.375" style="470" customWidth="1"/>
    <col min="14599" max="14599" width="12.5" style="470" customWidth="1"/>
    <col min="14600" max="14600" width="11.375" style="470" customWidth="1"/>
    <col min="14601" max="14601" width="11.25" style="470" customWidth="1"/>
    <col min="14602" max="14602" width="12.125" style="470" customWidth="1"/>
    <col min="14603" max="14603" width="14.375" style="470" customWidth="1"/>
    <col min="14604" max="14848" width="9" style="470"/>
    <col min="14849" max="14849" width="22.625" style="470" customWidth="1"/>
    <col min="14850" max="14850" width="9.5" style="470" bestFit="1" customWidth="1"/>
    <col min="14851" max="14853" width="9" style="470" bestFit="1" customWidth="1"/>
    <col min="14854" max="14854" width="10.375" style="470" customWidth="1"/>
    <col min="14855" max="14855" width="12.5" style="470" customWidth="1"/>
    <col min="14856" max="14856" width="11.375" style="470" customWidth="1"/>
    <col min="14857" max="14857" width="11.25" style="470" customWidth="1"/>
    <col min="14858" max="14858" width="12.125" style="470" customWidth="1"/>
    <col min="14859" max="14859" width="14.375" style="470" customWidth="1"/>
    <col min="14860" max="15104" width="9" style="470"/>
    <col min="15105" max="15105" width="22.625" style="470" customWidth="1"/>
    <col min="15106" max="15106" width="9.5" style="470" bestFit="1" customWidth="1"/>
    <col min="15107" max="15109" width="9" style="470" bestFit="1" customWidth="1"/>
    <col min="15110" max="15110" width="10.375" style="470" customWidth="1"/>
    <col min="15111" max="15111" width="12.5" style="470" customWidth="1"/>
    <col min="15112" max="15112" width="11.375" style="470" customWidth="1"/>
    <col min="15113" max="15113" width="11.25" style="470" customWidth="1"/>
    <col min="15114" max="15114" width="12.125" style="470" customWidth="1"/>
    <col min="15115" max="15115" width="14.375" style="470" customWidth="1"/>
    <col min="15116" max="15360" width="9" style="470"/>
    <col min="15361" max="15361" width="22.625" style="470" customWidth="1"/>
    <col min="15362" max="15362" width="9.5" style="470" bestFit="1" customWidth="1"/>
    <col min="15363" max="15365" width="9" style="470" bestFit="1" customWidth="1"/>
    <col min="15366" max="15366" width="10.375" style="470" customWidth="1"/>
    <col min="15367" max="15367" width="12.5" style="470" customWidth="1"/>
    <col min="15368" max="15368" width="11.375" style="470" customWidth="1"/>
    <col min="15369" max="15369" width="11.25" style="470" customWidth="1"/>
    <col min="15370" max="15370" width="12.125" style="470" customWidth="1"/>
    <col min="15371" max="15371" width="14.375" style="470" customWidth="1"/>
    <col min="15372" max="15616" width="9" style="470"/>
    <col min="15617" max="15617" width="22.625" style="470" customWidth="1"/>
    <col min="15618" max="15618" width="9.5" style="470" bestFit="1" customWidth="1"/>
    <col min="15619" max="15621" width="9" style="470" bestFit="1" customWidth="1"/>
    <col min="15622" max="15622" width="10.375" style="470" customWidth="1"/>
    <col min="15623" max="15623" width="12.5" style="470" customWidth="1"/>
    <col min="15624" max="15624" width="11.375" style="470" customWidth="1"/>
    <col min="15625" max="15625" width="11.25" style="470" customWidth="1"/>
    <col min="15626" max="15626" width="12.125" style="470" customWidth="1"/>
    <col min="15627" max="15627" width="14.375" style="470" customWidth="1"/>
    <col min="15628" max="15872" width="9" style="470"/>
    <col min="15873" max="15873" width="22.625" style="470" customWidth="1"/>
    <col min="15874" max="15874" width="9.5" style="470" bestFit="1" customWidth="1"/>
    <col min="15875" max="15877" width="9" style="470" bestFit="1" customWidth="1"/>
    <col min="15878" max="15878" width="10.375" style="470" customWidth="1"/>
    <col min="15879" max="15879" width="12.5" style="470" customWidth="1"/>
    <col min="15880" max="15880" width="11.375" style="470" customWidth="1"/>
    <col min="15881" max="15881" width="11.25" style="470" customWidth="1"/>
    <col min="15882" max="15882" width="12.125" style="470" customWidth="1"/>
    <col min="15883" max="15883" width="14.375" style="470" customWidth="1"/>
    <col min="15884" max="16128" width="9" style="470"/>
    <col min="16129" max="16129" width="22.625" style="470" customWidth="1"/>
    <col min="16130" max="16130" width="9.5" style="470" bestFit="1" customWidth="1"/>
    <col min="16131" max="16133" width="9" style="470" bestFit="1" customWidth="1"/>
    <col min="16134" max="16134" width="10.375" style="470" customWidth="1"/>
    <col min="16135" max="16135" width="12.5" style="470" customWidth="1"/>
    <col min="16136" max="16136" width="11.375" style="470" customWidth="1"/>
    <col min="16137" max="16137" width="11.25" style="470" customWidth="1"/>
    <col min="16138" max="16138" width="12.125" style="470" customWidth="1"/>
    <col min="16139" max="16139" width="14.375" style="470" customWidth="1"/>
    <col min="16140" max="16384" width="9" style="470"/>
  </cols>
  <sheetData>
    <row r="1" spans="1:80">
      <c r="A1" s="469" t="s">
        <v>1410</v>
      </c>
      <c r="H1" s="1425" t="s">
        <v>1409</v>
      </c>
      <c r="I1" s="1425"/>
      <c r="J1" s="1425"/>
      <c r="K1" s="1425"/>
    </row>
    <row r="2" spans="1:80" s="474" customFormat="1">
      <c r="A2" s="471" t="s">
        <v>1411</v>
      </c>
      <c r="B2" s="471"/>
      <c r="C2" s="471"/>
      <c r="D2" s="471"/>
      <c r="E2" s="471"/>
      <c r="F2" s="471"/>
      <c r="G2" s="471"/>
      <c r="H2" s="471"/>
      <c r="I2" s="471"/>
      <c r="J2" s="471"/>
      <c r="K2" s="471"/>
      <c r="L2" s="472"/>
      <c r="M2" s="472"/>
      <c r="N2" s="472"/>
      <c r="O2" s="472"/>
      <c r="P2" s="472"/>
      <c r="Q2" s="472"/>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row>
    <row r="3" spans="1:80" s="474" customFormat="1">
      <c r="A3" s="471" t="str">
        <f>TFCold!A3</f>
        <v>AS AT MARCH 31, 2016</v>
      </c>
      <c r="B3" s="471"/>
      <c r="C3" s="471"/>
      <c r="D3" s="471"/>
      <c r="E3" s="471"/>
      <c r="F3" s="471"/>
      <c r="G3" s="471"/>
      <c r="H3" s="471"/>
      <c r="I3" s="471"/>
      <c r="J3" s="471"/>
      <c r="K3" s="471"/>
      <c r="L3" s="472"/>
      <c r="M3" s="472"/>
      <c r="N3" s="472"/>
      <c r="O3" s="472"/>
      <c r="P3" s="472"/>
      <c r="Q3" s="472"/>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row>
    <row r="4" spans="1:80" s="474" customFormat="1">
      <c r="A4" s="471"/>
      <c r="B4" s="471"/>
      <c r="C4" s="471"/>
      <c r="D4" s="471"/>
      <c r="E4" s="471"/>
      <c r="F4" s="471"/>
      <c r="G4" s="471"/>
      <c r="H4" s="471"/>
      <c r="I4" s="471"/>
      <c r="J4" s="471"/>
      <c r="K4" s="471"/>
      <c r="L4" s="472"/>
      <c r="M4" s="472"/>
      <c r="N4" s="472"/>
      <c r="O4" s="472"/>
      <c r="P4" s="472"/>
      <c r="Q4" s="472"/>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row>
    <row r="6" spans="1:80" ht="31.5" customHeight="1">
      <c r="A6" s="1431" t="s">
        <v>1412</v>
      </c>
      <c r="B6" s="1433" t="s">
        <v>89</v>
      </c>
      <c r="C6" s="1435" t="s">
        <v>90</v>
      </c>
      <c r="D6" s="1436"/>
      <c r="E6" s="1436"/>
      <c r="F6" s="1437"/>
      <c r="G6" s="1435" t="s">
        <v>2013</v>
      </c>
      <c r="H6" s="1436"/>
      <c r="I6" s="1437"/>
      <c r="J6" s="1431" t="s">
        <v>1413</v>
      </c>
      <c r="K6" s="1426" t="s">
        <v>1414</v>
      </c>
    </row>
    <row r="7" spans="1:80" ht="48">
      <c r="A7" s="1432"/>
      <c r="B7" s="1434"/>
      <c r="C7" s="609" t="s">
        <v>1506</v>
      </c>
      <c r="D7" s="610" t="s">
        <v>1415</v>
      </c>
      <c r="E7" s="610" t="s">
        <v>1416</v>
      </c>
      <c r="F7" s="610" t="s">
        <v>2012</v>
      </c>
      <c r="G7" s="610" t="s">
        <v>618</v>
      </c>
      <c r="H7" s="610" t="s">
        <v>619</v>
      </c>
      <c r="I7" s="610" t="s">
        <v>91</v>
      </c>
      <c r="J7" s="1432"/>
      <c r="K7" s="1427"/>
    </row>
    <row r="8" spans="1:80">
      <c r="A8" s="611"/>
      <c r="B8" s="612"/>
      <c r="C8" s="1428" t="s">
        <v>1507</v>
      </c>
      <c r="D8" s="1429"/>
      <c r="E8" s="1429"/>
      <c r="F8" s="1429"/>
      <c r="G8" s="1429"/>
      <c r="H8" s="1429"/>
      <c r="I8" s="1430"/>
      <c r="J8" s="236"/>
      <c r="K8" s="617"/>
    </row>
    <row r="9" spans="1:80">
      <c r="A9" s="611"/>
      <c r="B9" s="612"/>
      <c r="C9" s="612"/>
      <c r="D9" s="612"/>
      <c r="E9" s="612"/>
      <c r="F9" s="612"/>
      <c r="G9" s="613"/>
      <c r="H9" s="612"/>
      <c r="I9" s="612"/>
      <c r="J9" s="618">
        <f>BS!F30</f>
        <v>63580851</v>
      </c>
      <c r="K9" s="619">
        <f>BS!F10</f>
        <v>62763989</v>
      </c>
    </row>
    <row r="10" spans="1:80">
      <c r="A10" s="614" t="s">
        <v>1417</v>
      </c>
      <c r="B10" s="615"/>
      <c r="C10" s="616"/>
      <c r="D10" s="616"/>
      <c r="E10" s="616"/>
      <c r="F10" s="616"/>
      <c r="G10" s="613"/>
      <c r="H10" s="612"/>
      <c r="I10" s="612"/>
      <c r="J10" s="236"/>
      <c r="K10" s="617"/>
    </row>
    <row r="11" spans="1:80">
      <c r="A11" s="620">
        <v>41746</v>
      </c>
      <c r="B11" s="621" t="s">
        <v>1418</v>
      </c>
      <c r="C11" s="622">
        <v>675000</v>
      </c>
      <c r="D11" s="622">
        <v>0</v>
      </c>
      <c r="E11" s="622">
        <v>675000</v>
      </c>
      <c r="F11" s="622">
        <f t="shared" ref="F11:F17" si="0">+C11+D11-E11</f>
        <v>0</v>
      </c>
      <c r="G11" s="18">
        <v>0</v>
      </c>
      <c r="H11" s="18">
        <v>0</v>
      </c>
      <c r="I11" s="624">
        <f>+H11-G11</f>
        <v>0</v>
      </c>
      <c r="J11" s="18">
        <v>0</v>
      </c>
      <c r="K11" s="18">
        <v>0</v>
      </c>
    </row>
    <row r="12" spans="1:80">
      <c r="A12" s="620">
        <v>41844</v>
      </c>
      <c r="B12" s="621" t="s">
        <v>1418</v>
      </c>
      <c r="C12" s="622">
        <v>0</v>
      </c>
      <c r="D12" s="622">
        <v>600000</v>
      </c>
      <c r="E12" s="622">
        <v>600000</v>
      </c>
      <c r="F12" s="622">
        <f t="shared" si="0"/>
        <v>0</v>
      </c>
      <c r="G12" s="18">
        <v>0</v>
      </c>
      <c r="H12" s="18">
        <v>0</v>
      </c>
      <c r="I12" s="624">
        <f>+H12-G12</f>
        <v>0</v>
      </c>
      <c r="J12" s="18">
        <v>0</v>
      </c>
      <c r="K12" s="18">
        <v>0</v>
      </c>
    </row>
    <row r="13" spans="1:80">
      <c r="A13" s="620">
        <v>41858</v>
      </c>
      <c r="B13" s="621" t="s">
        <v>1418</v>
      </c>
      <c r="C13" s="622">
        <v>0</v>
      </c>
      <c r="D13" s="622">
        <v>1850000</v>
      </c>
      <c r="E13" s="622">
        <v>1850000</v>
      </c>
      <c r="F13" s="622">
        <f t="shared" si="0"/>
        <v>0</v>
      </c>
      <c r="G13" s="18">
        <v>0</v>
      </c>
      <c r="H13" s="18">
        <v>0</v>
      </c>
      <c r="I13" s="624">
        <f>+H13-G13</f>
        <v>0</v>
      </c>
      <c r="J13" s="18">
        <v>0</v>
      </c>
      <c r="K13" s="18">
        <v>0</v>
      </c>
    </row>
    <row r="14" spans="1:80">
      <c r="A14" s="620">
        <v>41872</v>
      </c>
      <c r="B14" s="621" t="s">
        <v>1418</v>
      </c>
      <c r="C14" s="622">
        <v>0</v>
      </c>
      <c r="D14" s="622">
        <v>250000</v>
      </c>
      <c r="E14" s="622">
        <v>250000</v>
      </c>
      <c r="F14" s="622">
        <f t="shared" si="0"/>
        <v>0</v>
      </c>
      <c r="G14" s="18">
        <v>0</v>
      </c>
      <c r="H14" s="18">
        <v>0</v>
      </c>
      <c r="I14" s="624">
        <f>+H14-G14</f>
        <v>0</v>
      </c>
      <c r="J14" s="18">
        <v>0</v>
      </c>
      <c r="K14" s="18">
        <v>0</v>
      </c>
    </row>
    <row r="15" spans="1:80">
      <c r="A15" s="620">
        <v>41942</v>
      </c>
      <c r="B15" s="621" t="s">
        <v>1418</v>
      </c>
      <c r="C15" s="622">
        <v>0</v>
      </c>
      <c r="D15" s="622">
        <v>1750000</v>
      </c>
      <c r="E15" s="622">
        <v>1750000</v>
      </c>
      <c r="F15" s="622">
        <f t="shared" si="0"/>
        <v>0</v>
      </c>
      <c r="G15" s="18">
        <v>0</v>
      </c>
      <c r="H15" s="18">
        <v>0</v>
      </c>
      <c r="I15" s="624">
        <f>+H15-G15</f>
        <v>0</v>
      </c>
      <c r="J15" s="18">
        <v>0</v>
      </c>
      <c r="K15" s="18">
        <v>0</v>
      </c>
    </row>
    <row r="16" spans="1:80">
      <c r="A16" s="620">
        <v>41942</v>
      </c>
      <c r="B16" s="621" t="s">
        <v>2010</v>
      </c>
      <c r="C16" s="622">
        <v>0</v>
      </c>
      <c r="D16" s="622">
        <v>150000</v>
      </c>
      <c r="E16" s="622">
        <v>0</v>
      </c>
      <c r="F16" s="622">
        <f t="shared" si="0"/>
        <v>150000</v>
      </c>
      <c r="G16" s="18">
        <v>149034.21106999999</v>
      </c>
      <c r="H16" s="18">
        <v>149004.29999999999</v>
      </c>
      <c r="I16" s="624"/>
      <c r="J16" s="625">
        <f>+H16/$J$9</f>
        <v>2.3435405103338423E-3</v>
      </c>
      <c r="K16" s="625">
        <f>+H16/$K$9</f>
        <v>2.37404126751727E-3</v>
      </c>
    </row>
    <row r="17" spans="1:13">
      <c r="A17" s="620">
        <v>41774</v>
      </c>
      <c r="B17" s="621" t="s">
        <v>2011</v>
      </c>
      <c r="C17" s="622">
        <v>0</v>
      </c>
      <c r="D17" s="622">
        <v>600000</v>
      </c>
      <c r="E17" s="622">
        <v>0</v>
      </c>
      <c r="F17" s="622">
        <f t="shared" si="0"/>
        <v>600000</v>
      </c>
      <c r="G17" s="18">
        <v>594337.91342999996</v>
      </c>
      <c r="H17" s="18">
        <v>594186.6</v>
      </c>
      <c r="I17" s="624"/>
      <c r="J17" s="625">
        <f>+H17/$J$9</f>
        <v>9.345370353724897E-3</v>
      </c>
      <c r="K17" s="625">
        <f>+H17/$K$9</f>
        <v>9.4669986638357215E-3</v>
      </c>
    </row>
    <row r="18" spans="1:13">
      <c r="A18" s="626"/>
      <c r="B18" s="621"/>
      <c r="C18" s="622"/>
      <c r="D18" s="622"/>
      <c r="E18" s="622"/>
      <c r="F18" s="622"/>
      <c r="G18" s="623"/>
      <c r="H18" s="623"/>
      <c r="I18" s="624"/>
      <c r="J18" s="627"/>
      <c r="K18" s="628"/>
    </row>
    <row r="19" spans="1:13" ht="12.75" thickBot="1">
      <c r="A19" s="626"/>
      <c r="B19" s="629"/>
      <c r="C19" s="630">
        <f t="shared" ref="C19:H19" si="1">SUM(C11:C18)</f>
        <v>675000</v>
      </c>
      <c r="D19" s="630">
        <f t="shared" si="1"/>
        <v>5200000</v>
      </c>
      <c r="E19" s="630">
        <f t="shared" si="1"/>
        <v>5125000</v>
      </c>
      <c r="F19" s="630">
        <f t="shared" si="1"/>
        <v>750000</v>
      </c>
      <c r="G19" s="630">
        <f t="shared" si="1"/>
        <v>743372.12449999992</v>
      </c>
      <c r="H19" s="630">
        <f t="shared" si="1"/>
        <v>743190.89999999991</v>
      </c>
      <c r="I19" s="631">
        <f>SUM(I11:I14)</f>
        <v>0</v>
      </c>
      <c r="J19" s="686">
        <f>SUM(J11:J18)</f>
        <v>1.168891086405874E-2</v>
      </c>
      <c r="K19" s="686">
        <f>SUM(K11:K18)</f>
        <v>1.1841039931352992E-2</v>
      </c>
      <c r="M19" s="475">
        <f>H19-'1'!F88</f>
        <v>743190.89999999991</v>
      </c>
    </row>
    <row r="20" spans="1:13" ht="12.75" thickTop="1"/>
    <row r="23" spans="1:13">
      <c r="G23" s="695">
        <v>1268.2099989999999</v>
      </c>
      <c r="H23" s="696">
        <v>1267.5807749999999</v>
      </c>
    </row>
    <row r="397" spans="12:12">
      <c r="L397" s="475"/>
    </row>
  </sheetData>
  <customSheetViews>
    <customSheetView guid="{84FBBE83-FF6F-4C76-A58E-D04643F715A5}" showPageBreaks="1" fitToPage="1" view="pageBreakPreview">
      <selection activeCell="D26" sqref="D26"/>
      <pageMargins left="0.7" right="0.7" top="0.75" bottom="0.75" header="0.3" footer="0.3"/>
      <pageSetup scale="93" orientation="portrait" r:id="rId1"/>
      <headerFooter>
        <oddFooter>&amp;CPage 1 of 1</oddFooter>
      </headerFooter>
    </customSheetView>
  </customSheetViews>
  <mergeCells count="8">
    <mergeCell ref="H1:K1"/>
    <mergeCell ref="K6:K7"/>
    <mergeCell ref="C8:I8"/>
    <mergeCell ref="A6:A7"/>
    <mergeCell ref="B6:B7"/>
    <mergeCell ref="C6:F6"/>
    <mergeCell ref="G6:I6"/>
    <mergeCell ref="J6:J7"/>
  </mergeCells>
  <pageMargins left="0.7" right="0.7" top="0.75" bottom="0.75" header="0.3" footer="0.3"/>
  <pageSetup orientation="portrait" r:id="rId2"/>
  <headerFooter>
    <oddFooter>&amp;CPage 1 of 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2"/>
  <sheetViews>
    <sheetView view="pageBreakPreview" topLeftCell="B5" zoomScale="108" workbookViewId="0">
      <selection activeCell="C42" sqref="C42"/>
    </sheetView>
  </sheetViews>
  <sheetFormatPr defaultRowHeight="11.25"/>
  <cols>
    <col min="1" max="1" width="5.625" style="155" customWidth="1"/>
    <col min="2" max="2" width="34.75" style="153" customWidth="1"/>
    <col min="3" max="3" width="8.625" style="153" customWidth="1"/>
    <col min="4" max="6" width="10.625" style="153" customWidth="1"/>
    <col min="7" max="16384" width="9" style="153"/>
  </cols>
  <sheetData>
    <row r="1" spans="1:8" s="152" customFormat="1" ht="12">
      <c r="A1" s="351" t="s">
        <v>44</v>
      </c>
      <c r="B1" s="297"/>
      <c r="C1" s="298"/>
      <c r="D1" s="298"/>
      <c r="E1" s="299"/>
      <c r="F1" s="352" t="s">
        <v>67</v>
      </c>
    </row>
    <row r="2" spans="1:8" s="152" customFormat="1" ht="12">
      <c r="A2" s="61" t="s">
        <v>200</v>
      </c>
      <c r="B2" s="297"/>
      <c r="C2" s="298"/>
      <c r="D2" s="298"/>
      <c r="E2" s="299"/>
      <c r="F2" s="299"/>
    </row>
    <row r="3" spans="1:8" s="152" customFormat="1" ht="12">
      <c r="A3" s="351" t="str">
        <f>BS!A3</f>
        <v>AS AT MARCH 31, 2016</v>
      </c>
    </row>
    <row r="4" spans="1:8">
      <c r="G4" s="364"/>
    </row>
    <row r="5" spans="1:8">
      <c r="H5" s="153">
        <f>BS!F30</f>
        <v>63580851</v>
      </c>
    </row>
    <row r="6" spans="1:8" s="170" customFormat="1">
      <c r="A6" s="1440" t="s">
        <v>394</v>
      </c>
      <c r="B6" s="1440" t="s">
        <v>30</v>
      </c>
      <c r="C6" s="1443" t="s">
        <v>393</v>
      </c>
      <c r="D6" s="1444"/>
      <c r="E6" s="1444"/>
      <c r="F6" s="1445" t="s">
        <v>392</v>
      </c>
      <c r="H6" s="170">
        <f>BS!F30</f>
        <v>63580851</v>
      </c>
    </row>
    <row r="7" spans="1:8" s="170" customFormat="1">
      <c r="A7" s="1441"/>
      <c r="B7" s="1441"/>
      <c r="C7" s="1445" t="s">
        <v>391</v>
      </c>
      <c r="D7" s="1445" t="s">
        <v>2014</v>
      </c>
      <c r="E7" s="1445" t="s">
        <v>390</v>
      </c>
      <c r="F7" s="1445"/>
    </row>
    <row r="8" spans="1:8" s="170" customFormat="1">
      <c r="A8" s="1441"/>
      <c r="B8" s="1441"/>
      <c r="C8" s="1445"/>
      <c r="D8" s="1445"/>
      <c r="E8" s="1445"/>
      <c r="F8" s="1445"/>
    </row>
    <row r="9" spans="1:8" s="170" customFormat="1">
      <c r="A9" s="1442"/>
      <c r="B9" s="1442"/>
      <c r="C9" s="1445"/>
      <c r="D9" s="1445"/>
      <c r="E9" s="1445"/>
      <c r="F9" s="1445"/>
      <c r="H9" s="226">
        <f>E15/H6*100</f>
        <v>6.487802435988157E-3</v>
      </c>
    </row>
    <row r="10" spans="1:8" s="170" customFormat="1">
      <c r="A10" s="171"/>
      <c r="B10" s="171"/>
      <c r="C10" s="1438" t="s">
        <v>389</v>
      </c>
      <c r="D10" s="1439"/>
      <c r="E10" s="1439"/>
      <c r="F10" s="171"/>
    </row>
    <row r="11" spans="1:8" s="170" customFormat="1">
      <c r="A11" s="171"/>
      <c r="B11" s="171"/>
      <c r="C11" s="173"/>
      <c r="D11" s="172"/>
      <c r="E11" s="172"/>
      <c r="F11" s="171"/>
    </row>
    <row r="12" spans="1:8" s="170" customFormat="1">
      <c r="A12" s="174" t="s">
        <v>388</v>
      </c>
      <c r="B12" s="171"/>
      <c r="C12" s="173"/>
      <c r="D12" s="172"/>
      <c r="E12" s="172"/>
      <c r="F12" s="171"/>
    </row>
    <row r="13" spans="1:8">
      <c r="A13" s="166" t="s">
        <v>387</v>
      </c>
    </row>
    <row r="15" spans="1:8">
      <c r="A15" s="155">
        <v>1</v>
      </c>
      <c r="B15" s="153" t="s">
        <v>386</v>
      </c>
      <c r="C15" s="159">
        <v>4125</v>
      </c>
      <c r="D15" s="159">
        <v>0</v>
      </c>
      <c r="E15" s="159">
        <f>C15+D15</f>
        <v>4125</v>
      </c>
      <c r="F15" s="160">
        <f>E15/$H$5</f>
        <v>6.4878024359881569E-5</v>
      </c>
      <c r="H15" s="157">
        <f>E15/$H$6*100</f>
        <v>6.487802435988157E-3</v>
      </c>
    </row>
    <row r="16" spans="1:8">
      <c r="C16" s="159"/>
      <c r="D16" s="167"/>
      <c r="E16" s="158"/>
    </row>
    <row r="17" spans="1:8">
      <c r="A17" s="155">
        <v>2</v>
      </c>
      <c r="B17" s="153" t="s">
        <v>385</v>
      </c>
      <c r="C17" s="159">
        <v>27000</v>
      </c>
      <c r="D17" s="159">
        <v>0</v>
      </c>
      <c r="E17" s="159">
        <f>C17+D17</f>
        <v>27000</v>
      </c>
      <c r="F17" s="160">
        <f>E17/$H$5</f>
        <v>4.2465615944649749E-4</v>
      </c>
      <c r="H17" s="157">
        <f>E17/$H$6*100</f>
        <v>4.2465615944649746E-2</v>
      </c>
    </row>
    <row r="18" spans="1:8">
      <c r="C18" s="159"/>
      <c r="D18" s="167"/>
      <c r="E18" s="158"/>
    </row>
    <row r="19" spans="1:8">
      <c r="A19" s="155">
        <v>3</v>
      </c>
      <c r="B19" s="153" t="s">
        <v>370</v>
      </c>
      <c r="C19" s="159">
        <v>23000</v>
      </c>
      <c r="D19" s="159">
        <v>0</v>
      </c>
      <c r="E19" s="159">
        <f>C19+D19</f>
        <v>23000</v>
      </c>
      <c r="F19" s="160">
        <f>E19/$H$5</f>
        <v>3.6174413582479417E-4</v>
      </c>
      <c r="H19" s="157">
        <f>E19/$H$6*100</f>
        <v>3.6174413582479414E-2</v>
      </c>
    </row>
    <row r="20" spans="1:8">
      <c r="C20" s="163"/>
      <c r="D20" s="169"/>
      <c r="E20" s="162"/>
      <c r="F20" s="168"/>
    </row>
    <row r="21" spans="1:8">
      <c r="B21" s="153" t="s">
        <v>363</v>
      </c>
      <c r="C21" s="156">
        <v>54125</v>
      </c>
      <c r="D21" s="156">
        <v>0</v>
      </c>
      <c r="E21" s="156">
        <f>E15+E17+E19</f>
        <v>54125</v>
      </c>
      <c r="F21" s="160">
        <f>E21/$H$5</f>
        <v>8.5127831963117322E-4</v>
      </c>
      <c r="H21" s="157">
        <f>E21/$H$6*100</f>
        <v>8.5127831963117323E-2</v>
      </c>
    </row>
    <row r="22" spans="1:8">
      <c r="B22" s="153" t="s">
        <v>355</v>
      </c>
      <c r="C22" s="156">
        <f>-C21</f>
        <v>-54125</v>
      </c>
      <c r="D22" s="156">
        <v>0</v>
      </c>
      <c r="E22" s="159">
        <f>-E21</f>
        <v>-54125</v>
      </c>
      <c r="F22" s="160">
        <f>E22/$H$5</f>
        <v>-8.5127831963117322E-4</v>
      </c>
      <c r="H22" s="157">
        <f>E22/$H$6*100</f>
        <v>-8.5127831963117323E-2</v>
      </c>
    </row>
    <row r="23" spans="1:8" ht="12" thickBot="1">
      <c r="C23" s="154">
        <v>0</v>
      </c>
      <c r="D23" s="154">
        <v>0</v>
      </c>
      <c r="E23" s="154">
        <f>E21+E22</f>
        <v>0</v>
      </c>
      <c r="F23" s="154">
        <v>0</v>
      </c>
    </row>
    <row r="24" spans="1:8" ht="12" thickTop="1"/>
    <row r="25" spans="1:8">
      <c r="A25" s="166" t="s">
        <v>369</v>
      </c>
    </row>
    <row r="27" spans="1:8">
      <c r="A27" s="155">
        <v>1</v>
      </c>
      <c r="B27" s="153" t="s">
        <v>367</v>
      </c>
      <c r="C27" s="159">
        <v>10500</v>
      </c>
      <c r="D27" s="167">
        <v>0</v>
      </c>
      <c r="E27" s="159">
        <f>C27+D27</f>
        <v>10500</v>
      </c>
      <c r="F27" s="160">
        <f>E27/$H$5</f>
        <v>1.6514406200697124E-4</v>
      </c>
      <c r="H27" s="157">
        <f>E27/$H$6*100</f>
        <v>1.6514406200697124E-2</v>
      </c>
    </row>
    <row r="28" spans="1:8">
      <c r="B28" s="153" t="s">
        <v>355</v>
      </c>
      <c r="C28" s="156">
        <f>-C27</f>
        <v>-10500</v>
      </c>
      <c r="D28" s="156">
        <v>0</v>
      </c>
      <c r="E28" s="156">
        <v>-10500</v>
      </c>
      <c r="F28" s="160">
        <f>E28/$H$5</f>
        <v>-1.6514406200697124E-4</v>
      </c>
      <c r="H28" s="157">
        <f>E28/$H$6*100</f>
        <v>-1.6514406200697124E-2</v>
      </c>
    </row>
    <row r="29" spans="1:8" ht="12" thickBot="1">
      <c r="C29" s="154">
        <v>0</v>
      </c>
      <c r="D29" s="154">
        <v>0</v>
      </c>
      <c r="E29" s="154">
        <f>E27+E28</f>
        <v>0</v>
      </c>
      <c r="F29" s="154">
        <v>0</v>
      </c>
    </row>
    <row r="30" spans="1:8" ht="12" thickTop="1"/>
    <row r="31" spans="1:8">
      <c r="A31" s="166" t="s">
        <v>368</v>
      </c>
    </row>
    <row r="33" spans="1:8">
      <c r="A33" s="155">
        <v>1</v>
      </c>
      <c r="B33" s="153" t="s">
        <v>367</v>
      </c>
      <c r="C33" s="159">
        <v>8125</v>
      </c>
      <c r="D33" s="159">
        <v>0</v>
      </c>
      <c r="E33" s="159">
        <f>C33+D33</f>
        <v>8125</v>
      </c>
      <c r="F33" s="160">
        <f>E33/$H$5</f>
        <v>1.277900479815849E-4</v>
      </c>
      <c r="H33" s="157">
        <f>E33/$H$6*100</f>
        <v>1.2779004798158491E-2</v>
      </c>
    </row>
    <row r="34" spans="1:8">
      <c r="C34" s="159"/>
      <c r="D34" s="159"/>
    </row>
    <row r="35" spans="1:8">
      <c r="A35" s="155">
        <v>2</v>
      </c>
      <c r="B35" s="153" t="s">
        <v>366</v>
      </c>
      <c r="C35" s="159">
        <f>1959</f>
        <v>1959</v>
      </c>
      <c r="D35" s="159">
        <v>-1959</v>
      </c>
      <c r="E35" s="159">
        <f>C35+D35</f>
        <v>0</v>
      </c>
      <c r="F35" s="160">
        <f>E35/$H$5</f>
        <v>0</v>
      </c>
      <c r="H35" s="157">
        <f>E35/$H$6*100</f>
        <v>0</v>
      </c>
    </row>
    <row r="36" spans="1:8">
      <c r="C36" s="159"/>
      <c r="D36" s="159"/>
    </row>
    <row r="37" spans="1:8">
      <c r="A37" s="155">
        <v>3</v>
      </c>
      <c r="B37" s="153" t="s">
        <v>365</v>
      </c>
      <c r="C37" s="159">
        <v>2</v>
      </c>
      <c r="D37" s="159">
        <v>0</v>
      </c>
      <c r="E37" s="159">
        <f>C37+D37</f>
        <v>2</v>
      </c>
      <c r="F37" s="160">
        <f>E37/$H$5</f>
        <v>3.1456011810851664E-8</v>
      </c>
      <c r="H37" s="157">
        <f>E37/$H$6*100</f>
        <v>3.1456011810851666E-6</v>
      </c>
    </row>
    <row r="38" spans="1:8">
      <c r="C38" s="159"/>
      <c r="D38" s="159"/>
    </row>
    <row r="39" spans="1:8">
      <c r="A39" s="155">
        <v>4</v>
      </c>
      <c r="B39" s="153" t="s">
        <v>364</v>
      </c>
      <c r="C39" s="163">
        <f>2819-2066</f>
        <v>753</v>
      </c>
      <c r="D39" s="163">
        <v>0</v>
      </c>
      <c r="E39" s="159">
        <f>C39+D39</f>
        <v>753</v>
      </c>
      <c r="F39" s="161">
        <f>E39/$H$5</f>
        <v>1.1843188446785652E-5</v>
      </c>
      <c r="H39" s="157">
        <f>E39/$H$6*100</f>
        <v>1.1843188446785651E-3</v>
      </c>
    </row>
    <row r="40" spans="1:8">
      <c r="B40" s="153" t="s">
        <v>363</v>
      </c>
      <c r="C40" s="165">
        <f>C33+C35+C37+C39</f>
        <v>10839</v>
      </c>
      <c r="D40" s="165">
        <f>D33+D35+D37+D39</f>
        <v>-1959</v>
      </c>
      <c r="E40" s="165">
        <f>E33+E35+E37+E39</f>
        <v>8880</v>
      </c>
      <c r="F40" s="160">
        <f>E40/$H$5</f>
        <v>1.396646924401814E-4</v>
      </c>
      <c r="H40" s="157">
        <f>E40/$H$6*100</f>
        <v>1.3966469244018139E-2</v>
      </c>
    </row>
    <row r="41" spans="1:8">
      <c r="B41" s="153" t="s">
        <v>355</v>
      </c>
      <c r="C41" s="156">
        <f>-C40</f>
        <v>-10839</v>
      </c>
      <c r="D41" s="156">
        <f>-D40</f>
        <v>1959</v>
      </c>
      <c r="E41" s="156">
        <f>-E40</f>
        <v>-8880</v>
      </c>
      <c r="F41" s="160">
        <f>E41/$H$5</f>
        <v>-1.396646924401814E-4</v>
      </c>
      <c r="H41" s="157">
        <f>E41/$H$6*100</f>
        <v>-1.3966469244018139E-2</v>
      </c>
    </row>
    <row r="42" spans="1:8" ht="12" thickBot="1">
      <c r="C42" s="154">
        <f>C40+C41</f>
        <v>0</v>
      </c>
      <c r="D42" s="154">
        <f>D40+D41</f>
        <v>0</v>
      </c>
      <c r="E42" s="154">
        <f>E40+E41</f>
        <v>0</v>
      </c>
      <c r="F42" s="154">
        <v>0</v>
      </c>
    </row>
    <row r="43" spans="1:8" ht="12" thickTop="1">
      <c r="C43" s="164"/>
      <c r="D43" s="164"/>
      <c r="E43" s="164"/>
      <c r="F43" s="164"/>
    </row>
    <row r="44" spans="1:8">
      <c r="B44" s="153" t="s">
        <v>121</v>
      </c>
      <c r="C44" s="164">
        <f>77530-2066</f>
        <v>75464</v>
      </c>
      <c r="D44" s="164">
        <v>-1959</v>
      </c>
      <c r="E44" s="164">
        <f>77530-2066-1959</f>
        <v>73505</v>
      </c>
      <c r="F44" s="160">
        <f>E44/$H$5</f>
        <v>1.1560870740783258E-3</v>
      </c>
      <c r="H44" s="157">
        <f>E44/$H$6*100</f>
        <v>0.11560870740783258</v>
      </c>
    </row>
    <row r="45" spans="1:8">
      <c r="C45" s="164"/>
      <c r="D45" s="164"/>
      <c r="E45" s="164"/>
      <c r="F45" s="160"/>
    </row>
    <row r="46" spans="1:8">
      <c r="B46" s="153" t="s">
        <v>362</v>
      </c>
      <c r="C46" s="164">
        <f>-C44</f>
        <v>-75464</v>
      </c>
      <c r="D46" s="164">
        <v>1959</v>
      </c>
      <c r="E46" s="164">
        <f>-E44</f>
        <v>-73505</v>
      </c>
      <c r="F46" s="160">
        <f>E46/$H$5</f>
        <v>-1.1560870740783258E-3</v>
      </c>
      <c r="H46" s="157">
        <f>E46/$H$6*100</f>
        <v>-0.11560870740783258</v>
      </c>
    </row>
    <row r="47" spans="1:8" ht="12" thickBot="1">
      <c r="C47" s="154">
        <v>0</v>
      </c>
      <c r="D47" s="154">
        <v>0</v>
      </c>
      <c r="E47" s="154">
        <v>0</v>
      </c>
      <c r="F47" s="154">
        <v>0</v>
      </c>
    </row>
    <row r="48" spans="1:8" ht="12" thickTop="1">
      <c r="C48" s="164"/>
      <c r="D48" s="164"/>
      <c r="E48" s="164"/>
      <c r="F48" s="164"/>
    </row>
    <row r="50" spans="2:2">
      <c r="B50" s="164"/>
    </row>
    <row r="51" spans="2:2">
      <c r="B51" s="164"/>
    </row>
    <row r="52" spans="2:2">
      <c r="B52" s="164"/>
    </row>
  </sheetData>
  <customSheetViews>
    <customSheetView guid="{84FBBE83-FF6F-4C76-A58E-D04643F715A5}" scale="108" showPageBreaks="1" fitToPage="1" printArea="1" view="pageBreakPreview">
      <selection activeCell="A4" sqref="A4"/>
      <pageMargins left="0.75" right="0.5" top="0.5" bottom="0.25" header="0.5" footer="0.5"/>
      <printOptions horizontalCentered="1"/>
      <pageSetup paperSize="9" orientation="portrait" r:id="rId1"/>
      <headerFooter alignWithMargins="0">
        <oddFooter>&amp;CPage 1 of 1</oddFooter>
      </headerFooter>
    </customSheetView>
  </customSheetViews>
  <mergeCells count="8">
    <mergeCell ref="C10:E10"/>
    <mergeCell ref="A6:A9"/>
    <mergeCell ref="B6:B9"/>
    <mergeCell ref="C6:E6"/>
    <mergeCell ref="F6:F9"/>
    <mergeCell ref="C7:C9"/>
    <mergeCell ref="D7:D9"/>
    <mergeCell ref="E7:E9"/>
  </mergeCells>
  <phoneticPr fontId="30" type="noConversion"/>
  <printOptions horizontalCentered="1"/>
  <pageMargins left="0.75" right="0.5" top="0.5" bottom="0.25" header="0.5" footer="0.5"/>
  <pageSetup paperSize="9" orientation="portrait" r:id="rId2"/>
  <headerFooter alignWithMargins="0">
    <oddFooter>&amp;CPage 1 of 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3"/>
  <sheetViews>
    <sheetView view="pageBreakPreview" zoomScale="90" zoomScaleSheetLayoutView="90" workbookViewId="0">
      <selection activeCell="E7" sqref="E7"/>
    </sheetView>
  </sheetViews>
  <sheetFormatPr defaultColWidth="11.375" defaultRowHeight="12.75"/>
  <cols>
    <col min="1" max="1" width="15.125" style="479" customWidth="1"/>
    <col min="2" max="2" width="13.5" style="479" bestFit="1" customWidth="1"/>
    <col min="3" max="3" width="14.75" style="479" bestFit="1" customWidth="1"/>
    <col min="4" max="4" width="13.25" style="479" bestFit="1" customWidth="1"/>
    <col min="5" max="5" width="15.5" style="479" bestFit="1" customWidth="1"/>
    <col min="6" max="6" width="10.25" style="479" customWidth="1"/>
    <col min="7" max="7" width="17.875" style="479" bestFit="1" customWidth="1"/>
    <col min="8" max="8" width="18.25" style="479" bestFit="1" customWidth="1"/>
    <col min="9" max="9" width="10" style="479" bestFit="1" customWidth="1"/>
    <col min="10" max="10" width="13.875" style="479" bestFit="1" customWidth="1"/>
    <col min="11" max="11" width="11.875" style="479" bestFit="1" customWidth="1"/>
    <col min="12" max="12" width="13.625" style="479" bestFit="1" customWidth="1"/>
    <col min="13" max="13" width="13.875" style="479" bestFit="1" customWidth="1"/>
    <col min="14" max="14" width="11.875" style="479" bestFit="1" customWidth="1"/>
    <col min="15" max="15" width="7.125" style="507" bestFit="1" customWidth="1"/>
    <col min="16" max="16" width="11.875" style="479" bestFit="1" customWidth="1"/>
    <col min="17" max="17" width="12.625" style="479" bestFit="1" customWidth="1"/>
    <col min="18" max="18" width="14.75" style="479" bestFit="1" customWidth="1"/>
    <col min="19" max="19" width="11.375" style="479" customWidth="1"/>
    <col min="20" max="20" width="11.25" style="479" bestFit="1" customWidth="1"/>
    <col min="21" max="21" width="9.625" style="479" bestFit="1" customWidth="1"/>
    <col min="22" max="30" width="11.375" style="479" customWidth="1"/>
    <col min="31" max="31" width="11.25" style="479" bestFit="1" customWidth="1"/>
    <col min="32" max="249" width="11.375" style="479"/>
    <col min="250" max="251" width="40.75" style="479" bestFit="1" customWidth="1"/>
    <col min="252" max="252" width="9.5" style="479" bestFit="1" customWidth="1"/>
    <col min="253" max="253" width="8.875" style="479" bestFit="1" customWidth="1"/>
    <col min="254" max="254" width="12" style="479" bestFit="1" customWidth="1"/>
    <col min="255" max="255" width="10.25" style="479" customWidth="1"/>
    <col min="256" max="256" width="9.875" style="479" bestFit="1" customWidth="1"/>
    <col min="257" max="258" width="10.125" style="479" bestFit="1" customWidth="1"/>
    <col min="259" max="259" width="11" style="479" bestFit="1" customWidth="1"/>
    <col min="260" max="260" width="10.75" style="479" bestFit="1" customWidth="1"/>
    <col min="261" max="261" width="10" style="479" bestFit="1" customWidth="1"/>
    <col min="262" max="262" width="10.875" style="479" bestFit="1" customWidth="1"/>
    <col min="263" max="263" width="9.25" style="479" bestFit="1" customWidth="1"/>
    <col min="264" max="264" width="10.875" style="479" bestFit="1" customWidth="1"/>
    <col min="265" max="265" width="10.75" style="479" bestFit="1" customWidth="1"/>
    <col min="266" max="266" width="11.75" style="479" bestFit="1" customWidth="1"/>
    <col min="267" max="267" width="11.875" style="479" bestFit="1" customWidth="1"/>
    <col min="268" max="268" width="10" style="479" bestFit="1" customWidth="1"/>
    <col min="269" max="269" width="10.125" style="479" bestFit="1" customWidth="1"/>
    <col min="270" max="270" width="11.875" style="479" bestFit="1" customWidth="1"/>
    <col min="271" max="271" width="7.125" style="479" bestFit="1" customWidth="1"/>
    <col min="272" max="272" width="11.875" style="479" bestFit="1" customWidth="1"/>
    <col min="273" max="273" width="10.125" style="479" bestFit="1" customWidth="1"/>
    <col min="274" max="274" width="9.625" style="479" bestFit="1" customWidth="1"/>
    <col min="275" max="275" width="11.375" style="479" customWidth="1"/>
    <col min="276" max="276" width="11.25" style="479" bestFit="1" customWidth="1"/>
    <col min="277" max="277" width="9.625" style="479" bestFit="1" customWidth="1"/>
    <col min="278" max="286" width="11.375" style="479" customWidth="1"/>
    <col min="287" max="287" width="11.25" style="479" bestFit="1" customWidth="1"/>
    <col min="288" max="505" width="11.375" style="479"/>
    <col min="506" max="507" width="40.75" style="479" bestFit="1" customWidth="1"/>
    <col min="508" max="508" width="9.5" style="479" bestFit="1" customWidth="1"/>
    <col min="509" max="509" width="8.875" style="479" bestFit="1" customWidth="1"/>
    <col min="510" max="510" width="12" style="479" bestFit="1" customWidth="1"/>
    <col min="511" max="511" width="10.25" style="479" customWidth="1"/>
    <col min="512" max="512" width="9.875" style="479" bestFit="1" customWidth="1"/>
    <col min="513" max="514" width="10.125" style="479" bestFit="1" customWidth="1"/>
    <col min="515" max="515" width="11" style="479" bestFit="1" customWidth="1"/>
    <col min="516" max="516" width="10.75" style="479" bestFit="1" customWidth="1"/>
    <col min="517" max="517" width="10" style="479" bestFit="1" customWidth="1"/>
    <col min="518" max="518" width="10.875" style="479" bestFit="1" customWidth="1"/>
    <col min="519" max="519" width="9.25" style="479" bestFit="1" customWidth="1"/>
    <col min="520" max="520" width="10.875" style="479" bestFit="1" customWidth="1"/>
    <col min="521" max="521" width="10.75" style="479" bestFit="1" customWidth="1"/>
    <col min="522" max="522" width="11.75" style="479" bestFit="1" customWidth="1"/>
    <col min="523" max="523" width="11.875" style="479" bestFit="1" customWidth="1"/>
    <col min="524" max="524" width="10" style="479" bestFit="1" customWidth="1"/>
    <col min="525" max="525" width="10.125" style="479" bestFit="1" customWidth="1"/>
    <col min="526" max="526" width="11.875" style="479" bestFit="1" customWidth="1"/>
    <col min="527" max="527" width="7.125" style="479" bestFit="1" customWidth="1"/>
    <col min="528" max="528" width="11.875" style="479" bestFit="1" customWidth="1"/>
    <col min="529" max="529" width="10.125" style="479" bestFit="1" customWidth="1"/>
    <col min="530" max="530" width="9.625" style="479" bestFit="1" customWidth="1"/>
    <col min="531" max="531" width="11.375" style="479" customWidth="1"/>
    <col min="532" max="532" width="11.25" style="479" bestFit="1" customWidth="1"/>
    <col min="533" max="533" width="9.625" style="479" bestFit="1" customWidth="1"/>
    <col min="534" max="542" width="11.375" style="479" customWidth="1"/>
    <col min="543" max="543" width="11.25" style="479" bestFit="1" customWidth="1"/>
    <col min="544" max="761" width="11.375" style="479"/>
    <col min="762" max="763" width="40.75" style="479" bestFit="1" customWidth="1"/>
    <col min="764" max="764" width="9.5" style="479" bestFit="1" customWidth="1"/>
    <col min="765" max="765" width="8.875" style="479" bestFit="1" customWidth="1"/>
    <col min="766" max="766" width="12" style="479" bestFit="1" customWidth="1"/>
    <col min="767" max="767" width="10.25" style="479" customWidth="1"/>
    <col min="768" max="768" width="9.875" style="479" bestFit="1" customWidth="1"/>
    <col min="769" max="770" width="10.125" style="479" bestFit="1" customWidth="1"/>
    <col min="771" max="771" width="11" style="479" bestFit="1" customWidth="1"/>
    <col min="772" max="772" width="10.75" style="479" bestFit="1" customWidth="1"/>
    <col min="773" max="773" width="10" style="479" bestFit="1" customWidth="1"/>
    <col min="774" max="774" width="10.875" style="479" bestFit="1" customWidth="1"/>
    <col min="775" max="775" width="9.25" style="479" bestFit="1" customWidth="1"/>
    <col min="776" max="776" width="10.875" style="479" bestFit="1" customWidth="1"/>
    <col min="777" max="777" width="10.75" style="479" bestFit="1" customWidth="1"/>
    <col min="778" max="778" width="11.75" style="479" bestFit="1" customWidth="1"/>
    <col min="779" max="779" width="11.875" style="479" bestFit="1" customWidth="1"/>
    <col min="780" max="780" width="10" style="479" bestFit="1" customWidth="1"/>
    <col min="781" max="781" width="10.125" style="479" bestFit="1" customWidth="1"/>
    <col min="782" max="782" width="11.875" style="479" bestFit="1" customWidth="1"/>
    <col min="783" max="783" width="7.125" style="479" bestFit="1" customWidth="1"/>
    <col min="784" max="784" width="11.875" style="479" bestFit="1" customWidth="1"/>
    <col min="785" max="785" width="10.125" style="479" bestFit="1" customWidth="1"/>
    <col min="786" max="786" width="9.625" style="479" bestFit="1" customWidth="1"/>
    <col min="787" max="787" width="11.375" style="479" customWidth="1"/>
    <col min="788" max="788" width="11.25" style="479" bestFit="1" customWidth="1"/>
    <col min="789" max="789" width="9.625" style="479" bestFit="1" customWidth="1"/>
    <col min="790" max="798" width="11.375" style="479" customWidth="1"/>
    <col min="799" max="799" width="11.25" style="479" bestFit="1" customWidth="1"/>
    <col min="800" max="1017" width="11.375" style="479"/>
    <col min="1018" max="1019" width="40.75" style="479" bestFit="1" customWidth="1"/>
    <col min="1020" max="1020" width="9.5" style="479" bestFit="1" customWidth="1"/>
    <col min="1021" max="1021" width="8.875" style="479" bestFit="1" customWidth="1"/>
    <col min="1022" max="1022" width="12" style="479" bestFit="1" customWidth="1"/>
    <col min="1023" max="1023" width="10.25" style="479" customWidth="1"/>
    <col min="1024" max="1024" width="9.875" style="479" bestFit="1" customWidth="1"/>
    <col min="1025" max="1026" width="10.125" style="479" bestFit="1" customWidth="1"/>
    <col min="1027" max="1027" width="11" style="479" bestFit="1" customWidth="1"/>
    <col min="1028" max="1028" width="10.75" style="479" bestFit="1" customWidth="1"/>
    <col min="1029" max="1029" width="10" style="479" bestFit="1" customWidth="1"/>
    <col min="1030" max="1030" width="10.875" style="479" bestFit="1" customWidth="1"/>
    <col min="1031" max="1031" width="9.25" style="479" bestFit="1" customWidth="1"/>
    <col min="1032" max="1032" width="10.875" style="479" bestFit="1" customWidth="1"/>
    <col min="1033" max="1033" width="10.75" style="479" bestFit="1" customWidth="1"/>
    <col min="1034" max="1034" width="11.75" style="479" bestFit="1" customWidth="1"/>
    <col min="1035" max="1035" width="11.875" style="479" bestFit="1" customWidth="1"/>
    <col min="1036" max="1036" width="10" style="479" bestFit="1" customWidth="1"/>
    <col min="1037" max="1037" width="10.125" style="479" bestFit="1" customWidth="1"/>
    <col min="1038" max="1038" width="11.875" style="479" bestFit="1" customWidth="1"/>
    <col min="1039" max="1039" width="7.125" style="479" bestFit="1" customWidth="1"/>
    <col min="1040" max="1040" width="11.875" style="479" bestFit="1" customWidth="1"/>
    <col min="1041" max="1041" width="10.125" style="479" bestFit="1" customWidth="1"/>
    <col min="1042" max="1042" width="9.625" style="479" bestFit="1" customWidth="1"/>
    <col min="1043" max="1043" width="11.375" style="479" customWidth="1"/>
    <col min="1044" max="1044" width="11.25" style="479" bestFit="1" customWidth="1"/>
    <col min="1045" max="1045" width="9.625" style="479" bestFit="1" customWidth="1"/>
    <col min="1046" max="1054" width="11.375" style="479" customWidth="1"/>
    <col min="1055" max="1055" width="11.25" style="479" bestFit="1" customWidth="1"/>
    <col min="1056" max="1273" width="11.375" style="479"/>
    <col min="1274" max="1275" width="40.75" style="479" bestFit="1" customWidth="1"/>
    <col min="1276" max="1276" width="9.5" style="479" bestFit="1" customWidth="1"/>
    <col min="1277" max="1277" width="8.875" style="479" bestFit="1" customWidth="1"/>
    <col min="1278" max="1278" width="12" style="479" bestFit="1" customWidth="1"/>
    <col min="1279" max="1279" width="10.25" style="479" customWidth="1"/>
    <col min="1280" max="1280" width="9.875" style="479" bestFit="1" customWidth="1"/>
    <col min="1281" max="1282" width="10.125" style="479" bestFit="1" customWidth="1"/>
    <col min="1283" max="1283" width="11" style="479" bestFit="1" customWidth="1"/>
    <col min="1284" max="1284" width="10.75" style="479" bestFit="1" customWidth="1"/>
    <col min="1285" max="1285" width="10" style="479" bestFit="1" customWidth="1"/>
    <col min="1286" max="1286" width="10.875" style="479" bestFit="1" customWidth="1"/>
    <col min="1287" max="1287" width="9.25" style="479" bestFit="1" customWidth="1"/>
    <col min="1288" max="1288" width="10.875" style="479" bestFit="1" customWidth="1"/>
    <col min="1289" max="1289" width="10.75" style="479" bestFit="1" customWidth="1"/>
    <col min="1290" max="1290" width="11.75" style="479" bestFit="1" customWidth="1"/>
    <col min="1291" max="1291" width="11.875" style="479" bestFit="1" customWidth="1"/>
    <col min="1292" max="1292" width="10" style="479" bestFit="1" customWidth="1"/>
    <col min="1293" max="1293" width="10.125" style="479" bestFit="1" customWidth="1"/>
    <col min="1294" max="1294" width="11.875" style="479" bestFit="1" customWidth="1"/>
    <col min="1295" max="1295" width="7.125" style="479" bestFit="1" customWidth="1"/>
    <col min="1296" max="1296" width="11.875" style="479" bestFit="1" customWidth="1"/>
    <col min="1297" max="1297" width="10.125" style="479" bestFit="1" customWidth="1"/>
    <col min="1298" max="1298" width="9.625" style="479" bestFit="1" customWidth="1"/>
    <col min="1299" max="1299" width="11.375" style="479" customWidth="1"/>
    <col min="1300" max="1300" width="11.25" style="479" bestFit="1" customWidth="1"/>
    <col min="1301" max="1301" width="9.625" style="479" bestFit="1" customWidth="1"/>
    <col min="1302" max="1310" width="11.375" style="479" customWidth="1"/>
    <col min="1311" max="1311" width="11.25" style="479" bestFit="1" customWidth="1"/>
    <col min="1312" max="1529" width="11.375" style="479"/>
    <col min="1530" max="1531" width="40.75" style="479" bestFit="1" customWidth="1"/>
    <col min="1532" max="1532" width="9.5" style="479" bestFit="1" customWidth="1"/>
    <col min="1533" max="1533" width="8.875" style="479" bestFit="1" customWidth="1"/>
    <col min="1534" max="1534" width="12" style="479" bestFit="1" customWidth="1"/>
    <col min="1535" max="1535" width="10.25" style="479" customWidth="1"/>
    <col min="1536" max="1536" width="9.875" style="479" bestFit="1" customWidth="1"/>
    <col min="1537" max="1538" width="10.125" style="479" bestFit="1" customWidth="1"/>
    <col min="1539" max="1539" width="11" style="479" bestFit="1" customWidth="1"/>
    <col min="1540" max="1540" width="10.75" style="479" bestFit="1" customWidth="1"/>
    <col min="1541" max="1541" width="10" style="479" bestFit="1" customWidth="1"/>
    <col min="1542" max="1542" width="10.875" style="479" bestFit="1" customWidth="1"/>
    <col min="1543" max="1543" width="9.25" style="479" bestFit="1" customWidth="1"/>
    <col min="1544" max="1544" width="10.875" style="479" bestFit="1" customWidth="1"/>
    <col min="1545" max="1545" width="10.75" style="479" bestFit="1" customWidth="1"/>
    <col min="1546" max="1546" width="11.75" style="479" bestFit="1" customWidth="1"/>
    <col min="1547" max="1547" width="11.875" style="479" bestFit="1" customWidth="1"/>
    <col min="1548" max="1548" width="10" style="479" bestFit="1" customWidth="1"/>
    <col min="1549" max="1549" width="10.125" style="479" bestFit="1" customWidth="1"/>
    <col min="1550" max="1550" width="11.875" style="479" bestFit="1" customWidth="1"/>
    <col min="1551" max="1551" width="7.125" style="479" bestFit="1" customWidth="1"/>
    <col min="1552" max="1552" width="11.875" style="479" bestFit="1" customWidth="1"/>
    <col min="1553" max="1553" width="10.125" style="479" bestFit="1" customWidth="1"/>
    <col min="1554" max="1554" width="9.625" style="479" bestFit="1" customWidth="1"/>
    <col min="1555" max="1555" width="11.375" style="479" customWidth="1"/>
    <col min="1556" max="1556" width="11.25" style="479" bestFit="1" customWidth="1"/>
    <col min="1557" max="1557" width="9.625" style="479" bestFit="1" customWidth="1"/>
    <col min="1558" max="1566" width="11.375" style="479" customWidth="1"/>
    <col min="1567" max="1567" width="11.25" style="479" bestFit="1" customWidth="1"/>
    <col min="1568" max="1785" width="11.375" style="479"/>
    <col min="1786" max="1787" width="40.75" style="479" bestFit="1" customWidth="1"/>
    <col min="1788" max="1788" width="9.5" style="479" bestFit="1" customWidth="1"/>
    <col min="1789" max="1789" width="8.875" style="479" bestFit="1" customWidth="1"/>
    <col min="1790" max="1790" width="12" style="479" bestFit="1" customWidth="1"/>
    <col min="1791" max="1791" width="10.25" style="479" customWidth="1"/>
    <col min="1792" max="1792" width="9.875" style="479" bestFit="1" customWidth="1"/>
    <col min="1793" max="1794" width="10.125" style="479" bestFit="1" customWidth="1"/>
    <col min="1795" max="1795" width="11" style="479" bestFit="1" customWidth="1"/>
    <col min="1796" max="1796" width="10.75" style="479" bestFit="1" customWidth="1"/>
    <col min="1797" max="1797" width="10" style="479" bestFit="1" customWidth="1"/>
    <col min="1798" max="1798" width="10.875" style="479" bestFit="1" customWidth="1"/>
    <col min="1799" max="1799" width="9.25" style="479" bestFit="1" customWidth="1"/>
    <col min="1800" max="1800" width="10.875" style="479" bestFit="1" customWidth="1"/>
    <col min="1801" max="1801" width="10.75" style="479" bestFit="1" customWidth="1"/>
    <col min="1802" max="1802" width="11.75" style="479" bestFit="1" customWidth="1"/>
    <col min="1803" max="1803" width="11.875" style="479" bestFit="1" customWidth="1"/>
    <col min="1804" max="1804" width="10" style="479" bestFit="1" customWidth="1"/>
    <col min="1805" max="1805" width="10.125" style="479" bestFit="1" customWidth="1"/>
    <col min="1806" max="1806" width="11.875" style="479" bestFit="1" customWidth="1"/>
    <col min="1807" max="1807" width="7.125" style="479" bestFit="1" customWidth="1"/>
    <col min="1808" max="1808" width="11.875" style="479" bestFit="1" customWidth="1"/>
    <col min="1809" max="1809" width="10.125" style="479" bestFit="1" customWidth="1"/>
    <col min="1810" max="1810" width="9.625" style="479" bestFit="1" customWidth="1"/>
    <col min="1811" max="1811" width="11.375" style="479" customWidth="1"/>
    <col min="1812" max="1812" width="11.25" style="479" bestFit="1" customWidth="1"/>
    <col min="1813" max="1813" width="9.625" style="479" bestFit="1" customWidth="1"/>
    <col min="1814" max="1822" width="11.375" style="479" customWidth="1"/>
    <col min="1823" max="1823" width="11.25" style="479" bestFit="1" customWidth="1"/>
    <col min="1824" max="2041" width="11.375" style="479"/>
    <col min="2042" max="2043" width="40.75" style="479" bestFit="1" customWidth="1"/>
    <col min="2044" max="2044" width="9.5" style="479" bestFit="1" customWidth="1"/>
    <col min="2045" max="2045" width="8.875" style="479" bestFit="1" customWidth="1"/>
    <col min="2046" max="2046" width="12" style="479" bestFit="1" customWidth="1"/>
    <col min="2047" max="2047" width="10.25" style="479" customWidth="1"/>
    <col min="2048" max="2048" width="9.875" style="479" bestFit="1" customWidth="1"/>
    <col min="2049" max="2050" width="10.125" style="479" bestFit="1" customWidth="1"/>
    <col min="2051" max="2051" width="11" style="479" bestFit="1" customWidth="1"/>
    <col min="2052" max="2052" width="10.75" style="479" bestFit="1" customWidth="1"/>
    <col min="2053" max="2053" width="10" style="479" bestFit="1" customWidth="1"/>
    <col min="2054" max="2054" width="10.875" style="479" bestFit="1" customWidth="1"/>
    <col min="2055" max="2055" width="9.25" style="479" bestFit="1" customWidth="1"/>
    <col min="2056" max="2056" width="10.875" style="479" bestFit="1" customWidth="1"/>
    <col min="2057" max="2057" width="10.75" style="479" bestFit="1" customWidth="1"/>
    <col min="2058" max="2058" width="11.75" style="479" bestFit="1" customWidth="1"/>
    <col min="2059" max="2059" width="11.875" style="479" bestFit="1" customWidth="1"/>
    <col min="2060" max="2060" width="10" style="479" bestFit="1" customWidth="1"/>
    <col min="2061" max="2061" width="10.125" style="479" bestFit="1" customWidth="1"/>
    <col min="2062" max="2062" width="11.875" style="479" bestFit="1" customWidth="1"/>
    <col min="2063" max="2063" width="7.125" style="479" bestFit="1" customWidth="1"/>
    <col min="2064" max="2064" width="11.875" style="479" bestFit="1" customWidth="1"/>
    <col min="2065" max="2065" width="10.125" style="479" bestFit="1" customWidth="1"/>
    <col min="2066" max="2066" width="9.625" style="479" bestFit="1" customWidth="1"/>
    <col min="2067" max="2067" width="11.375" style="479" customWidth="1"/>
    <col min="2068" max="2068" width="11.25" style="479" bestFit="1" customWidth="1"/>
    <col min="2069" max="2069" width="9.625" style="479" bestFit="1" customWidth="1"/>
    <col min="2070" max="2078" width="11.375" style="479" customWidth="1"/>
    <col min="2079" max="2079" width="11.25" style="479" bestFit="1" customWidth="1"/>
    <col min="2080" max="2297" width="11.375" style="479"/>
    <col min="2298" max="2299" width="40.75" style="479" bestFit="1" customWidth="1"/>
    <col min="2300" max="2300" width="9.5" style="479" bestFit="1" customWidth="1"/>
    <col min="2301" max="2301" width="8.875" style="479" bestFit="1" customWidth="1"/>
    <col min="2302" max="2302" width="12" style="479" bestFit="1" customWidth="1"/>
    <col min="2303" max="2303" width="10.25" style="479" customWidth="1"/>
    <col min="2304" max="2304" width="9.875" style="479" bestFit="1" customWidth="1"/>
    <col min="2305" max="2306" width="10.125" style="479" bestFit="1" customWidth="1"/>
    <col min="2307" max="2307" width="11" style="479" bestFit="1" customWidth="1"/>
    <col min="2308" max="2308" width="10.75" style="479" bestFit="1" customWidth="1"/>
    <col min="2309" max="2309" width="10" style="479" bestFit="1" customWidth="1"/>
    <col min="2310" max="2310" width="10.875" style="479" bestFit="1" customWidth="1"/>
    <col min="2311" max="2311" width="9.25" style="479" bestFit="1" customWidth="1"/>
    <col min="2312" max="2312" width="10.875" style="479" bestFit="1" customWidth="1"/>
    <col min="2313" max="2313" width="10.75" style="479" bestFit="1" customWidth="1"/>
    <col min="2314" max="2314" width="11.75" style="479" bestFit="1" customWidth="1"/>
    <col min="2315" max="2315" width="11.875" style="479" bestFit="1" customWidth="1"/>
    <col min="2316" max="2316" width="10" style="479" bestFit="1" customWidth="1"/>
    <col min="2317" max="2317" width="10.125" style="479" bestFit="1" customWidth="1"/>
    <col min="2318" max="2318" width="11.875" style="479" bestFit="1" customWidth="1"/>
    <col min="2319" max="2319" width="7.125" style="479" bestFit="1" customWidth="1"/>
    <col min="2320" max="2320" width="11.875" style="479" bestFit="1" customWidth="1"/>
    <col min="2321" max="2321" width="10.125" style="479" bestFit="1" customWidth="1"/>
    <col min="2322" max="2322" width="9.625" style="479" bestFit="1" customWidth="1"/>
    <col min="2323" max="2323" width="11.375" style="479" customWidth="1"/>
    <col min="2324" max="2324" width="11.25" style="479" bestFit="1" customWidth="1"/>
    <col min="2325" max="2325" width="9.625" style="479" bestFit="1" customWidth="1"/>
    <col min="2326" max="2334" width="11.375" style="479" customWidth="1"/>
    <col min="2335" max="2335" width="11.25" style="479" bestFit="1" customWidth="1"/>
    <col min="2336" max="2553" width="11.375" style="479"/>
    <col min="2554" max="2555" width="40.75" style="479" bestFit="1" customWidth="1"/>
    <col min="2556" max="2556" width="9.5" style="479" bestFit="1" customWidth="1"/>
    <col min="2557" max="2557" width="8.875" style="479" bestFit="1" customWidth="1"/>
    <col min="2558" max="2558" width="12" style="479" bestFit="1" customWidth="1"/>
    <col min="2559" max="2559" width="10.25" style="479" customWidth="1"/>
    <col min="2560" max="2560" width="9.875" style="479" bestFit="1" customWidth="1"/>
    <col min="2561" max="2562" width="10.125" style="479" bestFit="1" customWidth="1"/>
    <col min="2563" max="2563" width="11" style="479" bestFit="1" customWidth="1"/>
    <col min="2564" max="2564" width="10.75" style="479" bestFit="1" customWidth="1"/>
    <col min="2565" max="2565" width="10" style="479" bestFit="1" customWidth="1"/>
    <col min="2566" max="2566" width="10.875" style="479" bestFit="1" customWidth="1"/>
    <col min="2567" max="2567" width="9.25" style="479" bestFit="1" customWidth="1"/>
    <col min="2568" max="2568" width="10.875" style="479" bestFit="1" customWidth="1"/>
    <col min="2569" max="2569" width="10.75" style="479" bestFit="1" customWidth="1"/>
    <col min="2570" max="2570" width="11.75" style="479" bestFit="1" customWidth="1"/>
    <col min="2571" max="2571" width="11.875" style="479" bestFit="1" customWidth="1"/>
    <col min="2572" max="2572" width="10" style="479" bestFit="1" customWidth="1"/>
    <col min="2573" max="2573" width="10.125" style="479" bestFit="1" customWidth="1"/>
    <col min="2574" max="2574" width="11.875" style="479" bestFit="1" customWidth="1"/>
    <col min="2575" max="2575" width="7.125" style="479" bestFit="1" customWidth="1"/>
    <col min="2576" max="2576" width="11.875" style="479" bestFit="1" customWidth="1"/>
    <col min="2577" max="2577" width="10.125" style="479" bestFit="1" customWidth="1"/>
    <col min="2578" max="2578" width="9.625" style="479" bestFit="1" customWidth="1"/>
    <col min="2579" max="2579" width="11.375" style="479" customWidth="1"/>
    <col min="2580" max="2580" width="11.25" style="479" bestFit="1" customWidth="1"/>
    <col min="2581" max="2581" width="9.625" style="479" bestFit="1" customWidth="1"/>
    <col min="2582" max="2590" width="11.375" style="479" customWidth="1"/>
    <col min="2591" max="2591" width="11.25" style="479" bestFit="1" customWidth="1"/>
    <col min="2592" max="2809" width="11.375" style="479"/>
    <col min="2810" max="2811" width="40.75" style="479" bestFit="1" customWidth="1"/>
    <col min="2812" max="2812" width="9.5" style="479" bestFit="1" customWidth="1"/>
    <col min="2813" max="2813" width="8.875" style="479" bestFit="1" customWidth="1"/>
    <col min="2814" max="2814" width="12" style="479" bestFit="1" customWidth="1"/>
    <col min="2815" max="2815" width="10.25" style="479" customWidth="1"/>
    <col min="2816" max="2816" width="9.875" style="479" bestFit="1" customWidth="1"/>
    <col min="2817" max="2818" width="10.125" style="479" bestFit="1" customWidth="1"/>
    <col min="2819" max="2819" width="11" style="479" bestFit="1" customWidth="1"/>
    <col min="2820" max="2820" width="10.75" style="479" bestFit="1" customWidth="1"/>
    <col min="2821" max="2821" width="10" style="479" bestFit="1" customWidth="1"/>
    <col min="2822" max="2822" width="10.875" style="479" bestFit="1" customWidth="1"/>
    <col min="2823" max="2823" width="9.25" style="479" bestFit="1" customWidth="1"/>
    <col min="2824" max="2824" width="10.875" style="479" bestFit="1" customWidth="1"/>
    <col min="2825" max="2825" width="10.75" style="479" bestFit="1" customWidth="1"/>
    <col min="2826" max="2826" width="11.75" style="479" bestFit="1" customWidth="1"/>
    <col min="2827" max="2827" width="11.875" style="479" bestFit="1" customWidth="1"/>
    <col min="2828" max="2828" width="10" style="479" bestFit="1" customWidth="1"/>
    <col min="2829" max="2829" width="10.125" style="479" bestFit="1" customWidth="1"/>
    <col min="2830" max="2830" width="11.875" style="479" bestFit="1" customWidth="1"/>
    <col min="2831" max="2831" width="7.125" style="479" bestFit="1" customWidth="1"/>
    <col min="2832" max="2832" width="11.875" style="479" bestFit="1" customWidth="1"/>
    <col min="2833" max="2833" width="10.125" style="479" bestFit="1" customWidth="1"/>
    <col min="2834" max="2834" width="9.625" style="479" bestFit="1" customWidth="1"/>
    <col min="2835" max="2835" width="11.375" style="479" customWidth="1"/>
    <col min="2836" max="2836" width="11.25" style="479" bestFit="1" customWidth="1"/>
    <col min="2837" max="2837" width="9.625" style="479" bestFit="1" customWidth="1"/>
    <col min="2838" max="2846" width="11.375" style="479" customWidth="1"/>
    <col min="2847" max="2847" width="11.25" style="479" bestFit="1" customWidth="1"/>
    <col min="2848" max="3065" width="11.375" style="479"/>
    <col min="3066" max="3067" width="40.75" style="479" bestFit="1" customWidth="1"/>
    <col min="3068" max="3068" width="9.5" style="479" bestFit="1" customWidth="1"/>
    <col min="3069" max="3069" width="8.875" style="479" bestFit="1" customWidth="1"/>
    <col min="3070" max="3070" width="12" style="479" bestFit="1" customWidth="1"/>
    <col min="3071" max="3071" width="10.25" style="479" customWidth="1"/>
    <col min="3072" max="3072" width="9.875" style="479" bestFit="1" customWidth="1"/>
    <col min="3073" max="3074" width="10.125" style="479" bestFit="1" customWidth="1"/>
    <col min="3075" max="3075" width="11" style="479" bestFit="1" customWidth="1"/>
    <col min="3076" max="3076" width="10.75" style="479" bestFit="1" customWidth="1"/>
    <col min="3077" max="3077" width="10" style="479" bestFit="1" customWidth="1"/>
    <col min="3078" max="3078" width="10.875" style="479" bestFit="1" customWidth="1"/>
    <col min="3079" max="3079" width="9.25" style="479" bestFit="1" customWidth="1"/>
    <col min="3080" max="3080" width="10.875" style="479" bestFit="1" customWidth="1"/>
    <col min="3081" max="3081" width="10.75" style="479" bestFit="1" customWidth="1"/>
    <col min="3082" max="3082" width="11.75" style="479" bestFit="1" customWidth="1"/>
    <col min="3083" max="3083" width="11.875" style="479" bestFit="1" customWidth="1"/>
    <col min="3084" max="3084" width="10" style="479" bestFit="1" customWidth="1"/>
    <col min="3085" max="3085" width="10.125" style="479" bestFit="1" customWidth="1"/>
    <col min="3086" max="3086" width="11.875" style="479" bestFit="1" customWidth="1"/>
    <col min="3087" max="3087" width="7.125" style="479" bestFit="1" customWidth="1"/>
    <col min="3088" max="3088" width="11.875" style="479" bestFit="1" customWidth="1"/>
    <col min="3089" max="3089" width="10.125" style="479" bestFit="1" customWidth="1"/>
    <col min="3090" max="3090" width="9.625" style="479" bestFit="1" customWidth="1"/>
    <col min="3091" max="3091" width="11.375" style="479" customWidth="1"/>
    <col min="3092" max="3092" width="11.25" style="479" bestFit="1" customWidth="1"/>
    <col min="3093" max="3093" width="9.625" style="479" bestFit="1" customWidth="1"/>
    <col min="3094" max="3102" width="11.375" style="479" customWidth="1"/>
    <col min="3103" max="3103" width="11.25" style="479" bestFit="1" customWidth="1"/>
    <col min="3104" max="3321" width="11.375" style="479"/>
    <col min="3322" max="3323" width="40.75" style="479" bestFit="1" customWidth="1"/>
    <col min="3324" max="3324" width="9.5" style="479" bestFit="1" customWidth="1"/>
    <col min="3325" max="3325" width="8.875" style="479" bestFit="1" customWidth="1"/>
    <col min="3326" max="3326" width="12" style="479" bestFit="1" customWidth="1"/>
    <col min="3327" max="3327" width="10.25" style="479" customWidth="1"/>
    <col min="3328" max="3328" width="9.875" style="479" bestFit="1" customWidth="1"/>
    <col min="3329" max="3330" width="10.125" style="479" bestFit="1" customWidth="1"/>
    <col min="3331" max="3331" width="11" style="479" bestFit="1" customWidth="1"/>
    <col min="3332" max="3332" width="10.75" style="479" bestFit="1" customWidth="1"/>
    <col min="3333" max="3333" width="10" style="479" bestFit="1" customWidth="1"/>
    <col min="3334" max="3334" width="10.875" style="479" bestFit="1" customWidth="1"/>
    <col min="3335" max="3335" width="9.25" style="479" bestFit="1" customWidth="1"/>
    <col min="3336" max="3336" width="10.875" style="479" bestFit="1" customWidth="1"/>
    <col min="3337" max="3337" width="10.75" style="479" bestFit="1" customWidth="1"/>
    <col min="3338" max="3338" width="11.75" style="479" bestFit="1" customWidth="1"/>
    <col min="3339" max="3339" width="11.875" style="479" bestFit="1" customWidth="1"/>
    <col min="3340" max="3340" width="10" style="479" bestFit="1" customWidth="1"/>
    <col min="3341" max="3341" width="10.125" style="479" bestFit="1" customWidth="1"/>
    <col min="3342" max="3342" width="11.875" style="479" bestFit="1" customWidth="1"/>
    <col min="3343" max="3343" width="7.125" style="479" bestFit="1" customWidth="1"/>
    <col min="3344" max="3344" width="11.875" style="479" bestFit="1" customWidth="1"/>
    <col min="3345" max="3345" width="10.125" style="479" bestFit="1" customWidth="1"/>
    <col min="3346" max="3346" width="9.625" style="479" bestFit="1" customWidth="1"/>
    <col min="3347" max="3347" width="11.375" style="479" customWidth="1"/>
    <col min="3348" max="3348" width="11.25" style="479" bestFit="1" customWidth="1"/>
    <col min="3349" max="3349" width="9.625" style="479" bestFit="1" customWidth="1"/>
    <col min="3350" max="3358" width="11.375" style="479" customWidth="1"/>
    <col min="3359" max="3359" width="11.25" style="479" bestFit="1" customWidth="1"/>
    <col min="3360" max="3577" width="11.375" style="479"/>
    <col min="3578" max="3579" width="40.75" style="479" bestFit="1" customWidth="1"/>
    <col min="3580" max="3580" width="9.5" style="479" bestFit="1" customWidth="1"/>
    <col min="3581" max="3581" width="8.875" style="479" bestFit="1" customWidth="1"/>
    <col min="3582" max="3582" width="12" style="479" bestFit="1" customWidth="1"/>
    <col min="3583" max="3583" width="10.25" style="479" customWidth="1"/>
    <col min="3584" max="3584" width="9.875" style="479" bestFit="1" customWidth="1"/>
    <col min="3585" max="3586" width="10.125" style="479" bestFit="1" customWidth="1"/>
    <col min="3587" max="3587" width="11" style="479" bestFit="1" customWidth="1"/>
    <col min="3588" max="3588" width="10.75" style="479" bestFit="1" customWidth="1"/>
    <col min="3589" max="3589" width="10" style="479" bestFit="1" customWidth="1"/>
    <col min="3590" max="3590" width="10.875" style="479" bestFit="1" customWidth="1"/>
    <col min="3591" max="3591" width="9.25" style="479" bestFit="1" customWidth="1"/>
    <col min="3592" max="3592" width="10.875" style="479" bestFit="1" customWidth="1"/>
    <col min="3593" max="3593" width="10.75" style="479" bestFit="1" customWidth="1"/>
    <col min="3594" max="3594" width="11.75" style="479" bestFit="1" customWidth="1"/>
    <col min="3595" max="3595" width="11.875" style="479" bestFit="1" customWidth="1"/>
    <col min="3596" max="3596" width="10" style="479" bestFit="1" customWidth="1"/>
    <col min="3597" max="3597" width="10.125" style="479" bestFit="1" customWidth="1"/>
    <col min="3598" max="3598" width="11.875" style="479" bestFit="1" customWidth="1"/>
    <col min="3599" max="3599" width="7.125" style="479" bestFit="1" customWidth="1"/>
    <col min="3600" max="3600" width="11.875" style="479" bestFit="1" customWidth="1"/>
    <col min="3601" max="3601" width="10.125" style="479" bestFit="1" customWidth="1"/>
    <col min="3602" max="3602" width="9.625" style="479" bestFit="1" customWidth="1"/>
    <col min="3603" max="3603" width="11.375" style="479" customWidth="1"/>
    <col min="3604" max="3604" width="11.25" style="479" bestFit="1" customWidth="1"/>
    <col min="3605" max="3605" width="9.625" style="479" bestFit="1" customWidth="1"/>
    <col min="3606" max="3614" width="11.375" style="479" customWidth="1"/>
    <col min="3615" max="3615" width="11.25" style="479" bestFit="1" customWidth="1"/>
    <col min="3616" max="3833" width="11.375" style="479"/>
    <col min="3834" max="3835" width="40.75" style="479" bestFit="1" customWidth="1"/>
    <col min="3836" max="3836" width="9.5" style="479" bestFit="1" customWidth="1"/>
    <col min="3837" max="3837" width="8.875" style="479" bestFit="1" customWidth="1"/>
    <col min="3838" max="3838" width="12" style="479" bestFit="1" customWidth="1"/>
    <col min="3839" max="3839" width="10.25" style="479" customWidth="1"/>
    <col min="3840" max="3840" width="9.875" style="479" bestFit="1" customWidth="1"/>
    <col min="3841" max="3842" width="10.125" style="479" bestFit="1" customWidth="1"/>
    <col min="3843" max="3843" width="11" style="479" bestFit="1" customWidth="1"/>
    <col min="3844" max="3844" width="10.75" style="479" bestFit="1" customWidth="1"/>
    <col min="3845" max="3845" width="10" style="479" bestFit="1" customWidth="1"/>
    <col min="3846" max="3846" width="10.875" style="479" bestFit="1" customWidth="1"/>
    <col min="3847" max="3847" width="9.25" style="479" bestFit="1" customWidth="1"/>
    <col min="3848" max="3848" width="10.875" style="479" bestFit="1" customWidth="1"/>
    <col min="3849" max="3849" width="10.75" style="479" bestFit="1" customWidth="1"/>
    <col min="3850" max="3850" width="11.75" style="479" bestFit="1" customWidth="1"/>
    <col min="3851" max="3851" width="11.875" style="479" bestFit="1" customWidth="1"/>
    <col min="3852" max="3852" width="10" style="479" bestFit="1" customWidth="1"/>
    <col min="3853" max="3853" width="10.125" style="479" bestFit="1" customWidth="1"/>
    <col min="3854" max="3854" width="11.875" style="479" bestFit="1" customWidth="1"/>
    <col min="3855" max="3855" width="7.125" style="479" bestFit="1" customWidth="1"/>
    <col min="3856" max="3856" width="11.875" style="479" bestFit="1" customWidth="1"/>
    <col min="3857" max="3857" width="10.125" style="479" bestFit="1" customWidth="1"/>
    <col min="3858" max="3858" width="9.625" style="479" bestFit="1" customWidth="1"/>
    <col min="3859" max="3859" width="11.375" style="479" customWidth="1"/>
    <col min="3860" max="3860" width="11.25" style="479" bestFit="1" customWidth="1"/>
    <col min="3861" max="3861" width="9.625" style="479" bestFit="1" customWidth="1"/>
    <col min="3862" max="3870" width="11.375" style="479" customWidth="1"/>
    <col min="3871" max="3871" width="11.25" style="479" bestFit="1" customWidth="1"/>
    <col min="3872" max="4089" width="11.375" style="479"/>
    <col min="4090" max="4091" width="40.75" style="479" bestFit="1" customWidth="1"/>
    <col min="4092" max="4092" width="9.5" style="479" bestFit="1" customWidth="1"/>
    <col min="4093" max="4093" width="8.875" style="479" bestFit="1" customWidth="1"/>
    <col min="4094" max="4094" width="12" style="479" bestFit="1" customWidth="1"/>
    <col min="4095" max="4095" width="10.25" style="479" customWidth="1"/>
    <col min="4096" max="4096" width="9.875" style="479" bestFit="1" customWidth="1"/>
    <col min="4097" max="4098" width="10.125" style="479" bestFit="1" customWidth="1"/>
    <col min="4099" max="4099" width="11" style="479" bestFit="1" customWidth="1"/>
    <col min="4100" max="4100" width="10.75" style="479" bestFit="1" customWidth="1"/>
    <col min="4101" max="4101" width="10" style="479" bestFit="1" customWidth="1"/>
    <col min="4102" max="4102" width="10.875" style="479" bestFit="1" customWidth="1"/>
    <col min="4103" max="4103" width="9.25" style="479" bestFit="1" customWidth="1"/>
    <col min="4104" max="4104" width="10.875" style="479" bestFit="1" customWidth="1"/>
    <col min="4105" max="4105" width="10.75" style="479" bestFit="1" customWidth="1"/>
    <col min="4106" max="4106" width="11.75" style="479" bestFit="1" customWidth="1"/>
    <col min="4107" max="4107" width="11.875" style="479" bestFit="1" customWidth="1"/>
    <col min="4108" max="4108" width="10" style="479" bestFit="1" customWidth="1"/>
    <col min="4109" max="4109" width="10.125" style="479" bestFit="1" customWidth="1"/>
    <col min="4110" max="4110" width="11.875" style="479" bestFit="1" customWidth="1"/>
    <col min="4111" max="4111" width="7.125" style="479" bestFit="1" customWidth="1"/>
    <col min="4112" max="4112" width="11.875" style="479" bestFit="1" customWidth="1"/>
    <col min="4113" max="4113" width="10.125" style="479" bestFit="1" customWidth="1"/>
    <col min="4114" max="4114" width="9.625" style="479" bestFit="1" customWidth="1"/>
    <col min="4115" max="4115" width="11.375" style="479" customWidth="1"/>
    <col min="4116" max="4116" width="11.25" style="479" bestFit="1" customWidth="1"/>
    <col min="4117" max="4117" width="9.625" style="479" bestFit="1" customWidth="1"/>
    <col min="4118" max="4126" width="11.375" style="479" customWidth="1"/>
    <col min="4127" max="4127" width="11.25" style="479" bestFit="1" customWidth="1"/>
    <col min="4128" max="4345" width="11.375" style="479"/>
    <col min="4346" max="4347" width="40.75" style="479" bestFit="1" customWidth="1"/>
    <col min="4348" max="4348" width="9.5" style="479" bestFit="1" customWidth="1"/>
    <col min="4349" max="4349" width="8.875" style="479" bestFit="1" customWidth="1"/>
    <col min="4350" max="4350" width="12" style="479" bestFit="1" customWidth="1"/>
    <col min="4351" max="4351" width="10.25" style="479" customWidth="1"/>
    <col min="4352" max="4352" width="9.875" style="479" bestFit="1" customWidth="1"/>
    <col min="4353" max="4354" width="10.125" style="479" bestFit="1" customWidth="1"/>
    <col min="4355" max="4355" width="11" style="479" bestFit="1" customWidth="1"/>
    <col min="4356" max="4356" width="10.75" style="479" bestFit="1" customWidth="1"/>
    <col min="4357" max="4357" width="10" style="479" bestFit="1" customWidth="1"/>
    <col min="4358" max="4358" width="10.875" style="479" bestFit="1" customWidth="1"/>
    <col min="4359" max="4359" width="9.25" style="479" bestFit="1" customWidth="1"/>
    <col min="4360" max="4360" width="10.875" style="479" bestFit="1" customWidth="1"/>
    <col min="4361" max="4361" width="10.75" style="479" bestFit="1" customWidth="1"/>
    <col min="4362" max="4362" width="11.75" style="479" bestFit="1" customWidth="1"/>
    <col min="4363" max="4363" width="11.875" style="479" bestFit="1" customWidth="1"/>
    <col min="4364" max="4364" width="10" style="479" bestFit="1" customWidth="1"/>
    <col min="4365" max="4365" width="10.125" style="479" bestFit="1" customWidth="1"/>
    <col min="4366" max="4366" width="11.875" style="479" bestFit="1" customWidth="1"/>
    <col min="4367" max="4367" width="7.125" style="479" bestFit="1" customWidth="1"/>
    <col min="4368" max="4368" width="11.875" style="479" bestFit="1" customWidth="1"/>
    <col min="4369" max="4369" width="10.125" style="479" bestFit="1" customWidth="1"/>
    <col min="4370" max="4370" width="9.625" style="479" bestFit="1" customWidth="1"/>
    <col min="4371" max="4371" width="11.375" style="479" customWidth="1"/>
    <col min="4372" max="4372" width="11.25" style="479" bestFit="1" customWidth="1"/>
    <col min="4373" max="4373" width="9.625" style="479" bestFit="1" customWidth="1"/>
    <col min="4374" max="4382" width="11.375" style="479" customWidth="1"/>
    <col min="4383" max="4383" width="11.25" style="479" bestFit="1" customWidth="1"/>
    <col min="4384" max="4601" width="11.375" style="479"/>
    <col min="4602" max="4603" width="40.75" style="479" bestFit="1" customWidth="1"/>
    <col min="4604" max="4604" width="9.5" style="479" bestFit="1" customWidth="1"/>
    <col min="4605" max="4605" width="8.875" style="479" bestFit="1" customWidth="1"/>
    <col min="4606" max="4606" width="12" style="479" bestFit="1" customWidth="1"/>
    <col min="4607" max="4607" width="10.25" style="479" customWidth="1"/>
    <col min="4608" max="4608" width="9.875" style="479" bestFit="1" customWidth="1"/>
    <col min="4609" max="4610" width="10.125" style="479" bestFit="1" customWidth="1"/>
    <col min="4611" max="4611" width="11" style="479" bestFit="1" customWidth="1"/>
    <col min="4612" max="4612" width="10.75" style="479" bestFit="1" customWidth="1"/>
    <col min="4613" max="4613" width="10" style="479" bestFit="1" customWidth="1"/>
    <col min="4614" max="4614" width="10.875" style="479" bestFit="1" customWidth="1"/>
    <col min="4615" max="4615" width="9.25" style="479" bestFit="1" customWidth="1"/>
    <col min="4616" max="4616" width="10.875" style="479" bestFit="1" customWidth="1"/>
    <col min="4617" max="4617" width="10.75" style="479" bestFit="1" customWidth="1"/>
    <col min="4618" max="4618" width="11.75" style="479" bestFit="1" customWidth="1"/>
    <col min="4619" max="4619" width="11.875" style="479" bestFit="1" customWidth="1"/>
    <col min="4620" max="4620" width="10" style="479" bestFit="1" customWidth="1"/>
    <col min="4621" max="4621" width="10.125" style="479" bestFit="1" customWidth="1"/>
    <col min="4622" max="4622" width="11.875" style="479" bestFit="1" customWidth="1"/>
    <col min="4623" max="4623" width="7.125" style="479" bestFit="1" customWidth="1"/>
    <col min="4624" max="4624" width="11.875" style="479" bestFit="1" customWidth="1"/>
    <col min="4625" max="4625" width="10.125" style="479" bestFit="1" customWidth="1"/>
    <col min="4626" max="4626" width="9.625" style="479" bestFit="1" customWidth="1"/>
    <col min="4627" max="4627" width="11.375" style="479" customWidth="1"/>
    <col min="4628" max="4628" width="11.25" style="479" bestFit="1" customWidth="1"/>
    <col min="4629" max="4629" width="9.625" style="479" bestFit="1" customWidth="1"/>
    <col min="4630" max="4638" width="11.375" style="479" customWidth="1"/>
    <col min="4639" max="4639" width="11.25" style="479" bestFit="1" customWidth="1"/>
    <col min="4640" max="4857" width="11.375" style="479"/>
    <col min="4858" max="4859" width="40.75" style="479" bestFit="1" customWidth="1"/>
    <col min="4860" max="4860" width="9.5" style="479" bestFit="1" customWidth="1"/>
    <col min="4861" max="4861" width="8.875" style="479" bestFit="1" customWidth="1"/>
    <col min="4862" max="4862" width="12" style="479" bestFit="1" customWidth="1"/>
    <col min="4863" max="4863" width="10.25" style="479" customWidth="1"/>
    <col min="4864" max="4864" width="9.875" style="479" bestFit="1" customWidth="1"/>
    <col min="4865" max="4866" width="10.125" style="479" bestFit="1" customWidth="1"/>
    <col min="4867" max="4867" width="11" style="479" bestFit="1" customWidth="1"/>
    <col min="4868" max="4868" width="10.75" style="479" bestFit="1" customWidth="1"/>
    <col min="4869" max="4869" width="10" style="479" bestFit="1" customWidth="1"/>
    <col min="4870" max="4870" width="10.875" style="479" bestFit="1" customWidth="1"/>
    <col min="4871" max="4871" width="9.25" style="479" bestFit="1" customWidth="1"/>
    <col min="4872" max="4872" width="10.875" style="479" bestFit="1" customWidth="1"/>
    <col min="4873" max="4873" width="10.75" style="479" bestFit="1" customWidth="1"/>
    <col min="4874" max="4874" width="11.75" style="479" bestFit="1" customWidth="1"/>
    <col min="4875" max="4875" width="11.875" style="479" bestFit="1" customWidth="1"/>
    <col min="4876" max="4876" width="10" style="479" bestFit="1" customWidth="1"/>
    <col min="4877" max="4877" width="10.125" style="479" bestFit="1" customWidth="1"/>
    <col min="4878" max="4878" width="11.875" style="479" bestFit="1" customWidth="1"/>
    <col min="4879" max="4879" width="7.125" style="479" bestFit="1" customWidth="1"/>
    <col min="4880" max="4880" width="11.875" style="479" bestFit="1" customWidth="1"/>
    <col min="4881" max="4881" width="10.125" style="479" bestFit="1" customWidth="1"/>
    <col min="4882" max="4882" width="9.625" style="479" bestFit="1" customWidth="1"/>
    <col min="4883" max="4883" width="11.375" style="479" customWidth="1"/>
    <col min="4884" max="4884" width="11.25" style="479" bestFit="1" customWidth="1"/>
    <col min="4885" max="4885" width="9.625" style="479" bestFit="1" customWidth="1"/>
    <col min="4886" max="4894" width="11.375" style="479" customWidth="1"/>
    <col min="4895" max="4895" width="11.25" style="479" bestFit="1" customWidth="1"/>
    <col min="4896" max="5113" width="11.375" style="479"/>
    <col min="5114" max="5115" width="40.75" style="479" bestFit="1" customWidth="1"/>
    <col min="5116" max="5116" width="9.5" style="479" bestFit="1" customWidth="1"/>
    <col min="5117" max="5117" width="8.875" style="479" bestFit="1" customWidth="1"/>
    <col min="5118" max="5118" width="12" style="479" bestFit="1" customWidth="1"/>
    <col min="5119" max="5119" width="10.25" style="479" customWidth="1"/>
    <col min="5120" max="5120" width="9.875" style="479" bestFit="1" customWidth="1"/>
    <col min="5121" max="5122" width="10.125" style="479" bestFit="1" customWidth="1"/>
    <col min="5123" max="5123" width="11" style="479" bestFit="1" customWidth="1"/>
    <col min="5124" max="5124" width="10.75" style="479" bestFit="1" customWidth="1"/>
    <col min="5125" max="5125" width="10" style="479" bestFit="1" customWidth="1"/>
    <col min="5126" max="5126" width="10.875" style="479" bestFit="1" customWidth="1"/>
    <col min="5127" max="5127" width="9.25" style="479" bestFit="1" customWidth="1"/>
    <col min="5128" max="5128" width="10.875" style="479" bestFit="1" customWidth="1"/>
    <col min="5129" max="5129" width="10.75" style="479" bestFit="1" customWidth="1"/>
    <col min="5130" max="5130" width="11.75" style="479" bestFit="1" customWidth="1"/>
    <col min="5131" max="5131" width="11.875" style="479" bestFit="1" customWidth="1"/>
    <col min="5132" max="5132" width="10" style="479" bestFit="1" customWidth="1"/>
    <col min="5133" max="5133" width="10.125" style="479" bestFit="1" customWidth="1"/>
    <col min="5134" max="5134" width="11.875" style="479" bestFit="1" customWidth="1"/>
    <col min="5135" max="5135" width="7.125" style="479" bestFit="1" customWidth="1"/>
    <col min="5136" max="5136" width="11.875" style="479" bestFit="1" customWidth="1"/>
    <col min="5137" max="5137" width="10.125" style="479" bestFit="1" customWidth="1"/>
    <col min="5138" max="5138" width="9.625" style="479" bestFit="1" customWidth="1"/>
    <col min="5139" max="5139" width="11.375" style="479" customWidth="1"/>
    <col min="5140" max="5140" width="11.25" style="479" bestFit="1" customWidth="1"/>
    <col min="5141" max="5141" width="9.625" style="479" bestFit="1" customWidth="1"/>
    <col min="5142" max="5150" width="11.375" style="479" customWidth="1"/>
    <col min="5151" max="5151" width="11.25" style="479" bestFit="1" customWidth="1"/>
    <col min="5152" max="5369" width="11.375" style="479"/>
    <col min="5370" max="5371" width="40.75" style="479" bestFit="1" customWidth="1"/>
    <col min="5372" max="5372" width="9.5" style="479" bestFit="1" customWidth="1"/>
    <col min="5373" max="5373" width="8.875" style="479" bestFit="1" customWidth="1"/>
    <col min="5374" max="5374" width="12" style="479" bestFit="1" customWidth="1"/>
    <col min="5375" max="5375" width="10.25" style="479" customWidth="1"/>
    <col min="5376" max="5376" width="9.875" style="479" bestFit="1" customWidth="1"/>
    <col min="5377" max="5378" width="10.125" style="479" bestFit="1" customWidth="1"/>
    <col min="5379" max="5379" width="11" style="479" bestFit="1" customWidth="1"/>
    <col min="5380" max="5380" width="10.75" style="479" bestFit="1" customWidth="1"/>
    <col min="5381" max="5381" width="10" style="479" bestFit="1" customWidth="1"/>
    <col min="5382" max="5382" width="10.875" style="479" bestFit="1" customWidth="1"/>
    <col min="5383" max="5383" width="9.25" style="479" bestFit="1" customWidth="1"/>
    <col min="5384" max="5384" width="10.875" style="479" bestFit="1" customWidth="1"/>
    <col min="5385" max="5385" width="10.75" style="479" bestFit="1" customWidth="1"/>
    <col min="5386" max="5386" width="11.75" style="479" bestFit="1" customWidth="1"/>
    <col min="5387" max="5387" width="11.875" style="479" bestFit="1" customWidth="1"/>
    <col min="5388" max="5388" width="10" style="479" bestFit="1" customWidth="1"/>
    <col min="5389" max="5389" width="10.125" style="479" bestFit="1" customWidth="1"/>
    <col min="5390" max="5390" width="11.875" style="479" bestFit="1" customWidth="1"/>
    <col min="5391" max="5391" width="7.125" style="479" bestFit="1" customWidth="1"/>
    <col min="5392" max="5392" width="11.875" style="479" bestFit="1" customWidth="1"/>
    <col min="5393" max="5393" width="10.125" style="479" bestFit="1" customWidth="1"/>
    <col min="5394" max="5394" width="9.625" style="479" bestFit="1" customWidth="1"/>
    <col min="5395" max="5395" width="11.375" style="479" customWidth="1"/>
    <col min="5396" max="5396" width="11.25" style="479" bestFit="1" customWidth="1"/>
    <col min="5397" max="5397" width="9.625" style="479" bestFit="1" customWidth="1"/>
    <col min="5398" max="5406" width="11.375" style="479" customWidth="1"/>
    <col min="5407" max="5407" width="11.25" style="479" bestFit="1" customWidth="1"/>
    <col min="5408" max="5625" width="11.375" style="479"/>
    <col min="5626" max="5627" width="40.75" style="479" bestFit="1" customWidth="1"/>
    <col min="5628" max="5628" width="9.5" style="479" bestFit="1" customWidth="1"/>
    <col min="5629" max="5629" width="8.875" style="479" bestFit="1" customWidth="1"/>
    <col min="5630" max="5630" width="12" style="479" bestFit="1" customWidth="1"/>
    <col min="5631" max="5631" width="10.25" style="479" customWidth="1"/>
    <col min="5632" max="5632" width="9.875" style="479" bestFit="1" customWidth="1"/>
    <col min="5633" max="5634" width="10.125" style="479" bestFit="1" customWidth="1"/>
    <col min="5635" max="5635" width="11" style="479" bestFit="1" customWidth="1"/>
    <col min="5636" max="5636" width="10.75" style="479" bestFit="1" customWidth="1"/>
    <col min="5637" max="5637" width="10" style="479" bestFit="1" customWidth="1"/>
    <col min="5638" max="5638" width="10.875" style="479" bestFit="1" customWidth="1"/>
    <col min="5639" max="5639" width="9.25" style="479" bestFit="1" customWidth="1"/>
    <col min="5640" max="5640" width="10.875" style="479" bestFit="1" customWidth="1"/>
    <col min="5641" max="5641" width="10.75" style="479" bestFit="1" customWidth="1"/>
    <col min="5642" max="5642" width="11.75" style="479" bestFit="1" customWidth="1"/>
    <col min="5643" max="5643" width="11.875" style="479" bestFit="1" customWidth="1"/>
    <col min="5644" max="5644" width="10" style="479" bestFit="1" customWidth="1"/>
    <col min="5645" max="5645" width="10.125" style="479" bestFit="1" customWidth="1"/>
    <col min="5646" max="5646" width="11.875" style="479" bestFit="1" customWidth="1"/>
    <col min="5647" max="5647" width="7.125" style="479" bestFit="1" customWidth="1"/>
    <col min="5648" max="5648" width="11.875" style="479" bestFit="1" customWidth="1"/>
    <col min="5649" max="5649" width="10.125" style="479" bestFit="1" customWidth="1"/>
    <col min="5650" max="5650" width="9.625" style="479" bestFit="1" customWidth="1"/>
    <col min="5651" max="5651" width="11.375" style="479" customWidth="1"/>
    <col min="5652" max="5652" width="11.25" style="479" bestFit="1" customWidth="1"/>
    <col min="5653" max="5653" width="9.625" style="479" bestFit="1" customWidth="1"/>
    <col min="5654" max="5662" width="11.375" style="479" customWidth="1"/>
    <col min="5663" max="5663" width="11.25" style="479" bestFit="1" customWidth="1"/>
    <col min="5664" max="5881" width="11.375" style="479"/>
    <col min="5882" max="5883" width="40.75" style="479" bestFit="1" customWidth="1"/>
    <col min="5884" max="5884" width="9.5" style="479" bestFit="1" customWidth="1"/>
    <col min="5885" max="5885" width="8.875" style="479" bestFit="1" customWidth="1"/>
    <col min="5886" max="5886" width="12" style="479" bestFit="1" customWidth="1"/>
    <col min="5887" max="5887" width="10.25" style="479" customWidth="1"/>
    <col min="5888" max="5888" width="9.875" style="479" bestFit="1" customWidth="1"/>
    <col min="5889" max="5890" width="10.125" style="479" bestFit="1" customWidth="1"/>
    <col min="5891" max="5891" width="11" style="479" bestFit="1" customWidth="1"/>
    <col min="5892" max="5892" width="10.75" style="479" bestFit="1" customWidth="1"/>
    <col min="5893" max="5893" width="10" style="479" bestFit="1" customWidth="1"/>
    <col min="5894" max="5894" width="10.875" style="479" bestFit="1" customWidth="1"/>
    <col min="5895" max="5895" width="9.25" style="479" bestFit="1" customWidth="1"/>
    <col min="5896" max="5896" width="10.875" style="479" bestFit="1" customWidth="1"/>
    <col min="5897" max="5897" width="10.75" style="479" bestFit="1" customWidth="1"/>
    <col min="5898" max="5898" width="11.75" style="479" bestFit="1" customWidth="1"/>
    <col min="5899" max="5899" width="11.875" style="479" bestFit="1" customWidth="1"/>
    <col min="5900" max="5900" width="10" style="479" bestFit="1" customWidth="1"/>
    <col min="5901" max="5901" width="10.125" style="479" bestFit="1" customWidth="1"/>
    <col min="5902" max="5902" width="11.875" style="479" bestFit="1" customWidth="1"/>
    <col min="5903" max="5903" width="7.125" style="479" bestFit="1" customWidth="1"/>
    <col min="5904" max="5904" width="11.875" style="479" bestFit="1" customWidth="1"/>
    <col min="5905" max="5905" width="10.125" style="479" bestFit="1" customWidth="1"/>
    <col min="5906" max="5906" width="9.625" style="479" bestFit="1" customWidth="1"/>
    <col min="5907" max="5907" width="11.375" style="479" customWidth="1"/>
    <col min="5908" max="5908" width="11.25" style="479" bestFit="1" customWidth="1"/>
    <col min="5909" max="5909" width="9.625" style="479" bestFit="1" customWidth="1"/>
    <col min="5910" max="5918" width="11.375" style="479" customWidth="1"/>
    <col min="5919" max="5919" width="11.25" style="479" bestFit="1" customWidth="1"/>
    <col min="5920" max="6137" width="11.375" style="479"/>
    <col min="6138" max="6139" width="40.75" style="479" bestFit="1" customWidth="1"/>
    <col min="6140" max="6140" width="9.5" style="479" bestFit="1" customWidth="1"/>
    <col min="6141" max="6141" width="8.875" style="479" bestFit="1" customWidth="1"/>
    <col min="6142" max="6142" width="12" style="479" bestFit="1" customWidth="1"/>
    <col min="6143" max="6143" width="10.25" style="479" customWidth="1"/>
    <col min="6144" max="6144" width="9.875" style="479" bestFit="1" customWidth="1"/>
    <col min="6145" max="6146" width="10.125" style="479" bestFit="1" customWidth="1"/>
    <col min="6147" max="6147" width="11" style="479" bestFit="1" customWidth="1"/>
    <col min="6148" max="6148" width="10.75" style="479" bestFit="1" customWidth="1"/>
    <col min="6149" max="6149" width="10" style="479" bestFit="1" customWidth="1"/>
    <col min="6150" max="6150" width="10.875" style="479" bestFit="1" customWidth="1"/>
    <col min="6151" max="6151" width="9.25" style="479" bestFit="1" customWidth="1"/>
    <col min="6152" max="6152" width="10.875" style="479" bestFit="1" customWidth="1"/>
    <col min="6153" max="6153" width="10.75" style="479" bestFit="1" customWidth="1"/>
    <col min="6154" max="6154" width="11.75" style="479" bestFit="1" customWidth="1"/>
    <col min="6155" max="6155" width="11.875" style="479" bestFit="1" customWidth="1"/>
    <col min="6156" max="6156" width="10" style="479" bestFit="1" customWidth="1"/>
    <col min="6157" max="6157" width="10.125" style="479" bestFit="1" customWidth="1"/>
    <col min="6158" max="6158" width="11.875" style="479" bestFit="1" customWidth="1"/>
    <col min="6159" max="6159" width="7.125" style="479" bestFit="1" customWidth="1"/>
    <col min="6160" max="6160" width="11.875" style="479" bestFit="1" customWidth="1"/>
    <col min="6161" max="6161" width="10.125" style="479" bestFit="1" customWidth="1"/>
    <col min="6162" max="6162" width="9.625" style="479" bestFit="1" customWidth="1"/>
    <col min="6163" max="6163" width="11.375" style="479" customWidth="1"/>
    <col min="6164" max="6164" width="11.25" style="479" bestFit="1" customWidth="1"/>
    <col min="6165" max="6165" width="9.625" style="479" bestFit="1" customWidth="1"/>
    <col min="6166" max="6174" width="11.375" style="479" customWidth="1"/>
    <col min="6175" max="6175" width="11.25" style="479" bestFit="1" customWidth="1"/>
    <col min="6176" max="6393" width="11.375" style="479"/>
    <col min="6394" max="6395" width="40.75" style="479" bestFit="1" customWidth="1"/>
    <col min="6396" max="6396" width="9.5" style="479" bestFit="1" customWidth="1"/>
    <col min="6397" max="6397" width="8.875" style="479" bestFit="1" customWidth="1"/>
    <col min="6398" max="6398" width="12" style="479" bestFit="1" customWidth="1"/>
    <col min="6399" max="6399" width="10.25" style="479" customWidth="1"/>
    <col min="6400" max="6400" width="9.875" style="479" bestFit="1" customWidth="1"/>
    <col min="6401" max="6402" width="10.125" style="479" bestFit="1" customWidth="1"/>
    <col min="6403" max="6403" width="11" style="479" bestFit="1" customWidth="1"/>
    <col min="6404" max="6404" width="10.75" style="479" bestFit="1" customWidth="1"/>
    <col min="6405" max="6405" width="10" style="479" bestFit="1" customWidth="1"/>
    <col min="6406" max="6406" width="10.875" style="479" bestFit="1" customWidth="1"/>
    <col min="6407" max="6407" width="9.25" style="479" bestFit="1" customWidth="1"/>
    <col min="6408" max="6408" width="10.875" style="479" bestFit="1" customWidth="1"/>
    <col min="6409" max="6409" width="10.75" style="479" bestFit="1" customWidth="1"/>
    <col min="6410" max="6410" width="11.75" style="479" bestFit="1" customWidth="1"/>
    <col min="6411" max="6411" width="11.875" style="479" bestFit="1" customWidth="1"/>
    <col min="6412" max="6412" width="10" style="479" bestFit="1" customWidth="1"/>
    <col min="6413" max="6413" width="10.125" style="479" bestFit="1" customWidth="1"/>
    <col min="6414" max="6414" width="11.875" style="479" bestFit="1" customWidth="1"/>
    <col min="6415" max="6415" width="7.125" style="479" bestFit="1" customWidth="1"/>
    <col min="6416" max="6416" width="11.875" style="479" bestFit="1" customWidth="1"/>
    <col min="6417" max="6417" width="10.125" style="479" bestFit="1" customWidth="1"/>
    <col min="6418" max="6418" width="9.625" style="479" bestFit="1" customWidth="1"/>
    <col min="6419" max="6419" width="11.375" style="479" customWidth="1"/>
    <col min="6420" max="6420" width="11.25" style="479" bestFit="1" customWidth="1"/>
    <col min="6421" max="6421" width="9.625" style="479" bestFit="1" customWidth="1"/>
    <col min="6422" max="6430" width="11.375" style="479" customWidth="1"/>
    <col min="6431" max="6431" width="11.25" style="479" bestFit="1" customWidth="1"/>
    <col min="6432" max="6649" width="11.375" style="479"/>
    <col min="6650" max="6651" width="40.75" style="479" bestFit="1" customWidth="1"/>
    <col min="6652" max="6652" width="9.5" style="479" bestFit="1" customWidth="1"/>
    <col min="6653" max="6653" width="8.875" style="479" bestFit="1" customWidth="1"/>
    <col min="6654" max="6654" width="12" style="479" bestFit="1" customWidth="1"/>
    <col min="6655" max="6655" width="10.25" style="479" customWidth="1"/>
    <col min="6656" max="6656" width="9.875" style="479" bestFit="1" customWidth="1"/>
    <col min="6657" max="6658" width="10.125" style="479" bestFit="1" customWidth="1"/>
    <col min="6659" max="6659" width="11" style="479" bestFit="1" customWidth="1"/>
    <col min="6660" max="6660" width="10.75" style="479" bestFit="1" customWidth="1"/>
    <col min="6661" max="6661" width="10" style="479" bestFit="1" customWidth="1"/>
    <col min="6662" max="6662" width="10.875" style="479" bestFit="1" customWidth="1"/>
    <col min="6663" max="6663" width="9.25" style="479" bestFit="1" customWidth="1"/>
    <col min="6664" max="6664" width="10.875" style="479" bestFit="1" customWidth="1"/>
    <col min="6665" max="6665" width="10.75" style="479" bestFit="1" customWidth="1"/>
    <col min="6666" max="6666" width="11.75" style="479" bestFit="1" customWidth="1"/>
    <col min="6667" max="6667" width="11.875" style="479" bestFit="1" customWidth="1"/>
    <col min="6668" max="6668" width="10" style="479" bestFit="1" customWidth="1"/>
    <col min="6669" max="6669" width="10.125" style="479" bestFit="1" customWidth="1"/>
    <col min="6670" max="6670" width="11.875" style="479" bestFit="1" customWidth="1"/>
    <col min="6671" max="6671" width="7.125" style="479" bestFit="1" customWidth="1"/>
    <col min="6672" max="6672" width="11.875" style="479" bestFit="1" customWidth="1"/>
    <col min="6673" max="6673" width="10.125" style="479" bestFit="1" customWidth="1"/>
    <col min="6674" max="6674" width="9.625" style="479" bestFit="1" customWidth="1"/>
    <col min="6675" max="6675" width="11.375" style="479" customWidth="1"/>
    <col min="6676" max="6676" width="11.25" style="479" bestFit="1" customWidth="1"/>
    <col min="6677" max="6677" width="9.625" style="479" bestFit="1" customWidth="1"/>
    <col min="6678" max="6686" width="11.375" style="479" customWidth="1"/>
    <col min="6687" max="6687" width="11.25" style="479" bestFit="1" customWidth="1"/>
    <col min="6688" max="6905" width="11.375" style="479"/>
    <col min="6906" max="6907" width="40.75" style="479" bestFit="1" customWidth="1"/>
    <col min="6908" max="6908" width="9.5" style="479" bestFit="1" customWidth="1"/>
    <col min="6909" max="6909" width="8.875" style="479" bestFit="1" customWidth="1"/>
    <col min="6910" max="6910" width="12" style="479" bestFit="1" customWidth="1"/>
    <col min="6911" max="6911" width="10.25" style="479" customWidth="1"/>
    <col min="6912" max="6912" width="9.875" style="479" bestFit="1" customWidth="1"/>
    <col min="6913" max="6914" width="10.125" style="479" bestFit="1" customWidth="1"/>
    <col min="6915" max="6915" width="11" style="479" bestFit="1" customWidth="1"/>
    <col min="6916" max="6916" width="10.75" style="479" bestFit="1" customWidth="1"/>
    <col min="6917" max="6917" width="10" style="479" bestFit="1" customWidth="1"/>
    <col min="6918" max="6918" width="10.875" style="479" bestFit="1" customWidth="1"/>
    <col min="6919" max="6919" width="9.25" style="479" bestFit="1" customWidth="1"/>
    <col min="6920" max="6920" width="10.875" style="479" bestFit="1" customWidth="1"/>
    <col min="6921" max="6921" width="10.75" style="479" bestFit="1" customWidth="1"/>
    <col min="6922" max="6922" width="11.75" style="479" bestFit="1" customWidth="1"/>
    <col min="6923" max="6923" width="11.875" style="479" bestFit="1" customWidth="1"/>
    <col min="6924" max="6924" width="10" style="479" bestFit="1" customWidth="1"/>
    <col min="6925" max="6925" width="10.125" style="479" bestFit="1" customWidth="1"/>
    <col min="6926" max="6926" width="11.875" style="479" bestFit="1" customWidth="1"/>
    <col min="6927" max="6927" width="7.125" style="479" bestFit="1" customWidth="1"/>
    <col min="6928" max="6928" width="11.875" style="479" bestFit="1" customWidth="1"/>
    <col min="6929" max="6929" width="10.125" style="479" bestFit="1" customWidth="1"/>
    <col min="6930" max="6930" width="9.625" style="479" bestFit="1" customWidth="1"/>
    <col min="6931" max="6931" width="11.375" style="479" customWidth="1"/>
    <col min="6932" max="6932" width="11.25" style="479" bestFit="1" customWidth="1"/>
    <col min="6933" max="6933" width="9.625" style="479" bestFit="1" customWidth="1"/>
    <col min="6934" max="6942" width="11.375" style="479" customWidth="1"/>
    <col min="6943" max="6943" width="11.25" style="479" bestFit="1" customWidth="1"/>
    <col min="6944" max="7161" width="11.375" style="479"/>
    <col min="7162" max="7163" width="40.75" style="479" bestFit="1" customWidth="1"/>
    <col min="7164" max="7164" width="9.5" style="479" bestFit="1" customWidth="1"/>
    <col min="7165" max="7165" width="8.875" style="479" bestFit="1" customWidth="1"/>
    <col min="7166" max="7166" width="12" style="479" bestFit="1" customWidth="1"/>
    <col min="7167" max="7167" width="10.25" style="479" customWidth="1"/>
    <col min="7168" max="7168" width="9.875" style="479" bestFit="1" customWidth="1"/>
    <col min="7169" max="7170" width="10.125" style="479" bestFit="1" customWidth="1"/>
    <col min="7171" max="7171" width="11" style="479" bestFit="1" customWidth="1"/>
    <col min="7172" max="7172" width="10.75" style="479" bestFit="1" customWidth="1"/>
    <col min="7173" max="7173" width="10" style="479" bestFit="1" customWidth="1"/>
    <col min="7174" max="7174" width="10.875" style="479" bestFit="1" customWidth="1"/>
    <col min="7175" max="7175" width="9.25" style="479" bestFit="1" customWidth="1"/>
    <col min="7176" max="7176" width="10.875" style="479" bestFit="1" customWidth="1"/>
    <col min="7177" max="7177" width="10.75" style="479" bestFit="1" customWidth="1"/>
    <col min="7178" max="7178" width="11.75" style="479" bestFit="1" customWidth="1"/>
    <col min="7179" max="7179" width="11.875" style="479" bestFit="1" customWidth="1"/>
    <col min="7180" max="7180" width="10" style="479" bestFit="1" customWidth="1"/>
    <col min="7181" max="7181" width="10.125" style="479" bestFit="1" customWidth="1"/>
    <col min="7182" max="7182" width="11.875" style="479" bestFit="1" customWidth="1"/>
    <col min="7183" max="7183" width="7.125" style="479" bestFit="1" customWidth="1"/>
    <col min="7184" max="7184" width="11.875" style="479" bestFit="1" customWidth="1"/>
    <col min="7185" max="7185" width="10.125" style="479" bestFit="1" customWidth="1"/>
    <col min="7186" max="7186" width="9.625" style="479" bestFit="1" customWidth="1"/>
    <col min="7187" max="7187" width="11.375" style="479" customWidth="1"/>
    <col min="7188" max="7188" width="11.25" style="479" bestFit="1" customWidth="1"/>
    <col min="7189" max="7189" width="9.625" style="479" bestFit="1" customWidth="1"/>
    <col min="7190" max="7198" width="11.375" style="479" customWidth="1"/>
    <col min="7199" max="7199" width="11.25" style="479" bestFit="1" customWidth="1"/>
    <col min="7200" max="7417" width="11.375" style="479"/>
    <col min="7418" max="7419" width="40.75" style="479" bestFit="1" customWidth="1"/>
    <col min="7420" max="7420" width="9.5" style="479" bestFit="1" customWidth="1"/>
    <col min="7421" max="7421" width="8.875" style="479" bestFit="1" customWidth="1"/>
    <col min="7422" max="7422" width="12" style="479" bestFit="1" customWidth="1"/>
    <col min="7423" max="7423" width="10.25" style="479" customWidth="1"/>
    <col min="7424" max="7424" width="9.875" style="479" bestFit="1" customWidth="1"/>
    <col min="7425" max="7426" width="10.125" style="479" bestFit="1" customWidth="1"/>
    <col min="7427" max="7427" width="11" style="479" bestFit="1" customWidth="1"/>
    <col min="7428" max="7428" width="10.75" style="479" bestFit="1" customWidth="1"/>
    <col min="7429" max="7429" width="10" style="479" bestFit="1" customWidth="1"/>
    <col min="7430" max="7430" width="10.875" style="479" bestFit="1" customWidth="1"/>
    <col min="7431" max="7431" width="9.25" style="479" bestFit="1" customWidth="1"/>
    <col min="7432" max="7432" width="10.875" style="479" bestFit="1" customWidth="1"/>
    <col min="7433" max="7433" width="10.75" style="479" bestFit="1" customWidth="1"/>
    <col min="7434" max="7434" width="11.75" style="479" bestFit="1" customWidth="1"/>
    <col min="7435" max="7435" width="11.875" style="479" bestFit="1" customWidth="1"/>
    <col min="7436" max="7436" width="10" style="479" bestFit="1" customWidth="1"/>
    <col min="7437" max="7437" width="10.125" style="479" bestFit="1" customWidth="1"/>
    <col min="7438" max="7438" width="11.875" style="479" bestFit="1" customWidth="1"/>
    <col min="7439" max="7439" width="7.125" style="479" bestFit="1" customWidth="1"/>
    <col min="7440" max="7440" width="11.875" style="479" bestFit="1" customWidth="1"/>
    <col min="7441" max="7441" width="10.125" style="479" bestFit="1" customWidth="1"/>
    <col min="7442" max="7442" width="9.625" style="479" bestFit="1" customWidth="1"/>
    <col min="7443" max="7443" width="11.375" style="479" customWidth="1"/>
    <col min="7444" max="7444" width="11.25" style="479" bestFit="1" customWidth="1"/>
    <col min="7445" max="7445" width="9.625" style="479" bestFit="1" customWidth="1"/>
    <col min="7446" max="7454" width="11.375" style="479" customWidth="1"/>
    <col min="7455" max="7455" width="11.25" style="479" bestFit="1" customWidth="1"/>
    <col min="7456" max="7673" width="11.375" style="479"/>
    <col min="7674" max="7675" width="40.75" style="479" bestFit="1" customWidth="1"/>
    <col min="7676" max="7676" width="9.5" style="479" bestFit="1" customWidth="1"/>
    <col min="7677" max="7677" width="8.875" style="479" bestFit="1" customWidth="1"/>
    <col min="7678" max="7678" width="12" style="479" bestFit="1" customWidth="1"/>
    <col min="7679" max="7679" width="10.25" style="479" customWidth="1"/>
    <col min="7680" max="7680" width="9.875" style="479" bestFit="1" customWidth="1"/>
    <col min="7681" max="7682" width="10.125" style="479" bestFit="1" customWidth="1"/>
    <col min="7683" max="7683" width="11" style="479" bestFit="1" customWidth="1"/>
    <col min="7684" max="7684" width="10.75" style="479" bestFit="1" customWidth="1"/>
    <col min="7685" max="7685" width="10" style="479" bestFit="1" customWidth="1"/>
    <col min="7686" max="7686" width="10.875" style="479" bestFit="1" customWidth="1"/>
    <col min="7687" max="7687" width="9.25" style="479" bestFit="1" customWidth="1"/>
    <col min="7688" max="7688" width="10.875" style="479" bestFit="1" customWidth="1"/>
    <col min="7689" max="7689" width="10.75" style="479" bestFit="1" customWidth="1"/>
    <col min="7690" max="7690" width="11.75" style="479" bestFit="1" customWidth="1"/>
    <col min="7691" max="7691" width="11.875" style="479" bestFit="1" customWidth="1"/>
    <col min="7692" max="7692" width="10" style="479" bestFit="1" customWidth="1"/>
    <col min="7693" max="7693" width="10.125" style="479" bestFit="1" customWidth="1"/>
    <col min="7694" max="7694" width="11.875" style="479" bestFit="1" customWidth="1"/>
    <col min="7695" max="7695" width="7.125" style="479" bestFit="1" customWidth="1"/>
    <col min="7696" max="7696" width="11.875" style="479" bestFit="1" customWidth="1"/>
    <col min="7697" max="7697" width="10.125" style="479" bestFit="1" customWidth="1"/>
    <col min="7698" max="7698" width="9.625" style="479" bestFit="1" customWidth="1"/>
    <col min="7699" max="7699" width="11.375" style="479" customWidth="1"/>
    <col min="7700" max="7700" width="11.25" style="479" bestFit="1" customWidth="1"/>
    <col min="7701" max="7701" width="9.625" style="479" bestFit="1" customWidth="1"/>
    <col min="7702" max="7710" width="11.375" style="479" customWidth="1"/>
    <col min="7711" max="7711" width="11.25" style="479" bestFit="1" customWidth="1"/>
    <col min="7712" max="7929" width="11.375" style="479"/>
    <col min="7930" max="7931" width="40.75" style="479" bestFit="1" customWidth="1"/>
    <col min="7932" max="7932" width="9.5" style="479" bestFit="1" customWidth="1"/>
    <col min="7933" max="7933" width="8.875" style="479" bestFit="1" customWidth="1"/>
    <col min="7934" max="7934" width="12" style="479" bestFit="1" customWidth="1"/>
    <col min="7935" max="7935" width="10.25" style="479" customWidth="1"/>
    <col min="7936" max="7936" width="9.875" style="479" bestFit="1" customWidth="1"/>
    <col min="7937" max="7938" width="10.125" style="479" bestFit="1" customWidth="1"/>
    <col min="7939" max="7939" width="11" style="479" bestFit="1" customWidth="1"/>
    <col min="7940" max="7940" width="10.75" style="479" bestFit="1" customWidth="1"/>
    <col min="7941" max="7941" width="10" style="479" bestFit="1" customWidth="1"/>
    <col min="7942" max="7942" width="10.875" style="479" bestFit="1" customWidth="1"/>
    <col min="7943" max="7943" width="9.25" style="479" bestFit="1" customWidth="1"/>
    <col min="7944" max="7944" width="10.875" style="479" bestFit="1" customWidth="1"/>
    <col min="7945" max="7945" width="10.75" style="479" bestFit="1" customWidth="1"/>
    <col min="7946" max="7946" width="11.75" style="479" bestFit="1" customWidth="1"/>
    <col min="7947" max="7947" width="11.875" style="479" bestFit="1" customWidth="1"/>
    <col min="7948" max="7948" width="10" style="479" bestFit="1" customWidth="1"/>
    <col min="7949" max="7949" width="10.125" style="479" bestFit="1" customWidth="1"/>
    <col min="7950" max="7950" width="11.875" style="479" bestFit="1" customWidth="1"/>
    <col min="7951" max="7951" width="7.125" style="479" bestFit="1" customWidth="1"/>
    <col min="7952" max="7952" width="11.875" style="479" bestFit="1" customWidth="1"/>
    <col min="7953" max="7953" width="10.125" style="479" bestFit="1" customWidth="1"/>
    <col min="7954" max="7954" width="9.625" style="479" bestFit="1" customWidth="1"/>
    <col min="7955" max="7955" width="11.375" style="479" customWidth="1"/>
    <col min="7956" max="7956" width="11.25" style="479" bestFit="1" customWidth="1"/>
    <col min="7957" max="7957" width="9.625" style="479" bestFit="1" customWidth="1"/>
    <col min="7958" max="7966" width="11.375" style="479" customWidth="1"/>
    <col min="7967" max="7967" width="11.25" style="479" bestFit="1" customWidth="1"/>
    <col min="7968" max="8185" width="11.375" style="479"/>
    <col min="8186" max="8187" width="40.75" style="479" bestFit="1" customWidth="1"/>
    <col min="8188" max="8188" width="9.5" style="479" bestFit="1" customWidth="1"/>
    <col min="8189" max="8189" width="8.875" style="479" bestFit="1" customWidth="1"/>
    <col min="8190" max="8190" width="12" style="479" bestFit="1" customWidth="1"/>
    <col min="8191" max="8191" width="10.25" style="479" customWidth="1"/>
    <col min="8192" max="8192" width="9.875" style="479" bestFit="1" customWidth="1"/>
    <col min="8193" max="8194" width="10.125" style="479" bestFit="1" customWidth="1"/>
    <col min="8195" max="8195" width="11" style="479" bestFit="1" customWidth="1"/>
    <col min="8196" max="8196" width="10.75" style="479" bestFit="1" customWidth="1"/>
    <col min="8197" max="8197" width="10" style="479" bestFit="1" customWidth="1"/>
    <col min="8198" max="8198" width="10.875" style="479" bestFit="1" customWidth="1"/>
    <col min="8199" max="8199" width="9.25" style="479" bestFit="1" customWidth="1"/>
    <col min="8200" max="8200" width="10.875" style="479" bestFit="1" customWidth="1"/>
    <col min="8201" max="8201" width="10.75" style="479" bestFit="1" customWidth="1"/>
    <col min="8202" max="8202" width="11.75" style="479" bestFit="1" customWidth="1"/>
    <col min="8203" max="8203" width="11.875" style="479" bestFit="1" customWidth="1"/>
    <col min="8204" max="8204" width="10" style="479" bestFit="1" customWidth="1"/>
    <col min="8205" max="8205" width="10.125" style="479" bestFit="1" customWidth="1"/>
    <col min="8206" max="8206" width="11.875" style="479" bestFit="1" customWidth="1"/>
    <col min="8207" max="8207" width="7.125" style="479" bestFit="1" customWidth="1"/>
    <col min="8208" max="8208" width="11.875" style="479" bestFit="1" customWidth="1"/>
    <col min="8209" max="8209" width="10.125" style="479" bestFit="1" customWidth="1"/>
    <col min="8210" max="8210" width="9.625" style="479" bestFit="1" customWidth="1"/>
    <col min="8211" max="8211" width="11.375" style="479" customWidth="1"/>
    <col min="8212" max="8212" width="11.25" style="479" bestFit="1" customWidth="1"/>
    <col min="8213" max="8213" width="9.625" style="479" bestFit="1" customWidth="1"/>
    <col min="8214" max="8222" width="11.375" style="479" customWidth="1"/>
    <col min="8223" max="8223" width="11.25" style="479" bestFit="1" customWidth="1"/>
    <col min="8224" max="8441" width="11.375" style="479"/>
    <col min="8442" max="8443" width="40.75" style="479" bestFit="1" customWidth="1"/>
    <col min="8444" max="8444" width="9.5" style="479" bestFit="1" customWidth="1"/>
    <col min="8445" max="8445" width="8.875" style="479" bestFit="1" customWidth="1"/>
    <col min="8446" max="8446" width="12" style="479" bestFit="1" customWidth="1"/>
    <col min="8447" max="8447" width="10.25" style="479" customWidth="1"/>
    <col min="8448" max="8448" width="9.875" style="479" bestFit="1" customWidth="1"/>
    <col min="8449" max="8450" width="10.125" style="479" bestFit="1" customWidth="1"/>
    <col min="8451" max="8451" width="11" style="479" bestFit="1" customWidth="1"/>
    <col min="8452" max="8452" width="10.75" style="479" bestFit="1" customWidth="1"/>
    <col min="8453" max="8453" width="10" style="479" bestFit="1" customWidth="1"/>
    <col min="8454" max="8454" width="10.875" style="479" bestFit="1" customWidth="1"/>
    <col min="8455" max="8455" width="9.25" style="479" bestFit="1" customWidth="1"/>
    <col min="8456" max="8456" width="10.875" style="479" bestFit="1" customWidth="1"/>
    <col min="8457" max="8457" width="10.75" style="479" bestFit="1" customWidth="1"/>
    <col min="8458" max="8458" width="11.75" style="479" bestFit="1" customWidth="1"/>
    <col min="8459" max="8459" width="11.875" style="479" bestFit="1" customWidth="1"/>
    <col min="8460" max="8460" width="10" style="479" bestFit="1" customWidth="1"/>
    <col min="8461" max="8461" width="10.125" style="479" bestFit="1" customWidth="1"/>
    <col min="8462" max="8462" width="11.875" style="479" bestFit="1" customWidth="1"/>
    <col min="8463" max="8463" width="7.125" style="479" bestFit="1" customWidth="1"/>
    <col min="8464" max="8464" width="11.875" style="479" bestFit="1" customWidth="1"/>
    <col min="8465" max="8465" width="10.125" style="479" bestFit="1" customWidth="1"/>
    <col min="8466" max="8466" width="9.625" style="479" bestFit="1" customWidth="1"/>
    <col min="8467" max="8467" width="11.375" style="479" customWidth="1"/>
    <col min="8468" max="8468" width="11.25" style="479" bestFit="1" customWidth="1"/>
    <col min="8469" max="8469" width="9.625" style="479" bestFit="1" customWidth="1"/>
    <col min="8470" max="8478" width="11.375" style="479" customWidth="1"/>
    <col min="8479" max="8479" width="11.25" style="479" bestFit="1" customWidth="1"/>
    <col min="8480" max="8697" width="11.375" style="479"/>
    <col min="8698" max="8699" width="40.75" style="479" bestFit="1" customWidth="1"/>
    <col min="8700" max="8700" width="9.5" style="479" bestFit="1" customWidth="1"/>
    <col min="8701" max="8701" width="8.875" style="479" bestFit="1" customWidth="1"/>
    <col min="8702" max="8702" width="12" style="479" bestFit="1" customWidth="1"/>
    <col min="8703" max="8703" width="10.25" style="479" customWidth="1"/>
    <col min="8704" max="8704" width="9.875" style="479" bestFit="1" customWidth="1"/>
    <col min="8705" max="8706" width="10.125" style="479" bestFit="1" customWidth="1"/>
    <col min="8707" max="8707" width="11" style="479" bestFit="1" customWidth="1"/>
    <col min="8708" max="8708" width="10.75" style="479" bestFit="1" customWidth="1"/>
    <col min="8709" max="8709" width="10" style="479" bestFit="1" customWidth="1"/>
    <col min="8710" max="8710" width="10.875" style="479" bestFit="1" customWidth="1"/>
    <col min="8711" max="8711" width="9.25" style="479" bestFit="1" customWidth="1"/>
    <col min="8712" max="8712" width="10.875" style="479" bestFit="1" customWidth="1"/>
    <col min="8713" max="8713" width="10.75" style="479" bestFit="1" customWidth="1"/>
    <col min="8714" max="8714" width="11.75" style="479" bestFit="1" customWidth="1"/>
    <col min="8715" max="8715" width="11.875" style="479" bestFit="1" customWidth="1"/>
    <col min="8716" max="8716" width="10" style="479" bestFit="1" customWidth="1"/>
    <col min="8717" max="8717" width="10.125" style="479" bestFit="1" customWidth="1"/>
    <col min="8718" max="8718" width="11.875" style="479" bestFit="1" customWidth="1"/>
    <col min="8719" max="8719" width="7.125" style="479" bestFit="1" customWidth="1"/>
    <col min="8720" max="8720" width="11.875" style="479" bestFit="1" customWidth="1"/>
    <col min="8721" max="8721" width="10.125" style="479" bestFit="1" customWidth="1"/>
    <col min="8722" max="8722" width="9.625" style="479" bestFit="1" customWidth="1"/>
    <col min="8723" max="8723" width="11.375" style="479" customWidth="1"/>
    <col min="8724" max="8724" width="11.25" style="479" bestFit="1" customWidth="1"/>
    <col min="8725" max="8725" width="9.625" style="479" bestFit="1" customWidth="1"/>
    <col min="8726" max="8734" width="11.375" style="479" customWidth="1"/>
    <col min="8735" max="8735" width="11.25" style="479" bestFit="1" customWidth="1"/>
    <col min="8736" max="8953" width="11.375" style="479"/>
    <col min="8954" max="8955" width="40.75" style="479" bestFit="1" customWidth="1"/>
    <col min="8956" max="8956" width="9.5" style="479" bestFit="1" customWidth="1"/>
    <col min="8957" max="8957" width="8.875" style="479" bestFit="1" customWidth="1"/>
    <col min="8958" max="8958" width="12" style="479" bestFit="1" customWidth="1"/>
    <col min="8959" max="8959" width="10.25" style="479" customWidth="1"/>
    <col min="8960" max="8960" width="9.875" style="479" bestFit="1" customWidth="1"/>
    <col min="8961" max="8962" width="10.125" style="479" bestFit="1" customWidth="1"/>
    <col min="8963" max="8963" width="11" style="479" bestFit="1" customWidth="1"/>
    <col min="8964" max="8964" width="10.75" style="479" bestFit="1" customWidth="1"/>
    <col min="8965" max="8965" width="10" style="479" bestFit="1" customWidth="1"/>
    <col min="8966" max="8966" width="10.875" style="479" bestFit="1" customWidth="1"/>
    <col min="8967" max="8967" width="9.25" style="479" bestFit="1" customWidth="1"/>
    <col min="8968" max="8968" width="10.875" style="479" bestFit="1" customWidth="1"/>
    <col min="8969" max="8969" width="10.75" style="479" bestFit="1" customWidth="1"/>
    <col min="8970" max="8970" width="11.75" style="479" bestFit="1" customWidth="1"/>
    <col min="8971" max="8971" width="11.875" style="479" bestFit="1" customWidth="1"/>
    <col min="8972" max="8972" width="10" style="479" bestFit="1" customWidth="1"/>
    <col min="8973" max="8973" width="10.125" style="479" bestFit="1" customWidth="1"/>
    <col min="8974" max="8974" width="11.875" style="479" bestFit="1" customWidth="1"/>
    <col min="8975" max="8975" width="7.125" style="479" bestFit="1" customWidth="1"/>
    <col min="8976" max="8976" width="11.875" style="479" bestFit="1" customWidth="1"/>
    <col min="8977" max="8977" width="10.125" style="479" bestFit="1" customWidth="1"/>
    <col min="8978" max="8978" width="9.625" style="479" bestFit="1" customWidth="1"/>
    <col min="8979" max="8979" width="11.375" style="479" customWidth="1"/>
    <col min="8980" max="8980" width="11.25" style="479" bestFit="1" customWidth="1"/>
    <col min="8981" max="8981" width="9.625" style="479" bestFit="1" customWidth="1"/>
    <col min="8982" max="8990" width="11.375" style="479" customWidth="1"/>
    <col min="8991" max="8991" width="11.25" style="479" bestFit="1" customWidth="1"/>
    <col min="8992" max="9209" width="11.375" style="479"/>
    <col min="9210" max="9211" width="40.75" style="479" bestFit="1" customWidth="1"/>
    <col min="9212" max="9212" width="9.5" style="479" bestFit="1" customWidth="1"/>
    <col min="9213" max="9213" width="8.875" style="479" bestFit="1" customWidth="1"/>
    <col min="9214" max="9214" width="12" style="479" bestFit="1" customWidth="1"/>
    <col min="9215" max="9215" width="10.25" style="479" customWidth="1"/>
    <col min="9216" max="9216" width="9.875" style="479" bestFit="1" customWidth="1"/>
    <col min="9217" max="9218" width="10.125" style="479" bestFit="1" customWidth="1"/>
    <col min="9219" max="9219" width="11" style="479" bestFit="1" customWidth="1"/>
    <col min="9220" max="9220" width="10.75" style="479" bestFit="1" customWidth="1"/>
    <col min="9221" max="9221" width="10" style="479" bestFit="1" customWidth="1"/>
    <col min="9222" max="9222" width="10.875" style="479" bestFit="1" customWidth="1"/>
    <col min="9223" max="9223" width="9.25" style="479" bestFit="1" customWidth="1"/>
    <col min="9224" max="9224" width="10.875" style="479" bestFit="1" customWidth="1"/>
    <col min="9225" max="9225" width="10.75" style="479" bestFit="1" customWidth="1"/>
    <col min="9226" max="9226" width="11.75" style="479" bestFit="1" customWidth="1"/>
    <col min="9227" max="9227" width="11.875" style="479" bestFit="1" customWidth="1"/>
    <col min="9228" max="9228" width="10" style="479" bestFit="1" customWidth="1"/>
    <col min="9229" max="9229" width="10.125" style="479" bestFit="1" customWidth="1"/>
    <col min="9230" max="9230" width="11.875" style="479" bestFit="1" customWidth="1"/>
    <col min="9231" max="9231" width="7.125" style="479" bestFit="1" customWidth="1"/>
    <col min="9232" max="9232" width="11.875" style="479" bestFit="1" customWidth="1"/>
    <col min="9233" max="9233" width="10.125" style="479" bestFit="1" customWidth="1"/>
    <col min="9234" max="9234" width="9.625" style="479" bestFit="1" customWidth="1"/>
    <col min="9235" max="9235" width="11.375" style="479" customWidth="1"/>
    <col min="9236" max="9236" width="11.25" style="479" bestFit="1" customWidth="1"/>
    <col min="9237" max="9237" width="9.625" style="479" bestFit="1" customWidth="1"/>
    <col min="9238" max="9246" width="11.375" style="479" customWidth="1"/>
    <col min="9247" max="9247" width="11.25" style="479" bestFit="1" customWidth="1"/>
    <col min="9248" max="9465" width="11.375" style="479"/>
    <col min="9466" max="9467" width="40.75" style="479" bestFit="1" customWidth="1"/>
    <col min="9468" max="9468" width="9.5" style="479" bestFit="1" customWidth="1"/>
    <col min="9469" max="9469" width="8.875" style="479" bestFit="1" customWidth="1"/>
    <col min="9470" max="9470" width="12" style="479" bestFit="1" customWidth="1"/>
    <col min="9471" max="9471" width="10.25" style="479" customWidth="1"/>
    <col min="9472" max="9472" width="9.875" style="479" bestFit="1" customWidth="1"/>
    <col min="9473" max="9474" width="10.125" style="479" bestFit="1" customWidth="1"/>
    <col min="9475" max="9475" width="11" style="479" bestFit="1" customWidth="1"/>
    <col min="9476" max="9476" width="10.75" style="479" bestFit="1" customWidth="1"/>
    <col min="9477" max="9477" width="10" style="479" bestFit="1" customWidth="1"/>
    <col min="9478" max="9478" width="10.875" style="479" bestFit="1" customWidth="1"/>
    <col min="9479" max="9479" width="9.25" style="479" bestFit="1" customWidth="1"/>
    <col min="9480" max="9480" width="10.875" style="479" bestFit="1" customWidth="1"/>
    <col min="9481" max="9481" width="10.75" style="479" bestFit="1" customWidth="1"/>
    <col min="9482" max="9482" width="11.75" style="479" bestFit="1" customWidth="1"/>
    <col min="9483" max="9483" width="11.875" style="479" bestFit="1" customWidth="1"/>
    <col min="9484" max="9484" width="10" style="479" bestFit="1" customWidth="1"/>
    <col min="9485" max="9485" width="10.125" style="479" bestFit="1" customWidth="1"/>
    <col min="9486" max="9486" width="11.875" style="479" bestFit="1" customWidth="1"/>
    <col min="9487" max="9487" width="7.125" style="479" bestFit="1" customWidth="1"/>
    <col min="9488" max="9488" width="11.875" style="479" bestFit="1" customWidth="1"/>
    <col min="9489" max="9489" width="10.125" style="479" bestFit="1" customWidth="1"/>
    <col min="9490" max="9490" width="9.625" style="479" bestFit="1" customWidth="1"/>
    <col min="9491" max="9491" width="11.375" style="479" customWidth="1"/>
    <col min="9492" max="9492" width="11.25" style="479" bestFit="1" customWidth="1"/>
    <col min="9493" max="9493" width="9.625" style="479" bestFit="1" customWidth="1"/>
    <col min="9494" max="9502" width="11.375" style="479" customWidth="1"/>
    <col min="9503" max="9503" width="11.25" style="479" bestFit="1" customWidth="1"/>
    <col min="9504" max="9721" width="11.375" style="479"/>
    <col min="9722" max="9723" width="40.75" style="479" bestFit="1" customWidth="1"/>
    <col min="9724" max="9724" width="9.5" style="479" bestFit="1" customWidth="1"/>
    <col min="9725" max="9725" width="8.875" style="479" bestFit="1" customWidth="1"/>
    <col min="9726" max="9726" width="12" style="479" bestFit="1" customWidth="1"/>
    <col min="9727" max="9727" width="10.25" style="479" customWidth="1"/>
    <col min="9728" max="9728" width="9.875" style="479" bestFit="1" customWidth="1"/>
    <col min="9729" max="9730" width="10.125" style="479" bestFit="1" customWidth="1"/>
    <col min="9731" max="9731" width="11" style="479" bestFit="1" customWidth="1"/>
    <col min="9732" max="9732" width="10.75" style="479" bestFit="1" customWidth="1"/>
    <col min="9733" max="9733" width="10" style="479" bestFit="1" customWidth="1"/>
    <col min="9734" max="9734" width="10.875" style="479" bestFit="1" customWidth="1"/>
    <col min="9735" max="9735" width="9.25" style="479" bestFit="1" customWidth="1"/>
    <col min="9736" max="9736" width="10.875" style="479" bestFit="1" customWidth="1"/>
    <col min="9737" max="9737" width="10.75" style="479" bestFit="1" customWidth="1"/>
    <col min="9738" max="9738" width="11.75" style="479" bestFit="1" customWidth="1"/>
    <col min="9739" max="9739" width="11.875" style="479" bestFit="1" customWidth="1"/>
    <col min="9740" max="9740" width="10" style="479" bestFit="1" customWidth="1"/>
    <col min="9741" max="9741" width="10.125" style="479" bestFit="1" customWidth="1"/>
    <col min="9742" max="9742" width="11.875" style="479" bestFit="1" customWidth="1"/>
    <col min="9743" max="9743" width="7.125" style="479" bestFit="1" customWidth="1"/>
    <col min="9744" max="9744" width="11.875" style="479" bestFit="1" customWidth="1"/>
    <col min="9745" max="9745" width="10.125" style="479" bestFit="1" customWidth="1"/>
    <col min="9746" max="9746" width="9.625" style="479" bestFit="1" customWidth="1"/>
    <col min="9747" max="9747" width="11.375" style="479" customWidth="1"/>
    <col min="9748" max="9748" width="11.25" style="479" bestFit="1" customWidth="1"/>
    <col min="9749" max="9749" width="9.625" style="479" bestFit="1" customWidth="1"/>
    <col min="9750" max="9758" width="11.375" style="479" customWidth="1"/>
    <col min="9759" max="9759" width="11.25" style="479" bestFit="1" customWidth="1"/>
    <col min="9760" max="9977" width="11.375" style="479"/>
    <col min="9978" max="9979" width="40.75" style="479" bestFit="1" customWidth="1"/>
    <col min="9980" max="9980" width="9.5" style="479" bestFit="1" customWidth="1"/>
    <col min="9981" max="9981" width="8.875" style="479" bestFit="1" customWidth="1"/>
    <col min="9982" max="9982" width="12" style="479" bestFit="1" customWidth="1"/>
    <col min="9983" max="9983" width="10.25" style="479" customWidth="1"/>
    <col min="9984" max="9984" width="9.875" style="479" bestFit="1" customWidth="1"/>
    <col min="9985" max="9986" width="10.125" style="479" bestFit="1" customWidth="1"/>
    <col min="9987" max="9987" width="11" style="479" bestFit="1" customWidth="1"/>
    <col min="9988" max="9988" width="10.75" style="479" bestFit="1" customWidth="1"/>
    <col min="9989" max="9989" width="10" style="479" bestFit="1" customWidth="1"/>
    <col min="9990" max="9990" width="10.875" style="479" bestFit="1" customWidth="1"/>
    <col min="9991" max="9991" width="9.25" style="479" bestFit="1" customWidth="1"/>
    <col min="9992" max="9992" width="10.875" style="479" bestFit="1" customWidth="1"/>
    <col min="9993" max="9993" width="10.75" style="479" bestFit="1" customWidth="1"/>
    <col min="9994" max="9994" width="11.75" style="479" bestFit="1" customWidth="1"/>
    <col min="9995" max="9995" width="11.875" style="479" bestFit="1" customWidth="1"/>
    <col min="9996" max="9996" width="10" style="479" bestFit="1" customWidth="1"/>
    <col min="9997" max="9997" width="10.125" style="479" bestFit="1" customWidth="1"/>
    <col min="9998" max="9998" width="11.875" style="479" bestFit="1" customWidth="1"/>
    <col min="9999" max="9999" width="7.125" style="479" bestFit="1" customWidth="1"/>
    <col min="10000" max="10000" width="11.875" style="479" bestFit="1" customWidth="1"/>
    <col min="10001" max="10001" width="10.125" style="479" bestFit="1" customWidth="1"/>
    <col min="10002" max="10002" width="9.625" style="479" bestFit="1" customWidth="1"/>
    <col min="10003" max="10003" width="11.375" style="479" customWidth="1"/>
    <col min="10004" max="10004" width="11.25" style="479" bestFit="1" customWidth="1"/>
    <col min="10005" max="10005" width="9.625" style="479" bestFit="1" customWidth="1"/>
    <col min="10006" max="10014" width="11.375" style="479" customWidth="1"/>
    <col min="10015" max="10015" width="11.25" style="479" bestFit="1" customWidth="1"/>
    <col min="10016" max="10233" width="11.375" style="479"/>
    <col min="10234" max="10235" width="40.75" style="479" bestFit="1" customWidth="1"/>
    <col min="10236" max="10236" width="9.5" style="479" bestFit="1" customWidth="1"/>
    <col min="10237" max="10237" width="8.875" style="479" bestFit="1" customWidth="1"/>
    <col min="10238" max="10238" width="12" style="479" bestFit="1" customWidth="1"/>
    <col min="10239" max="10239" width="10.25" style="479" customWidth="1"/>
    <col min="10240" max="10240" width="9.875" style="479" bestFit="1" customWidth="1"/>
    <col min="10241" max="10242" width="10.125" style="479" bestFit="1" customWidth="1"/>
    <col min="10243" max="10243" width="11" style="479" bestFit="1" customWidth="1"/>
    <col min="10244" max="10244" width="10.75" style="479" bestFit="1" customWidth="1"/>
    <col min="10245" max="10245" width="10" style="479" bestFit="1" customWidth="1"/>
    <col min="10246" max="10246" width="10.875" style="479" bestFit="1" customWidth="1"/>
    <col min="10247" max="10247" width="9.25" style="479" bestFit="1" customWidth="1"/>
    <col min="10248" max="10248" width="10.875" style="479" bestFit="1" customWidth="1"/>
    <col min="10249" max="10249" width="10.75" style="479" bestFit="1" customWidth="1"/>
    <col min="10250" max="10250" width="11.75" style="479" bestFit="1" customWidth="1"/>
    <col min="10251" max="10251" width="11.875" style="479" bestFit="1" customWidth="1"/>
    <col min="10252" max="10252" width="10" style="479" bestFit="1" customWidth="1"/>
    <col min="10253" max="10253" width="10.125" style="479" bestFit="1" customWidth="1"/>
    <col min="10254" max="10254" width="11.875" style="479" bestFit="1" customWidth="1"/>
    <col min="10255" max="10255" width="7.125" style="479" bestFit="1" customWidth="1"/>
    <col min="10256" max="10256" width="11.875" style="479" bestFit="1" customWidth="1"/>
    <col min="10257" max="10257" width="10.125" style="479" bestFit="1" customWidth="1"/>
    <col min="10258" max="10258" width="9.625" style="479" bestFit="1" customWidth="1"/>
    <col min="10259" max="10259" width="11.375" style="479" customWidth="1"/>
    <col min="10260" max="10260" width="11.25" style="479" bestFit="1" customWidth="1"/>
    <col min="10261" max="10261" width="9.625" style="479" bestFit="1" customWidth="1"/>
    <col min="10262" max="10270" width="11.375" style="479" customWidth="1"/>
    <col min="10271" max="10271" width="11.25" style="479" bestFit="1" customWidth="1"/>
    <col min="10272" max="10489" width="11.375" style="479"/>
    <col min="10490" max="10491" width="40.75" style="479" bestFit="1" customWidth="1"/>
    <col min="10492" max="10492" width="9.5" style="479" bestFit="1" customWidth="1"/>
    <col min="10493" max="10493" width="8.875" style="479" bestFit="1" customWidth="1"/>
    <col min="10494" max="10494" width="12" style="479" bestFit="1" customWidth="1"/>
    <col min="10495" max="10495" width="10.25" style="479" customWidth="1"/>
    <col min="10496" max="10496" width="9.875" style="479" bestFit="1" customWidth="1"/>
    <col min="10497" max="10498" width="10.125" style="479" bestFit="1" customWidth="1"/>
    <col min="10499" max="10499" width="11" style="479" bestFit="1" customWidth="1"/>
    <col min="10500" max="10500" width="10.75" style="479" bestFit="1" customWidth="1"/>
    <col min="10501" max="10501" width="10" style="479" bestFit="1" customWidth="1"/>
    <col min="10502" max="10502" width="10.875" style="479" bestFit="1" customWidth="1"/>
    <col min="10503" max="10503" width="9.25" style="479" bestFit="1" customWidth="1"/>
    <col min="10504" max="10504" width="10.875" style="479" bestFit="1" customWidth="1"/>
    <col min="10505" max="10505" width="10.75" style="479" bestFit="1" customWidth="1"/>
    <col min="10506" max="10506" width="11.75" style="479" bestFit="1" customWidth="1"/>
    <col min="10507" max="10507" width="11.875" style="479" bestFit="1" customWidth="1"/>
    <col min="10508" max="10508" width="10" style="479" bestFit="1" customWidth="1"/>
    <col min="10509" max="10509" width="10.125" style="479" bestFit="1" customWidth="1"/>
    <col min="10510" max="10510" width="11.875" style="479" bestFit="1" customWidth="1"/>
    <col min="10511" max="10511" width="7.125" style="479" bestFit="1" customWidth="1"/>
    <col min="10512" max="10512" width="11.875" style="479" bestFit="1" customWidth="1"/>
    <col min="10513" max="10513" width="10.125" style="479" bestFit="1" customWidth="1"/>
    <col min="10514" max="10514" width="9.625" style="479" bestFit="1" customWidth="1"/>
    <col min="10515" max="10515" width="11.375" style="479" customWidth="1"/>
    <col min="10516" max="10516" width="11.25" style="479" bestFit="1" customWidth="1"/>
    <col min="10517" max="10517" width="9.625" style="479" bestFit="1" customWidth="1"/>
    <col min="10518" max="10526" width="11.375" style="479" customWidth="1"/>
    <col min="10527" max="10527" width="11.25" style="479" bestFit="1" customWidth="1"/>
    <col min="10528" max="10745" width="11.375" style="479"/>
    <col min="10746" max="10747" width="40.75" style="479" bestFit="1" customWidth="1"/>
    <col min="10748" max="10748" width="9.5" style="479" bestFit="1" customWidth="1"/>
    <col min="10749" max="10749" width="8.875" style="479" bestFit="1" customWidth="1"/>
    <col min="10750" max="10750" width="12" style="479" bestFit="1" customWidth="1"/>
    <col min="10751" max="10751" width="10.25" style="479" customWidth="1"/>
    <col min="10752" max="10752" width="9.875" style="479" bestFit="1" customWidth="1"/>
    <col min="10753" max="10754" width="10.125" style="479" bestFit="1" customWidth="1"/>
    <col min="10755" max="10755" width="11" style="479" bestFit="1" customWidth="1"/>
    <col min="10756" max="10756" width="10.75" style="479" bestFit="1" customWidth="1"/>
    <col min="10757" max="10757" width="10" style="479" bestFit="1" customWidth="1"/>
    <col min="10758" max="10758" width="10.875" style="479" bestFit="1" customWidth="1"/>
    <col min="10759" max="10759" width="9.25" style="479" bestFit="1" customWidth="1"/>
    <col min="10760" max="10760" width="10.875" style="479" bestFit="1" customWidth="1"/>
    <col min="10761" max="10761" width="10.75" style="479" bestFit="1" customWidth="1"/>
    <col min="10762" max="10762" width="11.75" style="479" bestFit="1" customWidth="1"/>
    <col min="10763" max="10763" width="11.875" style="479" bestFit="1" customWidth="1"/>
    <col min="10764" max="10764" width="10" style="479" bestFit="1" customWidth="1"/>
    <col min="10765" max="10765" width="10.125" style="479" bestFit="1" customWidth="1"/>
    <col min="10766" max="10766" width="11.875" style="479" bestFit="1" customWidth="1"/>
    <col min="10767" max="10767" width="7.125" style="479" bestFit="1" customWidth="1"/>
    <col min="10768" max="10768" width="11.875" style="479" bestFit="1" customWidth="1"/>
    <col min="10769" max="10769" width="10.125" style="479" bestFit="1" customWidth="1"/>
    <col min="10770" max="10770" width="9.625" style="479" bestFit="1" customWidth="1"/>
    <col min="10771" max="10771" width="11.375" style="479" customWidth="1"/>
    <col min="10772" max="10772" width="11.25" style="479" bestFit="1" customWidth="1"/>
    <col min="10773" max="10773" width="9.625" style="479" bestFit="1" customWidth="1"/>
    <col min="10774" max="10782" width="11.375" style="479" customWidth="1"/>
    <col min="10783" max="10783" width="11.25" style="479" bestFit="1" customWidth="1"/>
    <col min="10784" max="11001" width="11.375" style="479"/>
    <col min="11002" max="11003" width="40.75" style="479" bestFit="1" customWidth="1"/>
    <col min="11004" max="11004" width="9.5" style="479" bestFit="1" customWidth="1"/>
    <col min="11005" max="11005" width="8.875" style="479" bestFit="1" customWidth="1"/>
    <col min="11006" max="11006" width="12" style="479" bestFit="1" customWidth="1"/>
    <col min="11007" max="11007" width="10.25" style="479" customWidth="1"/>
    <col min="11008" max="11008" width="9.875" style="479" bestFit="1" customWidth="1"/>
    <col min="11009" max="11010" width="10.125" style="479" bestFit="1" customWidth="1"/>
    <col min="11011" max="11011" width="11" style="479" bestFit="1" customWidth="1"/>
    <col min="11012" max="11012" width="10.75" style="479" bestFit="1" customWidth="1"/>
    <col min="11013" max="11013" width="10" style="479" bestFit="1" customWidth="1"/>
    <col min="11014" max="11014" width="10.875" style="479" bestFit="1" customWidth="1"/>
    <col min="11015" max="11015" width="9.25" style="479" bestFit="1" customWidth="1"/>
    <col min="11016" max="11016" width="10.875" style="479" bestFit="1" customWidth="1"/>
    <col min="11017" max="11017" width="10.75" style="479" bestFit="1" customWidth="1"/>
    <col min="11018" max="11018" width="11.75" style="479" bestFit="1" customWidth="1"/>
    <col min="11019" max="11019" width="11.875" style="479" bestFit="1" customWidth="1"/>
    <col min="11020" max="11020" width="10" style="479" bestFit="1" customWidth="1"/>
    <col min="11021" max="11021" width="10.125" style="479" bestFit="1" customWidth="1"/>
    <col min="11022" max="11022" width="11.875" style="479" bestFit="1" customWidth="1"/>
    <col min="11023" max="11023" width="7.125" style="479" bestFit="1" customWidth="1"/>
    <col min="11024" max="11024" width="11.875" style="479" bestFit="1" customWidth="1"/>
    <col min="11025" max="11025" width="10.125" style="479" bestFit="1" customWidth="1"/>
    <col min="11026" max="11026" width="9.625" style="479" bestFit="1" customWidth="1"/>
    <col min="11027" max="11027" width="11.375" style="479" customWidth="1"/>
    <col min="11028" max="11028" width="11.25" style="479" bestFit="1" customWidth="1"/>
    <col min="11029" max="11029" width="9.625" style="479" bestFit="1" customWidth="1"/>
    <col min="11030" max="11038" width="11.375" style="479" customWidth="1"/>
    <col min="11039" max="11039" width="11.25" style="479" bestFit="1" customWidth="1"/>
    <col min="11040" max="11257" width="11.375" style="479"/>
    <col min="11258" max="11259" width="40.75" style="479" bestFit="1" customWidth="1"/>
    <col min="11260" max="11260" width="9.5" style="479" bestFit="1" customWidth="1"/>
    <col min="11261" max="11261" width="8.875" style="479" bestFit="1" customWidth="1"/>
    <col min="11262" max="11262" width="12" style="479" bestFit="1" customWidth="1"/>
    <col min="11263" max="11263" width="10.25" style="479" customWidth="1"/>
    <col min="11264" max="11264" width="9.875" style="479" bestFit="1" customWidth="1"/>
    <col min="11265" max="11266" width="10.125" style="479" bestFit="1" customWidth="1"/>
    <col min="11267" max="11267" width="11" style="479" bestFit="1" customWidth="1"/>
    <col min="11268" max="11268" width="10.75" style="479" bestFit="1" customWidth="1"/>
    <col min="11269" max="11269" width="10" style="479" bestFit="1" customWidth="1"/>
    <col min="11270" max="11270" width="10.875" style="479" bestFit="1" customWidth="1"/>
    <col min="11271" max="11271" width="9.25" style="479" bestFit="1" customWidth="1"/>
    <col min="11272" max="11272" width="10.875" style="479" bestFit="1" customWidth="1"/>
    <col min="11273" max="11273" width="10.75" style="479" bestFit="1" customWidth="1"/>
    <col min="11274" max="11274" width="11.75" style="479" bestFit="1" customWidth="1"/>
    <col min="11275" max="11275" width="11.875" style="479" bestFit="1" customWidth="1"/>
    <col min="11276" max="11276" width="10" style="479" bestFit="1" customWidth="1"/>
    <col min="11277" max="11277" width="10.125" style="479" bestFit="1" customWidth="1"/>
    <col min="11278" max="11278" width="11.875" style="479" bestFit="1" customWidth="1"/>
    <col min="11279" max="11279" width="7.125" style="479" bestFit="1" customWidth="1"/>
    <col min="11280" max="11280" width="11.875" style="479" bestFit="1" customWidth="1"/>
    <col min="11281" max="11281" width="10.125" style="479" bestFit="1" customWidth="1"/>
    <col min="11282" max="11282" width="9.625" style="479" bestFit="1" customWidth="1"/>
    <col min="11283" max="11283" width="11.375" style="479" customWidth="1"/>
    <col min="11284" max="11284" width="11.25" style="479" bestFit="1" customWidth="1"/>
    <col min="11285" max="11285" width="9.625" style="479" bestFit="1" customWidth="1"/>
    <col min="11286" max="11294" width="11.375" style="479" customWidth="1"/>
    <col min="11295" max="11295" width="11.25" style="479" bestFit="1" customWidth="1"/>
    <col min="11296" max="11513" width="11.375" style="479"/>
    <col min="11514" max="11515" width="40.75" style="479" bestFit="1" customWidth="1"/>
    <col min="11516" max="11516" width="9.5" style="479" bestFit="1" customWidth="1"/>
    <col min="11517" max="11517" width="8.875" style="479" bestFit="1" customWidth="1"/>
    <col min="11518" max="11518" width="12" style="479" bestFit="1" customWidth="1"/>
    <col min="11519" max="11519" width="10.25" style="479" customWidth="1"/>
    <col min="11520" max="11520" width="9.875" style="479" bestFit="1" customWidth="1"/>
    <col min="11521" max="11522" width="10.125" style="479" bestFit="1" customWidth="1"/>
    <col min="11523" max="11523" width="11" style="479" bestFit="1" customWidth="1"/>
    <col min="11524" max="11524" width="10.75" style="479" bestFit="1" customWidth="1"/>
    <col min="11525" max="11525" width="10" style="479" bestFit="1" customWidth="1"/>
    <col min="11526" max="11526" width="10.875" style="479" bestFit="1" customWidth="1"/>
    <col min="11527" max="11527" width="9.25" style="479" bestFit="1" customWidth="1"/>
    <col min="11528" max="11528" width="10.875" style="479" bestFit="1" customWidth="1"/>
    <col min="11529" max="11529" width="10.75" style="479" bestFit="1" customWidth="1"/>
    <col min="11530" max="11530" width="11.75" style="479" bestFit="1" customWidth="1"/>
    <col min="11531" max="11531" width="11.875" style="479" bestFit="1" customWidth="1"/>
    <col min="11532" max="11532" width="10" style="479" bestFit="1" customWidth="1"/>
    <col min="11533" max="11533" width="10.125" style="479" bestFit="1" customWidth="1"/>
    <col min="11534" max="11534" width="11.875" style="479" bestFit="1" customWidth="1"/>
    <col min="11535" max="11535" width="7.125" style="479" bestFit="1" customWidth="1"/>
    <col min="11536" max="11536" width="11.875" style="479" bestFit="1" customWidth="1"/>
    <col min="11537" max="11537" width="10.125" style="479" bestFit="1" customWidth="1"/>
    <col min="11538" max="11538" width="9.625" style="479" bestFit="1" customWidth="1"/>
    <col min="11539" max="11539" width="11.375" style="479" customWidth="1"/>
    <col min="11540" max="11540" width="11.25" style="479" bestFit="1" customWidth="1"/>
    <col min="11541" max="11541" width="9.625" style="479" bestFit="1" customWidth="1"/>
    <col min="11542" max="11550" width="11.375" style="479" customWidth="1"/>
    <col min="11551" max="11551" width="11.25" style="479" bestFit="1" customWidth="1"/>
    <col min="11552" max="11769" width="11.375" style="479"/>
    <col min="11770" max="11771" width="40.75" style="479" bestFit="1" customWidth="1"/>
    <col min="11772" max="11772" width="9.5" style="479" bestFit="1" customWidth="1"/>
    <col min="11773" max="11773" width="8.875" style="479" bestFit="1" customWidth="1"/>
    <col min="11774" max="11774" width="12" style="479" bestFit="1" customWidth="1"/>
    <col min="11775" max="11775" width="10.25" style="479" customWidth="1"/>
    <col min="11776" max="11776" width="9.875" style="479" bestFit="1" customWidth="1"/>
    <col min="11777" max="11778" width="10.125" style="479" bestFit="1" customWidth="1"/>
    <col min="11779" max="11779" width="11" style="479" bestFit="1" customWidth="1"/>
    <col min="11780" max="11780" width="10.75" style="479" bestFit="1" customWidth="1"/>
    <col min="11781" max="11781" width="10" style="479" bestFit="1" customWidth="1"/>
    <col min="11782" max="11782" width="10.875" style="479" bestFit="1" customWidth="1"/>
    <col min="11783" max="11783" width="9.25" style="479" bestFit="1" customWidth="1"/>
    <col min="11784" max="11784" width="10.875" style="479" bestFit="1" customWidth="1"/>
    <col min="11785" max="11785" width="10.75" style="479" bestFit="1" customWidth="1"/>
    <col min="11786" max="11786" width="11.75" style="479" bestFit="1" customWidth="1"/>
    <col min="11787" max="11787" width="11.875" style="479" bestFit="1" customWidth="1"/>
    <col min="11788" max="11788" width="10" style="479" bestFit="1" customWidth="1"/>
    <col min="11789" max="11789" width="10.125" style="479" bestFit="1" customWidth="1"/>
    <col min="11790" max="11790" width="11.875" style="479" bestFit="1" customWidth="1"/>
    <col min="11791" max="11791" width="7.125" style="479" bestFit="1" customWidth="1"/>
    <col min="11792" max="11792" width="11.875" style="479" bestFit="1" customWidth="1"/>
    <col min="11793" max="11793" width="10.125" style="479" bestFit="1" customWidth="1"/>
    <col min="11794" max="11794" width="9.625" style="479" bestFit="1" customWidth="1"/>
    <col min="11795" max="11795" width="11.375" style="479" customWidth="1"/>
    <col min="11796" max="11796" width="11.25" style="479" bestFit="1" customWidth="1"/>
    <col min="11797" max="11797" width="9.625" style="479" bestFit="1" customWidth="1"/>
    <col min="11798" max="11806" width="11.375" style="479" customWidth="1"/>
    <col min="11807" max="11807" width="11.25" style="479" bestFit="1" customWidth="1"/>
    <col min="11808" max="12025" width="11.375" style="479"/>
    <col min="12026" max="12027" width="40.75" style="479" bestFit="1" customWidth="1"/>
    <col min="12028" max="12028" width="9.5" style="479" bestFit="1" customWidth="1"/>
    <col min="12029" max="12029" width="8.875" style="479" bestFit="1" customWidth="1"/>
    <col min="12030" max="12030" width="12" style="479" bestFit="1" customWidth="1"/>
    <col min="12031" max="12031" width="10.25" style="479" customWidth="1"/>
    <col min="12032" max="12032" width="9.875" style="479" bestFit="1" customWidth="1"/>
    <col min="12033" max="12034" width="10.125" style="479" bestFit="1" customWidth="1"/>
    <col min="12035" max="12035" width="11" style="479" bestFit="1" customWidth="1"/>
    <col min="12036" max="12036" width="10.75" style="479" bestFit="1" customWidth="1"/>
    <col min="12037" max="12037" width="10" style="479" bestFit="1" customWidth="1"/>
    <col min="12038" max="12038" width="10.875" style="479" bestFit="1" customWidth="1"/>
    <col min="12039" max="12039" width="9.25" style="479" bestFit="1" customWidth="1"/>
    <col min="12040" max="12040" width="10.875" style="479" bestFit="1" customWidth="1"/>
    <col min="12041" max="12041" width="10.75" style="479" bestFit="1" customWidth="1"/>
    <col min="12042" max="12042" width="11.75" style="479" bestFit="1" customWidth="1"/>
    <col min="12043" max="12043" width="11.875" style="479" bestFit="1" customWidth="1"/>
    <col min="12044" max="12044" width="10" style="479" bestFit="1" customWidth="1"/>
    <col min="12045" max="12045" width="10.125" style="479" bestFit="1" customWidth="1"/>
    <col min="12046" max="12046" width="11.875" style="479" bestFit="1" customWidth="1"/>
    <col min="12047" max="12047" width="7.125" style="479" bestFit="1" customWidth="1"/>
    <col min="12048" max="12048" width="11.875" style="479" bestFit="1" customWidth="1"/>
    <col min="12049" max="12049" width="10.125" style="479" bestFit="1" customWidth="1"/>
    <col min="12050" max="12050" width="9.625" style="479" bestFit="1" customWidth="1"/>
    <col min="12051" max="12051" width="11.375" style="479" customWidth="1"/>
    <col min="12052" max="12052" width="11.25" style="479" bestFit="1" customWidth="1"/>
    <col min="12053" max="12053" width="9.625" style="479" bestFit="1" customWidth="1"/>
    <col min="12054" max="12062" width="11.375" style="479" customWidth="1"/>
    <col min="12063" max="12063" width="11.25" style="479" bestFit="1" customWidth="1"/>
    <col min="12064" max="12281" width="11.375" style="479"/>
    <col min="12282" max="12283" width="40.75" style="479" bestFit="1" customWidth="1"/>
    <col min="12284" max="12284" width="9.5" style="479" bestFit="1" customWidth="1"/>
    <col min="12285" max="12285" width="8.875" style="479" bestFit="1" customWidth="1"/>
    <col min="12286" max="12286" width="12" style="479" bestFit="1" customWidth="1"/>
    <col min="12287" max="12287" width="10.25" style="479" customWidth="1"/>
    <col min="12288" max="12288" width="9.875" style="479" bestFit="1" customWidth="1"/>
    <col min="12289" max="12290" width="10.125" style="479" bestFit="1" customWidth="1"/>
    <col min="12291" max="12291" width="11" style="479" bestFit="1" customWidth="1"/>
    <col min="12292" max="12292" width="10.75" style="479" bestFit="1" customWidth="1"/>
    <col min="12293" max="12293" width="10" style="479" bestFit="1" customWidth="1"/>
    <col min="12294" max="12294" width="10.875" style="479" bestFit="1" customWidth="1"/>
    <col min="12295" max="12295" width="9.25" style="479" bestFit="1" customWidth="1"/>
    <col min="12296" max="12296" width="10.875" style="479" bestFit="1" customWidth="1"/>
    <col min="12297" max="12297" width="10.75" style="479" bestFit="1" customWidth="1"/>
    <col min="12298" max="12298" width="11.75" style="479" bestFit="1" customWidth="1"/>
    <col min="12299" max="12299" width="11.875" style="479" bestFit="1" customWidth="1"/>
    <col min="12300" max="12300" width="10" style="479" bestFit="1" customWidth="1"/>
    <col min="12301" max="12301" width="10.125" style="479" bestFit="1" customWidth="1"/>
    <col min="12302" max="12302" width="11.875" style="479" bestFit="1" customWidth="1"/>
    <col min="12303" max="12303" width="7.125" style="479" bestFit="1" customWidth="1"/>
    <col min="12304" max="12304" width="11.875" style="479" bestFit="1" customWidth="1"/>
    <col min="12305" max="12305" width="10.125" style="479" bestFit="1" customWidth="1"/>
    <col min="12306" max="12306" width="9.625" style="479" bestFit="1" customWidth="1"/>
    <col min="12307" max="12307" width="11.375" style="479" customWidth="1"/>
    <col min="12308" max="12308" width="11.25" style="479" bestFit="1" customWidth="1"/>
    <col min="12309" max="12309" width="9.625" style="479" bestFit="1" customWidth="1"/>
    <col min="12310" max="12318" width="11.375" style="479" customWidth="1"/>
    <col min="12319" max="12319" width="11.25" style="479" bestFit="1" customWidth="1"/>
    <col min="12320" max="12537" width="11.375" style="479"/>
    <col min="12538" max="12539" width="40.75" style="479" bestFit="1" customWidth="1"/>
    <col min="12540" max="12540" width="9.5" style="479" bestFit="1" customWidth="1"/>
    <col min="12541" max="12541" width="8.875" style="479" bestFit="1" customWidth="1"/>
    <col min="12542" max="12542" width="12" style="479" bestFit="1" customWidth="1"/>
    <col min="12543" max="12543" width="10.25" style="479" customWidth="1"/>
    <col min="12544" max="12544" width="9.875" style="479" bestFit="1" customWidth="1"/>
    <col min="12545" max="12546" width="10.125" style="479" bestFit="1" customWidth="1"/>
    <col min="12547" max="12547" width="11" style="479" bestFit="1" customWidth="1"/>
    <col min="12548" max="12548" width="10.75" style="479" bestFit="1" customWidth="1"/>
    <col min="12549" max="12549" width="10" style="479" bestFit="1" customWidth="1"/>
    <col min="12550" max="12550" width="10.875" style="479" bestFit="1" customWidth="1"/>
    <col min="12551" max="12551" width="9.25" style="479" bestFit="1" customWidth="1"/>
    <col min="12552" max="12552" width="10.875" style="479" bestFit="1" customWidth="1"/>
    <col min="12553" max="12553" width="10.75" style="479" bestFit="1" customWidth="1"/>
    <col min="12554" max="12554" width="11.75" style="479" bestFit="1" customWidth="1"/>
    <col min="12555" max="12555" width="11.875" style="479" bestFit="1" customWidth="1"/>
    <col min="12556" max="12556" width="10" style="479" bestFit="1" customWidth="1"/>
    <col min="12557" max="12557" width="10.125" style="479" bestFit="1" customWidth="1"/>
    <col min="12558" max="12558" width="11.875" style="479" bestFit="1" customWidth="1"/>
    <col min="12559" max="12559" width="7.125" style="479" bestFit="1" customWidth="1"/>
    <col min="12560" max="12560" width="11.875" style="479" bestFit="1" customWidth="1"/>
    <col min="12561" max="12561" width="10.125" style="479" bestFit="1" customWidth="1"/>
    <col min="12562" max="12562" width="9.625" style="479" bestFit="1" customWidth="1"/>
    <col min="12563" max="12563" width="11.375" style="479" customWidth="1"/>
    <col min="12564" max="12564" width="11.25" style="479" bestFit="1" customWidth="1"/>
    <col min="12565" max="12565" width="9.625" style="479" bestFit="1" customWidth="1"/>
    <col min="12566" max="12574" width="11.375" style="479" customWidth="1"/>
    <col min="12575" max="12575" width="11.25" style="479" bestFit="1" customWidth="1"/>
    <col min="12576" max="12793" width="11.375" style="479"/>
    <col min="12794" max="12795" width="40.75" style="479" bestFit="1" customWidth="1"/>
    <col min="12796" max="12796" width="9.5" style="479" bestFit="1" customWidth="1"/>
    <col min="12797" max="12797" width="8.875" style="479" bestFit="1" customWidth="1"/>
    <col min="12798" max="12798" width="12" style="479" bestFit="1" customWidth="1"/>
    <col min="12799" max="12799" width="10.25" style="479" customWidth="1"/>
    <col min="12800" max="12800" width="9.875" style="479" bestFit="1" customWidth="1"/>
    <col min="12801" max="12802" width="10.125" style="479" bestFit="1" customWidth="1"/>
    <col min="12803" max="12803" width="11" style="479" bestFit="1" customWidth="1"/>
    <col min="12804" max="12804" width="10.75" style="479" bestFit="1" customWidth="1"/>
    <col min="12805" max="12805" width="10" style="479" bestFit="1" customWidth="1"/>
    <col min="12806" max="12806" width="10.875" style="479" bestFit="1" customWidth="1"/>
    <col min="12807" max="12807" width="9.25" style="479" bestFit="1" customWidth="1"/>
    <col min="12808" max="12808" width="10.875" style="479" bestFit="1" customWidth="1"/>
    <col min="12809" max="12809" width="10.75" style="479" bestFit="1" customWidth="1"/>
    <col min="12810" max="12810" width="11.75" style="479" bestFit="1" customWidth="1"/>
    <col min="12811" max="12811" width="11.875" style="479" bestFit="1" customWidth="1"/>
    <col min="12812" max="12812" width="10" style="479" bestFit="1" customWidth="1"/>
    <col min="12813" max="12813" width="10.125" style="479" bestFit="1" customWidth="1"/>
    <col min="12814" max="12814" width="11.875" style="479" bestFit="1" customWidth="1"/>
    <col min="12815" max="12815" width="7.125" style="479" bestFit="1" customWidth="1"/>
    <col min="12816" max="12816" width="11.875" style="479" bestFit="1" customWidth="1"/>
    <col min="12817" max="12817" width="10.125" style="479" bestFit="1" customWidth="1"/>
    <col min="12818" max="12818" width="9.625" style="479" bestFit="1" customWidth="1"/>
    <col min="12819" max="12819" width="11.375" style="479" customWidth="1"/>
    <col min="12820" max="12820" width="11.25" style="479" bestFit="1" customWidth="1"/>
    <col min="12821" max="12821" width="9.625" style="479" bestFit="1" customWidth="1"/>
    <col min="12822" max="12830" width="11.375" style="479" customWidth="1"/>
    <col min="12831" max="12831" width="11.25" style="479" bestFit="1" customWidth="1"/>
    <col min="12832" max="13049" width="11.375" style="479"/>
    <col min="13050" max="13051" width="40.75" style="479" bestFit="1" customWidth="1"/>
    <col min="13052" max="13052" width="9.5" style="479" bestFit="1" customWidth="1"/>
    <col min="13053" max="13053" width="8.875" style="479" bestFit="1" customWidth="1"/>
    <col min="13054" max="13054" width="12" style="479" bestFit="1" customWidth="1"/>
    <col min="13055" max="13055" width="10.25" style="479" customWidth="1"/>
    <col min="13056" max="13056" width="9.875" style="479" bestFit="1" customWidth="1"/>
    <col min="13057" max="13058" width="10.125" style="479" bestFit="1" customWidth="1"/>
    <col min="13059" max="13059" width="11" style="479" bestFit="1" customWidth="1"/>
    <col min="13060" max="13060" width="10.75" style="479" bestFit="1" customWidth="1"/>
    <col min="13061" max="13061" width="10" style="479" bestFit="1" customWidth="1"/>
    <col min="13062" max="13062" width="10.875" style="479" bestFit="1" customWidth="1"/>
    <col min="13063" max="13063" width="9.25" style="479" bestFit="1" customWidth="1"/>
    <col min="13064" max="13064" width="10.875" style="479" bestFit="1" customWidth="1"/>
    <col min="13065" max="13065" width="10.75" style="479" bestFit="1" customWidth="1"/>
    <col min="13066" max="13066" width="11.75" style="479" bestFit="1" customWidth="1"/>
    <col min="13067" max="13067" width="11.875" style="479" bestFit="1" customWidth="1"/>
    <col min="13068" max="13068" width="10" style="479" bestFit="1" customWidth="1"/>
    <col min="13069" max="13069" width="10.125" style="479" bestFit="1" customWidth="1"/>
    <col min="13070" max="13070" width="11.875" style="479" bestFit="1" customWidth="1"/>
    <col min="13071" max="13071" width="7.125" style="479" bestFit="1" customWidth="1"/>
    <col min="13072" max="13072" width="11.875" style="479" bestFit="1" customWidth="1"/>
    <col min="13073" max="13073" width="10.125" style="479" bestFit="1" customWidth="1"/>
    <col min="13074" max="13074" width="9.625" style="479" bestFit="1" customWidth="1"/>
    <col min="13075" max="13075" width="11.375" style="479" customWidth="1"/>
    <col min="13076" max="13076" width="11.25" style="479" bestFit="1" customWidth="1"/>
    <col min="13077" max="13077" width="9.625" style="479" bestFit="1" customWidth="1"/>
    <col min="13078" max="13086" width="11.375" style="479" customWidth="1"/>
    <col min="13087" max="13087" width="11.25" style="479" bestFit="1" customWidth="1"/>
    <col min="13088" max="13305" width="11.375" style="479"/>
    <col min="13306" max="13307" width="40.75" style="479" bestFit="1" customWidth="1"/>
    <col min="13308" max="13308" width="9.5" style="479" bestFit="1" customWidth="1"/>
    <col min="13309" max="13309" width="8.875" style="479" bestFit="1" customWidth="1"/>
    <col min="13310" max="13310" width="12" style="479" bestFit="1" customWidth="1"/>
    <col min="13311" max="13311" width="10.25" style="479" customWidth="1"/>
    <col min="13312" max="13312" width="9.875" style="479" bestFit="1" customWidth="1"/>
    <col min="13313" max="13314" width="10.125" style="479" bestFit="1" customWidth="1"/>
    <col min="13315" max="13315" width="11" style="479" bestFit="1" customWidth="1"/>
    <col min="13316" max="13316" width="10.75" style="479" bestFit="1" customWidth="1"/>
    <col min="13317" max="13317" width="10" style="479" bestFit="1" customWidth="1"/>
    <col min="13318" max="13318" width="10.875" style="479" bestFit="1" customWidth="1"/>
    <col min="13319" max="13319" width="9.25" style="479" bestFit="1" customWidth="1"/>
    <col min="13320" max="13320" width="10.875" style="479" bestFit="1" customWidth="1"/>
    <col min="13321" max="13321" width="10.75" style="479" bestFit="1" customWidth="1"/>
    <col min="13322" max="13322" width="11.75" style="479" bestFit="1" customWidth="1"/>
    <col min="13323" max="13323" width="11.875" style="479" bestFit="1" customWidth="1"/>
    <col min="13324" max="13324" width="10" style="479" bestFit="1" customWidth="1"/>
    <col min="13325" max="13325" width="10.125" style="479" bestFit="1" customWidth="1"/>
    <col min="13326" max="13326" width="11.875" style="479" bestFit="1" customWidth="1"/>
    <col min="13327" max="13327" width="7.125" style="479" bestFit="1" customWidth="1"/>
    <col min="13328" max="13328" width="11.875" style="479" bestFit="1" customWidth="1"/>
    <col min="13329" max="13329" width="10.125" style="479" bestFit="1" customWidth="1"/>
    <col min="13330" max="13330" width="9.625" style="479" bestFit="1" customWidth="1"/>
    <col min="13331" max="13331" width="11.375" style="479" customWidth="1"/>
    <col min="13332" max="13332" width="11.25" style="479" bestFit="1" customWidth="1"/>
    <col min="13333" max="13333" width="9.625" style="479" bestFit="1" customWidth="1"/>
    <col min="13334" max="13342" width="11.375" style="479" customWidth="1"/>
    <col min="13343" max="13343" width="11.25" style="479" bestFit="1" customWidth="1"/>
    <col min="13344" max="13561" width="11.375" style="479"/>
    <col min="13562" max="13563" width="40.75" style="479" bestFit="1" customWidth="1"/>
    <col min="13564" max="13564" width="9.5" style="479" bestFit="1" customWidth="1"/>
    <col min="13565" max="13565" width="8.875" style="479" bestFit="1" customWidth="1"/>
    <col min="13566" max="13566" width="12" style="479" bestFit="1" customWidth="1"/>
    <col min="13567" max="13567" width="10.25" style="479" customWidth="1"/>
    <col min="13568" max="13568" width="9.875" style="479" bestFit="1" customWidth="1"/>
    <col min="13569" max="13570" width="10.125" style="479" bestFit="1" customWidth="1"/>
    <col min="13571" max="13571" width="11" style="479" bestFit="1" customWidth="1"/>
    <col min="13572" max="13572" width="10.75" style="479" bestFit="1" customWidth="1"/>
    <col min="13573" max="13573" width="10" style="479" bestFit="1" customWidth="1"/>
    <col min="13574" max="13574" width="10.875" style="479" bestFit="1" customWidth="1"/>
    <col min="13575" max="13575" width="9.25" style="479" bestFit="1" customWidth="1"/>
    <col min="13576" max="13576" width="10.875" style="479" bestFit="1" customWidth="1"/>
    <col min="13577" max="13577" width="10.75" style="479" bestFit="1" customWidth="1"/>
    <col min="13578" max="13578" width="11.75" style="479" bestFit="1" customWidth="1"/>
    <col min="13579" max="13579" width="11.875" style="479" bestFit="1" customWidth="1"/>
    <col min="13580" max="13580" width="10" style="479" bestFit="1" customWidth="1"/>
    <col min="13581" max="13581" width="10.125" style="479" bestFit="1" customWidth="1"/>
    <col min="13582" max="13582" width="11.875" style="479" bestFit="1" customWidth="1"/>
    <col min="13583" max="13583" width="7.125" style="479" bestFit="1" customWidth="1"/>
    <col min="13584" max="13584" width="11.875" style="479" bestFit="1" customWidth="1"/>
    <col min="13585" max="13585" width="10.125" style="479" bestFit="1" customWidth="1"/>
    <col min="13586" max="13586" width="9.625" style="479" bestFit="1" customWidth="1"/>
    <col min="13587" max="13587" width="11.375" style="479" customWidth="1"/>
    <col min="13588" max="13588" width="11.25" style="479" bestFit="1" customWidth="1"/>
    <col min="13589" max="13589" width="9.625" style="479" bestFit="1" customWidth="1"/>
    <col min="13590" max="13598" width="11.375" style="479" customWidth="1"/>
    <col min="13599" max="13599" width="11.25" style="479" bestFit="1" customWidth="1"/>
    <col min="13600" max="13817" width="11.375" style="479"/>
    <col min="13818" max="13819" width="40.75" style="479" bestFit="1" customWidth="1"/>
    <col min="13820" max="13820" width="9.5" style="479" bestFit="1" customWidth="1"/>
    <col min="13821" max="13821" width="8.875" style="479" bestFit="1" customWidth="1"/>
    <col min="13822" max="13822" width="12" style="479" bestFit="1" customWidth="1"/>
    <col min="13823" max="13823" width="10.25" style="479" customWidth="1"/>
    <col min="13824" max="13824" width="9.875" style="479" bestFit="1" customWidth="1"/>
    <col min="13825" max="13826" width="10.125" style="479" bestFit="1" customWidth="1"/>
    <col min="13827" max="13827" width="11" style="479" bestFit="1" customWidth="1"/>
    <col min="13828" max="13828" width="10.75" style="479" bestFit="1" customWidth="1"/>
    <col min="13829" max="13829" width="10" style="479" bestFit="1" customWidth="1"/>
    <col min="13830" max="13830" width="10.875" style="479" bestFit="1" customWidth="1"/>
    <col min="13831" max="13831" width="9.25" style="479" bestFit="1" customWidth="1"/>
    <col min="13832" max="13832" width="10.875" style="479" bestFit="1" customWidth="1"/>
    <col min="13833" max="13833" width="10.75" style="479" bestFit="1" customWidth="1"/>
    <col min="13834" max="13834" width="11.75" style="479" bestFit="1" customWidth="1"/>
    <col min="13835" max="13835" width="11.875" style="479" bestFit="1" customWidth="1"/>
    <col min="13836" max="13836" width="10" style="479" bestFit="1" customWidth="1"/>
    <col min="13837" max="13837" width="10.125" style="479" bestFit="1" customWidth="1"/>
    <col min="13838" max="13838" width="11.875" style="479" bestFit="1" customWidth="1"/>
    <col min="13839" max="13839" width="7.125" style="479" bestFit="1" customWidth="1"/>
    <col min="13840" max="13840" width="11.875" style="479" bestFit="1" customWidth="1"/>
    <col min="13841" max="13841" width="10.125" style="479" bestFit="1" customWidth="1"/>
    <col min="13842" max="13842" width="9.625" style="479" bestFit="1" customWidth="1"/>
    <col min="13843" max="13843" width="11.375" style="479" customWidth="1"/>
    <col min="13844" max="13844" width="11.25" style="479" bestFit="1" customWidth="1"/>
    <col min="13845" max="13845" width="9.625" style="479" bestFit="1" customWidth="1"/>
    <col min="13846" max="13854" width="11.375" style="479" customWidth="1"/>
    <col min="13855" max="13855" width="11.25" style="479" bestFit="1" customWidth="1"/>
    <col min="13856" max="14073" width="11.375" style="479"/>
    <col min="14074" max="14075" width="40.75" style="479" bestFit="1" customWidth="1"/>
    <col min="14076" max="14076" width="9.5" style="479" bestFit="1" customWidth="1"/>
    <col min="14077" max="14077" width="8.875" style="479" bestFit="1" customWidth="1"/>
    <col min="14078" max="14078" width="12" style="479" bestFit="1" customWidth="1"/>
    <col min="14079" max="14079" width="10.25" style="479" customWidth="1"/>
    <col min="14080" max="14080" width="9.875" style="479" bestFit="1" customWidth="1"/>
    <col min="14081" max="14082" width="10.125" style="479" bestFit="1" customWidth="1"/>
    <col min="14083" max="14083" width="11" style="479" bestFit="1" customWidth="1"/>
    <col min="14084" max="14084" width="10.75" style="479" bestFit="1" customWidth="1"/>
    <col min="14085" max="14085" width="10" style="479" bestFit="1" customWidth="1"/>
    <col min="14086" max="14086" width="10.875" style="479" bestFit="1" customWidth="1"/>
    <col min="14087" max="14087" width="9.25" style="479" bestFit="1" customWidth="1"/>
    <col min="14088" max="14088" width="10.875" style="479" bestFit="1" customWidth="1"/>
    <col min="14089" max="14089" width="10.75" style="479" bestFit="1" customWidth="1"/>
    <col min="14090" max="14090" width="11.75" style="479" bestFit="1" customWidth="1"/>
    <col min="14091" max="14091" width="11.875" style="479" bestFit="1" customWidth="1"/>
    <col min="14092" max="14092" width="10" style="479" bestFit="1" customWidth="1"/>
    <col min="14093" max="14093" width="10.125" style="479" bestFit="1" customWidth="1"/>
    <col min="14094" max="14094" width="11.875" style="479" bestFit="1" customWidth="1"/>
    <col min="14095" max="14095" width="7.125" style="479" bestFit="1" customWidth="1"/>
    <col min="14096" max="14096" width="11.875" style="479" bestFit="1" customWidth="1"/>
    <col min="14097" max="14097" width="10.125" style="479" bestFit="1" customWidth="1"/>
    <col min="14098" max="14098" width="9.625" style="479" bestFit="1" customWidth="1"/>
    <col min="14099" max="14099" width="11.375" style="479" customWidth="1"/>
    <col min="14100" max="14100" width="11.25" style="479" bestFit="1" customWidth="1"/>
    <col min="14101" max="14101" width="9.625" style="479" bestFit="1" customWidth="1"/>
    <col min="14102" max="14110" width="11.375" style="479" customWidth="1"/>
    <col min="14111" max="14111" width="11.25" style="479" bestFit="1" customWidth="1"/>
    <col min="14112" max="14329" width="11.375" style="479"/>
    <col min="14330" max="14331" width="40.75" style="479" bestFit="1" customWidth="1"/>
    <col min="14332" max="14332" width="9.5" style="479" bestFit="1" customWidth="1"/>
    <col min="14333" max="14333" width="8.875" style="479" bestFit="1" customWidth="1"/>
    <col min="14334" max="14334" width="12" style="479" bestFit="1" customWidth="1"/>
    <col min="14335" max="14335" width="10.25" style="479" customWidth="1"/>
    <col min="14336" max="14336" width="9.875" style="479" bestFit="1" customWidth="1"/>
    <col min="14337" max="14338" width="10.125" style="479" bestFit="1" customWidth="1"/>
    <col min="14339" max="14339" width="11" style="479" bestFit="1" customWidth="1"/>
    <col min="14340" max="14340" width="10.75" style="479" bestFit="1" customWidth="1"/>
    <col min="14341" max="14341" width="10" style="479" bestFit="1" customWidth="1"/>
    <col min="14342" max="14342" width="10.875" style="479" bestFit="1" customWidth="1"/>
    <col min="14343" max="14343" width="9.25" style="479" bestFit="1" customWidth="1"/>
    <col min="14344" max="14344" width="10.875" style="479" bestFit="1" customWidth="1"/>
    <col min="14345" max="14345" width="10.75" style="479" bestFit="1" customWidth="1"/>
    <col min="14346" max="14346" width="11.75" style="479" bestFit="1" customWidth="1"/>
    <col min="14347" max="14347" width="11.875" style="479" bestFit="1" customWidth="1"/>
    <col min="14348" max="14348" width="10" style="479" bestFit="1" customWidth="1"/>
    <col min="14349" max="14349" width="10.125" style="479" bestFit="1" customWidth="1"/>
    <col min="14350" max="14350" width="11.875" style="479" bestFit="1" customWidth="1"/>
    <col min="14351" max="14351" width="7.125" style="479" bestFit="1" customWidth="1"/>
    <col min="14352" max="14352" width="11.875" style="479" bestFit="1" customWidth="1"/>
    <col min="14353" max="14353" width="10.125" style="479" bestFit="1" customWidth="1"/>
    <col min="14354" max="14354" width="9.625" style="479" bestFit="1" customWidth="1"/>
    <col min="14355" max="14355" width="11.375" style="479" customWidth="1"/>
    <col min="14356" max="14356" width="11.25" style="479" bestFit="1" customWidth="1"/>
    <col min="14357" max="14357" width="9.625" style="479" bestFit="1" customWidth="1"/>
    <col min="14358" max="14366" width="11.375" style="479" customWidth="1"/>
    <col min="14367" max="14367" width="11.25" style="479" bestFit="1" customWidth="1"/>
    <col min="14368" max="14585" width="11.375" style="479"/>
    <col min="14586" max="14587" width="40.75" style="479" bestFit="1" customWidth="1"/>
    <col min="14588" max="14588" width="9.5" style="479" bestFit="1" customWidth="1"/>
    <col min="14589" max="14589" width="8.875" style="479" bestFit="1" customWidth="1"/>
    <col min="14590" max="14590" width="12" style="479" bestFit="1" customWidth="1"/>
    <col min="14591" max="14591" width="10.25" style="479" customWidth="1"/>
    <col min="14592" max="14592" width="9.875" style="479" bestFit="1" customWidth="1"/>
    <col min="14593" max="14594" width="10.125" style="479" bestFit="1" customWidth="1"/>
    <col min="14595" max="14595" width="11" style="479" bestFit="1" customWidth="1"/>
    <col min="14596" max="14596" width="10.75" style="479" bestFit="1" customWidth="1"/>
    <col min="14597" max="14597" width="10" style="479" bestFit="1" customWidth="1"/>
    <col min="14598" max="14598" width="10.875" style="479" bestFit="1" customWidth="1"/>
    <col min="14599" max="14599" width="9.25" style="479" bestFit="1" customWidth="1"/>
    <col min="14600" max="14600" width="10.875" style="479" bestFit="1" customWidth="1"/>
    <col min="14601" max="14601" width="10.75" style="479" bestFit="1" customWidth="1"/>
    <col min="14602" max="14602" width="11.75" style="479" bestFit="1" customWidth="1"/>
    <col min="14603" max="14603" width="11.875" style="479" bestFit="1" customWidth="1"/>
    <col min="14604" max="14604" width="10" style="479" bestFit="1" customWidth="1"/>
    <col min="14605" max="14605" width="10.125" style="479" bestFit="1" customWidth="1"/>
    <col min="14606" max="14606" width="11.875" style="479" bestFit="1" customWidth="1"/>
    <col min="14607" max="14607" width="7.125" style="479" bestFit="1" customWidth="1"/>
    <col min="14608" max="14608" width="11.875" style="479" bestFit="1" customWidth="1"/>
    <col min="14609" max="14609" width="10.125" style="479" bestFit="1" customWidth="1"/>
    <col min="14610" max="14610" width="9.625" style="479" bestFit="1" customWidth="1"/>
    <col min="14611" max="14611" width="11.375" style="479" customWidth="1"/>
    <col min="14612" max="14612" width="11.25" style="479" bestFit="1" customWidth="1"/>
    <col min="14613" max="14613" width="9.625" style="479" bestFit="1" customWidth="1"/>
    <col min="14614" max="14622" width="11.375" style="479" customWidth="1"/>
    <col min="14623" max="14623" width="11.25" style="479" bestFit="1" customWidth="1"/>
    <col min="14624" max="14841" width="11.375" style="479"/>
    <col min="14842" max="14843" width="40.75" style="479" bestFit="1" customWidth="1"/>
    <col min="14844" max="14844" width="9.5" style="479" bestFit="1" customWidth="1"/>
    <col min="14845" max="14845" width="8.875" style="479" bestFit="1" customWidth="1"/>
    <col min="14846" max="14846" width="12" style="479" bestFit="1" customWidth="1"/>
    <col min="14847" max="14847" width="10.25" style="479" customWidth="1"/>
    <col min="14848" max="14848" width="9.875" style="479" bestFit="1" customWidth="1"/>
    <col min="14849" max="14850" width="10.125" style="479" bestFit="1" customWidth="1"/>
    <col min="14851" max="14851" width="11" style="479" bestFit="1" customWidth="1"/>
    <col min="14852" max="14852" width="10.75" style="479" bestFit="1" customWidth="1"/>
    <col min="14853" max="14853" width="10" style="479" bestFit="1" customWidth="1"/>
    <col min="14854" max="14854" width="10.875" style="479" bestFit="1" customWidth="1"/>
    <col min="14855" max="14855" width="9.25" style="479" bestFit="1" customWidth="1"/>
    <col min="14856" max="14856" width="10.875" style="479" bestFit="1" customWidth="1"/>
    <col min="14857" max="14857" width="10.75" style="479" bestFit="1" customWidth="1"/>
    <col min="14858" max="14858" width="11.75" style="479" bestFit="1" customWidth="1"/>
    <col min="14859" max="14859" width="11.875" style="479" bestFit="1" customWidth="1"/>
    <col min="14860" max="14860" width="10" style="479" bestFit="1" customWidth="1"/>
    <col min="14861" max="14861" width="10.125" style="479" bestFit="1" customWidth="1"/>
    <col min="14862" max="14862" width="11.875" style="479" bestFit="1" customWidth="1"/>
    <col min="14863" max="14863" width="7.125" style="479" bestFit="1" customWidth="1"/>
    <col min="14864" max="14864" width="11.875" style="479" bestFit="1" customWidth="1"/>
    <col min="14865" max="14865" width="10.125" style="479" bestFit="1" customWidth="1"/>
    <col min="14866" max="14866" width="9.625" style="479" bestFit="1" customWidth="1"/>
    <col min="14867" max="14867" width="11.375" style="479" customWidth="1"/>
    <col min="14868" max="14868" width="11.25" style="479" bestFit="1" customWidth="1"/>
    <col min="14869" max="14869" width="9.625" style="479" bestFit="1" customWidth="1"/>
    <col min="14870" max="14878" width="11.375" style="479" customWidth="1"/>
    <col min="14879" max="14879" width="11.25" style="479" bestFit="1" customWidth="1"/>
    <col min="14880" max="15097" width="11.375" style="479"/>
    <col min="15098" max="15099" width="40.75" style="479" bestFit="1" customWidth="1"/>
    <col min="15100" max="15100" width="9.5" style="479" bestFit="1" customWidth="1"/>
    <col min="15101" max="15101" width="8.875" style="479" bestFit="1" customWidth="1"/>
    <col min="15102" max="15102" width="12" style="479" bestFit="1" customWidth="1"/>
    <col min="15103" max="15103" width="10.25" style="479" customWidth="1"/>
    <col min="15104" max="15104" width="9.875" style="479" bestFit="1" customWidth="1"/>
    <col min="15105" max="15106" width="10.125" style="479" bestFit="1" customWidth="1"/>
    <col min="15107" max="15107" width="11" style="479" bestFit="1" customWidth="1"/>
    <col min="15108" max="15108" width="10.75" style="479" bestFit="1" customWidth="1"/>
    <col min="15109" max="15109" width="10" style="479" bestFit="1" customWidth="1"/>
    <col min="15110" max="15110" width="10.875" style="479" bestFit="1" customWidth="1"/>
    <col min="15111" max="15111" width="9.25" style="479" bestFit="1" customWidth="1"/>
    <col min="15112" max="15112" width="10.875" style="479" bestFit="1" customWidth="1"/>
    <col min="15113" max="15113" width="10.75" style="479" bestFit="1" customWidth="1"/>
    <col min="15114" max="15114" width="11.75" style="479" bestFit="1" customWidth="1"/>
    <col min="15115" max="15115" width="11.875" style="479" bestFit="1" customWidth="1"/>
    <col min="15116" max="15116" width="10" style="479" bestFit="1" customWidth="1"/>
    <col min="15117" max="15117" width="10.125" style="479" bestFit="1" customWidth="1"/>
    <col min="15118" max="15118" width="11.875" style="479" bestFit="1" customWidth="1"/>
    <col min="15119" max="15119" width="7.125" style="479" bestFit="1" customWidth="1"/>
    <col min="15120" max="15120" width="11.875" style="479" bestFit="1" customWidth="1"/>
    <col min="15121" max="15121" width="10.125" style="479" bestFit="1" customWidth="1"/>
    <col min="15122" max="15122" width="9.625" style="479" bestFit="1" customWidth="1"/>
    <col min="15123" max="15123" width="11.375" style="479" customWidth="1"/>
    <col min="15124" max="15124" width="11.25" style="479" bestFit="1" customWidth="1"/>
    <col min="15125" max="15125" width="9.625" style="479" bestFit="1" customWidth="1"/>
    <col min="15126" max="15134" width="11.375" style="479" customWidth="1"/>
    <col min="15135" max="15135" width="11.25" style="479" bestFit="1" customWidth="1"/>
    <col min="15136" max="15353" width="11.375" style="479"/>
    <col min="15354" max="15355" width="40.75" style="479" bestFit="1" customWidth="1"/>
    <col min="15356" max="15356" width="9.5" style="479" bestFit="1" customWidth="1"/>
    <col min="15357" max="15357" width="8.875" style="479" bestFit="1" customWidth="1"/>
    <col min="15358" max="15358" width="12" style="479" bestFit="1" customWidth="1"/>
    <col min="15359" max="15359" width="10.25" style="479" customWidth="1"/>
    <col min="15360" max="15360" width="9.875" style="479" bestFit="1" customWidth="1"/>
    <col min="15361" max="15362" width="10.125" style="479" bestFit="1" customWidth="1"/>
    <col min="15363" max="15363" width="11" style="479" bestFit="1" customWidth="1"/>
    <col min="15364" max="15364" width="10.75" style="479" bestFit="1" customWidth="1"/>
    <col min="15365" max="15365" width="10" style="479" bestFit="1" customWidth="1"/>
    <col min="15366" max="15366" width="10.875" style="479" bestFit="1" customWidth="1"/>
    <col min="15367" max="15367" width="9.25" style="479" bestFit="1" customWidth="1"/>
    <col min="15368" max="15368" width="10.875" style="479" bestFit="1" customWidth="1"/>
    <col min="15369" max="15369" width="10.75" style="479" bestFit="1" customWidth="1"/>
    <col min="15370" max="15370" width="11.75" style="479" bestFit="1" customWidth="1"/>
    <col min="15371" max="15371" width="11.875" style="479" bestFit="1" customWidth="1"/>
    <col min="15372" max="15372" width="10" style="479" bestFit="1" customWidth="1"/>
    <col min="15373" max="15373" width="10.125" style="479" bestFit="1" customWidth="1"/>
    <col min="15374" max="15374" width="11.875" style="479" bestFit="1" customWidth="1"/>
    <col min="15375" max="15375" width="7.125" style="479" bestFit="1" customWidth="1"/>
    <col min="15376" max="15376" width="11.875" style="479" bestFit="1" customWidth="1"/>
    <col min="15377" max="15377" width="10.125" style="479" bestFit="1" customWidth="1"/>
    <col min="15378" max="15378" width="9.625" style="479" bestFit="1" customWidth="1"/>
    <col min="15379" max="15379" width="11.375" style="479" customWidth="1"/>
    <col min="15380" max="15380" width="11.25" style="479" bestFit="1" customWidth="1"/>
    <col min="15381" max="15381" width="9.625" style="479" bestFit="1" customWidth="1"/>
    <col min="15382" max="15390" width="11.375" style="479" customWidth="1"/>
    <col min="15391" max="15391" width="11.25" style="479" bestFit="1" customWidth="1"/>
    <col min="15392" max="15609" width="11.375" style="479"/>
    <col min="15610" max="15611" width="40.75" style="479" bestFit="1" customWidth="1"/>
    <col min="15612" max="15612" width="9.5" style="479" bestFit="1" customWidth="1"/>
    <col min="15613" max="15613" width="8.875" style="479" bestFit="1" customWidth="1"/>
    <col min="15614" max="15614" width="12" style="479" bestFit="1" customWidth="1"/>
    <col min="15615" max="15615" width="10.25" style="479" customWidth="1"/>
    <col min="15616" max="15616" width="9.875" style="479" bestFit="1" customWidth="1"/>
    <col min="15617" max="15618" width="10.125" style="479" bestFit="1" customWidth="1"/>
    <col min="15619" max="15619" width="11" style="479" bestFit="1" customWidth="1"/>
    <col min="15620" max="15620" width="10.75" style="479" bestFit="1" customWidth="1"/>
    <col min="15621" max="15621" width="10" style="479" bestFit="1" customWidth="1"/>
    <col min="15622" max="15622" width="10.875" style="479" bestFit="1" customWidth="1"/>
    <col min="15623" max="15623" width="9.25" style="479" bestFit="1" customWidth="1"/>
    <col min="15624" max="15624" width="10.875" style="479" bestFit="1" customWidth="1"/>
    <col min="15625" max="15625" width="10.75" style="479" bestFit="1" customWidth="1"/>
    <col min="15626" max="15626" width="11.75" style="479" bestFit="1" customWidth="1"/>
    <col min="15627" max="15627" width="11.875" style="479" bestFit="1" customWidth="1"/>
    <col min="15628" max="15628" width="10" style="479" bestFit="1" customWidth="1"/>
    <col min="15629" max="15629" width="10.125" style="479" bestFit="1" customWidth="1"/>
    <col min="15630" max="15630" width="11.875" style="479" bestFit="1" customWidth="1"/>
    <col min="15631" max="15631" width="7.125" style="479" bestFit="1" customWidth="1"/>
    <col min="15632" max="15632" width="11.875" style="479" bestFit="1" customWidth="1"/>
    <col min="15633" max="15633" width="10.125" style="479" bestFit="1" customWidth="1"/>
    <col min="15634" max="15634" width="9.625" style="479" bestFit="1" customWidth="1"/>
    <col min="15635" max="15635" width="11.375" style="479" customWidth="1"/>
    <col min="15636" max="15636" width="11.25" style="479" bestFit="1" customWidth="1"/>
    <col min="15637" max="15637" width="9.625" style="479" bestFit="1" customWidth="1"/>
    <col min="15638" max="15646" width="11.375" style="479" customWidth="1"/>
    <col min="15647" max="15647" width="11.25" style="479" bestFit="1" customWidth="1"/>
    <col min="15648" max="15865" width="11.375" style="479"/>
    <col min="15866" max="15867" width="40.75" style="479" bestFit="1" customWidth="1"/>
    <col min="15868" max="15868" width="9.5" style="479" bestFit="1" customWidth="1"/>
    <col min="15869" max="15869" width="8.875" style="479" bestFit="1" customWidth="1"/>
    <col min="15870" max="15870" width="12" style="479" bestFit="1" customWidth="1"/>
    <col min="15871" max="15871" width="10.25" style="479" customWidth="1"/>
    <col min="15872" max="15872" width="9.875" style="479" bestFit="1" customWidth="1"/>
    <col min="15873" max="15874" width="10.125" style="479" bestFit="1" customWidth="1"/>
    <col min="15875" max="15875" width="11" style="479" bestFit="1" customWidth="1"/>
    <col min="15876" max="15876" width="10.75" style="479" bestFit="1" customWidth="1"/>
    <col min="15877" max="15877" width="10" style="479" bestFit="1" customWidth="1"/>
    <col min="15878" max="15878" width="10.875" style="479" bestFit="1" customWidth="1"/>
    <col min="15879" max="15879" width="9.25" style="479" bestFit="1" customWidth="1"/>
    <col min="15880" max="15880" width="10.875" style="479" bestFit="1" customWidth="1"/>
    <col min="15881" max="15881" width="10.75" style="479" bestFit="1" customWidth="1"/>
    <col min="15882" max="15882" width="11.75" style="479" bestFit="1" customWidth="1"/>
    <col min="15883" max="15883" width="11.875" style="479" bestFit="1" customWidth="1"/>
    <col min="15884" max="15884" width="10" style="479" bestFit="1" customWidth="1"/>
    <col min="15885" max="15885" width="10.125" style="479" bestFit="1" customWidth="1"/>
    <col min="15886" max="15886" width="11.875" style="479" bestFit="1" customWidth="1"/>
    <col min="15887" max="15887" width="7.125" style="479" bestFit="1" customWidth="1"/>
    <col min="15888" max="15888" width="11.875" style="479" bestFit="1" customWidth="1"/>
    <col min="15889" max="15889" width="10.125" style="479" bestFit="1" customWidth="1"/>
    <col min="15890" max="15890" width="9.625" style="479" bestFit="1" customWidth="1"/>
    <col min="15891" max="15891" width="11.375" style="479" customWidth="1"/>
    <col min="15892" max="15892" width="11.25" style="479" bestFit="1" customWidth="1"/>
    <col min="15893" max="15893" width="9.625" style="479" bestFit="1" customWidth="1"/>
    <col min="15894" max="15902" width="11.375" style="479" customWidth="1"/>
    <col min="15903" max="15903" width="11.25" style="479" bestFit="1" customWidth="1"/>
    <col min="15904" max="16121" width="11.375" style="479"/>
    <col min="16122" max="16123" width="40.75" style="479" bestFit="1" customWidth="1"/>
    <col min="16124" max="16124" width="9.5" style="479" bestFit="1" customWidth="1"/>
    <col min="16125" max="16125" width="8.875" style="479" bestFit="1" customWidth="1"/>
    <col min="16126" max="16126" width="12" style="479" bestFit="1" customWidth="1"/>
    <col min="16127" max="16127" width="10.25" style="479" customWidth="1"/>
    <col min="16128" max="16128" width="9.875" style="479" bestFit="1" customWidth="1"/>
    <col min="16129" max="16130" width="10.125" style="479" bestFit="1" customWidth="1"/>
    <col min="16131" max="16131" width="11" style="479" bestFit="1" customWidth="1"/>
    <col min="16132" max="16132" width="10.75" style="479" bestFit="1" customWidth="1"/>
    <col min="16133" max="16133" width="10" style="479" bestFit="1" customWidth="1"/>
    <col min="16134" max="16134" width="10.875" style="479" bestFit="1" customWidth="1"/>
    <col min="16135" max="16135" width="9.25" style="479" bestFit="1" customWidth="1"/>
    <col min="16136" max="16136" width="10.875" style="479" bestFit="1" customWidth="1"/>
    <col min="16137" max="16137" width="10.75" style="479" bestFit="1" customWidth="1"/>
    <col min="16138" max="16138" width="11.75" style="479" bestFit="1" customWidth="1"/>
    <col min="16139" max="16139" width="11.875" style="479" bestFit="1" customWidth="1"/>
    <col min="16140" max="16140" width="10" style="479" bestFit="1" customWidth="1"/>
    <col min="16141" max="16141" width="10.125" style="479" bestFit="1" customWidth="1"/>
    <col min="16142" max="16142" width="11.875" style="479" bestFit="1" customWidth="1"/>
    <col min="16143" max="16143" width="7.125" style="479" bestFit="1" customWidth="1"/>
    <col min="16144" max="16144" width="11.875" style="479" bestFit="1" customWidth="1"/>
    <col min="16145" max="16145" width="10.125" style="479" bestFit="1" customWidth="1"/>
    <col min="16146" max="16146" width="9.625" style="479" bestFit="1" customWidth="1"/>
    <col min="16147" max="16147" width="11.375" style="479" customWidth="1"/>
    <col min="16148" max="16148" width="11.25" style="479" bestFit="1" customWidth="1"/>
    <col min="16149" max="16149" width="9.625" style="479" bestFit="1" customWidth="1"/>
    <col min="16150" max="16158" width="11.375" style="479" customWidth="1"/>
    <col min="16159" max="16159" width="11.25" style="479" bestFit="1" customWidth="1"/>
    <col min="16160" max="16384" width="11.375" style="479"/>
  </cols>
  <sheetData>
    <row r="1" spans="1:18" ht="15">
      <c r="A1" s="476" t="s">
        <v>1431</v>
      </c>
      <c r="B1" s="476"/>
      <c r="C1" s="477"/>
      <c r="D1" s="477"/>
      <c r="E1" s="477"/>
      <c r="F1" s="477"/>
      <c r="G1" s="477"/>
      <c r="H1" s="477"/>
      <c r="I1" s="477"/>
      <c r="J1" s="477"/>
      <c r="K1" s="477"/>
      <c r="L1" s="477"/>
      <c r="M1" s="477"/>
      <c r="N1" s="478"/>
      <c r="O1" s="477"/>
      <c r="P1" s="477"/>
      <c r="Q1" s="477"/>
      <c r="R1" s="477"/>
    </row>
    <row r="2" spans="1:18" ht="15">
      <c r="A2" s="476" t="s">
        <v>1432</v>
      </c>
      <c r="B2" s="476"/>
      <c r="C2" s="477"/>
      <c r="D2" s="477"/>
      <c r="E2" s="477"/>
      <c r="F2" s="477"/>
      <c r="G2" s="477"/>
      <c r="H2" s="477"/>
      <c r="I2" s="477"/>
      <c r="J2" s="477"/>
      <c r="K2" s="477"/>
      <c r="L2" s="477"/>
      <c r="M2" s="477"/>
      <c r="N2" s="478"/>
      <c r="O2" s="477"/>
      <c r="P2" s="477"/>
      <c r="Q2" s="477"/>
      <c r="R2" s="477"/>
    </row>
    <row r="3" spans="1:18" ht="15.75" thickBot="1">
      <c r="A3" s="480" t="s">
        <v>1433</v>
      </c>
      <c r="B3" s="480"/>
      <c r="C3" s="477"/>
      <c r="D3" s="477"/>
      <c r="E3" s="477"/>
      <c r="F3" s="477"/>
      <c r="G3" s="477"/>
      <c r="H3" s="477"/>
      <c r="I3" s="477"/>
      <c r="J3" s="477"/>
      <c r="K3" s="477"/>
      <c r="L3" s="477"/>
      <c r="M3" s="477"/>
      <c r="N3" s="478"/>
      <c r="O3" s="477"/>
      <c r="P3" s="477"/>
      <c r="Q3" s="477"/>
      <c r="R3" s="477"/>
    </row>
    <row r="4" spans="1:18" ht="75.75" thickBot="1">
      <c r="A4" s="481" t="s">
        <v>1434</v>
      </c>
      <c r="B4" s="482" t="s">
        <v>1435</v>
      </c>
      <c r="C4" s="482" t="s">
        <v>1436</v>
      </c>
      <c r="D4" s="482" t="s">
        <v>80</v>
      </c>
      <c r="E4" s="483" t="s">
        <v>1437</v>
      </c>
      <c r="F4" s="482" t="s">
        <v>1438</v>
      </c>
      <c r="G4" s="482" t="s">
        <v>1439</v>
      </c>
      <c r="H4" s="482" t="s">
        <v>1440</v>
      </c>
      <c r="I4" s="482" t="s">
        <v>1441</v>
      </c>
      <c r="J4" s="484" t="s">
        <v>1442</v>
      </c>
      <c r="K4" s="482" t="s">
        <v>1443</v>
      </c>
      <c r="L4" s="482" t="s">
        <v>1444</v>
      </c>
      <c r="M4" s="483" t="s">
        <v>1445</v>
      </c>
      <c r="N4" s="484" t="s">
        <v>1446</v>
      </c>
      <c r="O4" s="485" t="s">
        <v>1447</v>
      </c>
      <c r="P4" s="483" t="s">
        <v>1448</v>
      </c>
      <c r="Q4" s="483" t="s">
        <v>1449</v>
      </c>
      <c r="R4" s="484" t="s">
        <v>1450</v>
      </c>
    </row>
    <row r="5" spans="1:18" ht="15">
      <c r="A5" s="486">
        <v>38138</v>
      </c>
      <c r="B5" s="487"/>
      <c r="C5" s="487"/>
      <c r="D5" s="487"/>
      <c r="E5" s="488"/>
      <c r="F5" s="487"/>
      <c r="G5" s="487"/>
      <c r="H5" s="487"/>
      <c r="I5" s="487"/>
      <c r="J5" s="489"/>
      <c r="K5" s="487"/>
      <c r="L5" s="487"/>
      <c r="M5" s="487"/>
      <c r="N5" s="489"/>
      <c r="O5" s="490"/>
      <c r="P5" s="487"/>
      <c r="Q5" s="487"/>
      <c r="R5" s="489"/>
    </row>
    <row r="6" spans="1:18" s="494" customFormat="1" ht="15">
      <c r="A6" s="491" t="s">
        <v>1420</v>
      </c>
      <c r="B6" s="492">
        <f>'P&amp;L'!E9/1000</f>
        <v>2274.2750000000001</v>
      </c>
      <c r="C6" s="492">
        <f>'P&amp;L'!E10/1000</f>
        <v>4484.4570000000003</v>
      </c>
      <c r="D6" s="492">
        <f>'P&amp;L'!E13/1000</f>
        <v>6.1639999999999997</v>
      </c>
      <c r="E6" s="492">
        <f>'P&amp;L'!E14/1000</f>
        <v>58.529000000000003</v>
      </c>
      <c r="F6" s="492">
        <f>'P&amp;L'!E15/1000</f>
        <v>2.2440000000000002</v>
      </c>
      <c r="G6" s="493">
        <f>SUM(B6:F6)</f>
        <v>6825.6689999999999</v>
      </c>
      <c r="H6" s="493">
        <f>-'P&amp;L'!E38/1000</f>
        <v>-782.75400000000002</v>
      </c>
      <c r="I6" s="493">
        <f>'P&amp;L'!E44</f>
        <v>0</v>
      </c>
      <c r="J6" s="493">
        <f>SUM(G6:I6)</f>
        <v>6042.915</v>
      </c>
      <c r="K6" s="493">
        <v>1370.776615</v>
      </c>
      <c r="L6" s="493" t="e">
        <f>(#REF!+#REF!)/1000000</f>
        <v>#REF!</v>
      </c>
      <c r="M6" s="493" t="e">
        <f>#REF!/1000000</f>
        <v>#REF!</v>
      </c>
      <c r="N6" s="493" t="e">
        <f>(+K6+L6+M6)</f>
        <v>#REF!</v>
      </c>
      <c r="O6" s="493" t="e">
        <f>+J6/N6</f>
        <v>#REF!</v>
      </c>
      <c r="P6" s="493" t="e">
        <f>+O6*L6</f>
        <v>#REF!</v>
      </c>
      <c r="Q6" s="493" t="e">
        <f>-O6*M6</f>
        <v>#REF!</v>
      </c>
      <c r="R6" s="493" t="e">
        <f>+P6-Q6</f>
        <v>#REF!</v>
      </c>
    </row>
    <row r="7" spans="1:18" ht="15">
      <c r="A7" s="495"/>
      <c r="B7" s="496"/>
      <c r="C7" s="497"/>
      <c r="D7" s="497"/>
      <c r="E7" s="497"/>
      <c r="F7" s="497"/>
      <c r="G7" s="497"/>
      <c r="H7" s="497"/>
      <c r="I7" s="497"/>
      <c r="J7" s="497"/>
      <c r="K7" s="497"/>
      <c r="L7" s="497"/>
      <c r="M7" s="497"/>
      <c r="N7" s="497"/>
      <c r="O7" s="497"/>
      <c r="P7" s="497"/>
      <c r="Q7" s="497"/>
      <c r="R7" s="498"/>
    </row>
    <row r="8" spans="1:18" ht="15.75" thickBot="1">
      <c r="A8" s="499" t="s">
        <v>1451</v>
      </c>
      <c r="B8" s="500">
        <f>SUM(B6:B6)</f>
        <v>2274.2750000000001</v>
      </c>
      <c r="C8" s="501">
        <f t="shared" ref="C8:J8" si="0">SUM(C6:C7)</f>
        <v>4484.4570000000003</v>
      </c>
      <c r="D8" s="501">
        <f t="shared" si="0"/>
        <v>6.1639999999999997</v>
      </c>
      <c r="E8" s="501">
        <f t="shared" si="0"/>
        <v>58.529000000000003</v>
      </c>
      <c r="F8" s="501">
        <f t="shared" si="0"/>
        <v>2.2440000000000002</v>
      </c>
      <c r="G8" s="501">
        <f t="shared" si="0"/>
        <v>6825.6689999999999</v>
      </c>
      <c r="H8" s="501">
        <f t="shared" si="0"/>
        <v>-782.75400000000002</v>
      </c>
      <c r="I8" s="501">
        <f t="shared" si="0"/>
        <v>0</v>
      </c>
      <c r="J8" s="501">
        <f t="shared" si="0"/>
        <v>6042.915</v>
      </c>
      <c r="K8" s="502"/>
      <c r="L8" s="501" t="e">
        <f>SUM(L6:L7)</f>
        <v>#REF!</v>
      </c>
      <c r="M8" s="501" t="e">
        <f>SUM(M6:M7)</f>
        <v>#REF!</v>
      </c>
      <c r="N8" s="502"/>
      <c r="O8" s="502"/>
      <c r="P8" s="501" t="e">
        <f>SUM(P6:P7)</f>
        <v>#REF!</v>
      </c>
      <c r="Q8" s="501" t="e">
        <f>SUM(Q6:Q7)</f>
        <v>#REF!</v>
      </c>
      <c r="R8" s="501" t="e">
        <f>SUM(R6:R7)</f>
        <v>#REF!</v>
      </c>
    </row>
    <row r="9" spans="1:18" ht="15.75" thickTop="1">
      <c r="A9" s="503"/>
      <c r="F9" s="504"/>
      <c r="H9" s="505"/>
      <c r="L9" s="506"/>
      <c r="M9" s="506"/>
    </row>
    <row r="10" spans="1:18" ht="15">
      <c r="A10" s="491" t="s">
        <v>1452</v>
      </c>
      <c r="B10" s="492">
        <f>'P&amp;L'!G15/1000</f>
        <v>42.366</v>
      </c>
      <c r="C10" s="492">
        <f>'P&amp;L'!G17/1000</f>
        <v>5994.375</v>
      </c>
      <c r="D10" s="492" t="e">
        <f>'P&amp;L'!#REF!/1000</f>
        <v>#REF!</v>
      </c>
      <c r="E10" s="492" t="e">
        <f>'P&amp;L'!#REF!/1000</f>
        <v>#REF!</v>
      </c>
      <c r="F10" s="492" t="e">
        <f>'P&amp;L'!#REF!/1000</f>
        <v>#REF!</v>
      </c>
      <c r="G10" s="493" t="e">
        <f>SUM(B10:F10)</f>
        <v>#REF!</v>
      </c>
      <c r="H10" s="493">
        <f>(-'P&amp;L'!G38+'P&amp;L'!G19)/1000</f>
        <v>-769.80899999999997</v>
      </c>
      <c r="I10" s="493">
        <f>'P&amp;L'!G44/1000</f>
        <v>-103.833</v>
      </c>
      <c r="J10" s="493" t="e">
        <f>SUM(G10:I10)</f>
        <v>#REF!</v>
      </c>
      <c r="K10" s="493">
        <v>1259.180836</v>
      </c>
      <c r="L10" s="493">
        <f>68.928617+69.875411</f>
        <v>138.80402800000002</v>
      </c>
      <c r="M10" s="493">
        <v>-57.409799</v>
      </c>
      <c r="N10" s="493">
        <f>(+K10+L10+M10)</f>
        <v>1340.575065</v>
      </c>
      <c r="O10" s="493" t="e">
        <f>+J10/N10</f>
        <v>#REF!</v>
      </c>
      <c r="P10" s="493" t="e">
        <f>+O10*L10</f>
        <v>#REF!</v>
      </c>
      <c r="Q10" s="493" t="e">
        <f>-O10*M10</f>
        <v>#REF!</v>
      </c>
      <c r="R10" s="493" t="e">
        <f>+P10-Q10</f>
        <v>#REF!</v>
      </c>
    </row>
    <row r="11" spans="1:18" ht="15">
      <c r="A11" s="495"/>
      <c r="B11" s="496"/>
      <c r="C11" s="497"/>
      <c r="D11" s="497"/>
      <c r="E11" s="497"/>
      <c r="F11" s="497"/>
      <c r="G11" s="497"/>
      <c r="H11" s="497"/>
      <c r="I11" s="497"/>
      <c r="J11" s="497"/>
      <c r="K11" s="497"/>
      <c r="L11" s="497"/>
      <c r="M11" s="497"/>
      <c r="N11" s="497"/>
      <c r="O11" s="497"/>
      <c r="P11" s="497"/>
      <c r="Q11" s="497"/>
      <c r="R11" s="498"/>
    </row>
    <row r="12" spans="1:18" ht="15.75" thickBot="1">
      <c r="A12" s="499" t="s">
        <v>1451</v>
      </c>
      <c r="B12" s="500">
        <f>SUM(B10:B10)</f>
        <v>42.366</v>
      </c>
      <c r="C12" s="501">
        <f t="shared" ref="C12:J12" si="1">SUM(C10:C11)</f>
        <v>5994.375</v>
      </c>
      <c r="D12" s="501" t="e">
        <f t="shared" si="1"/>
        <v>#REF!</v>
      </c>
      <c r="E12" s="501" t="e">
        <f t="shared" si="1"/>
        <v>#REF!</v>
      </c>
      <c r="F12" s="501" t="e">
        <f t="shared" si="1"/>
        <v>#REF!</v>
      </c>
      <c r="G12" s="501" t="e">
        <f t="shared" si="1"/>
        <v>#REF!</v>
      </c>
      <c r="H12" s="501">
        <f t="shared" si="1"/>
        <v>-769.80899999999997</v>
      </c>
      <c r="I12" s="501">
        <f t="shared" si="1"/>
        <v>-103.833</v>
      </c>
      <c r="J12" s="501" t="e">
        <f t="shared" si="1"/>
        <v>#REF!</v>
      </c>
      <c r="K12" s="502"/>
      <c r="L12" s="501">
        <f>SUM(L10:L11)</f>
        <v>138.80402800000002</v>
      </c>
      <c r="M12" s="501">
        <f>SUM(M10:M11)</f>
        <v>-57.409799</v>
      </c>
      <c r="N12" s="502"/>
      <c r="O12" s="502"/>
      <c r="P12" s="501" t="e">
        <f>SUM(P10:P11)</f>
        <v>#REF!</v>
      </c>
      <c r="Q12" s="501" t="e">
        <f>SUM(Q10:Q11)</f>
        <v>#REF!</v>
      </c>
      <c r="R12" s="501" t="e">
        <f>SUM(R10:R11)</f>
        <v>#REF!</v>
      </c>
    </row>
    <row r="13" spans="1:18" ht="15.75" thickTop="1">
      <c r="A13" s="503"/>
      <c r="F13" s="504"/>
      <c r="H13" s="505"/>
      <c r="L13" s="506"/>
      <c r="M13" s="506"/>
    </row>
    <row r="14" spans="1:18" ht="15">
      <c r="A14" s="491" t="s">
        <v>1419</v>
      </c>
      <c r="B14" s="492">
        <v>2420.692</v>
      </c>
      <c r="C14" s="493">
        <v>1438.87</v>
      </c>
      <c r="D14" s="493">
        <v>102.729</v>
      </c>
      <c r="E14" s="493">
        <v>215.83799999999999</v>
      </c>
      <c r="F14" s="493">
        <v>30.568000000000001</v>
      </c>
      <c r="G14" s="493">
        <f>SUM(B14:F14)</f>
        <v>4208.6970000000001</v>
      </c>
      <c r="H14" s="493">
        <v>-475.709</v>
      </c>
      <c r="I14" s="493">
        <v>-91.911000000000001</v>
      </c>
      <c r="J14" s="493">
        <f>SUM(G14:I14)</f>
        <v>3641.0770000000002</v>
      </c>
      <c r="K14" s="493">
        <v>1259.180836</v>
      </c>
      <c r="L14" s="493">
        <v>251.149721</v>
      </c>
      <c r="M14" s="493">
        <v>-139.55394200000001</v>
      </c>
      <c r="N14" s="493">
        <f>(+K14+L14+M14)</f>
        <v>1370.776615</v>
      </c>
      <c r="O14" s="493">
        <f>+J14/N14</f>
        <v>2.6562147035168091</v>
      </c>
      <c r="P14" s="493">
        <f>+O14*L14</f>
        <v>667.10758170434428</v>
      </c>
      <c r="Q14" s="493">
        <f>-O14*M14</f>
        <v>370.68523267413201</v>
      </c>
      <c r="R14" s="493">
        <f>+P14-Q14</f>
        <v>296.42234903021227</v>
      </c>
    </row>
    <row r="15" spans="1:18" ht="15">
      <c r="A15" s="495"/>
      <c r="B15" s="496"/>
      <c r="C15" s="497"/>
      <c r="D15" s="497"/>
      <c r="E15" s="497"/>
      <c r="F15" s="497"/>
      <c r="G15" s="497"/>
      <c r="H15" s="497"/>
      <c r="I15" s="497"/>
      <c r="J15" s="497"/>
      <c r="K15" s="497"/>
      <c r="L15" s="497"/>
      <c r="M15" s="497"/>
      <c r="N15" s="497"/>
      <c r="O15" s="497"/>
      <c r="P15" s="497"/>
      <c r="Q15" s="497"/>
      <c r="R15" s="498"/>
    </row>
    <row r="16" spans="1:18" ht="15.75" thickBot="1">
      <c r="A16" s="499" t="s">
        <v>1451</v>
      </c>
      <c r="B16" s="500">
        <f>SUM(B14:B14)</f>
        <v>2420.692</v>
      </c>
      <c r="C16" s="501">
        <f t="shared" ref="C16:J16" si="2">SUM(C14:C15)</f>
        <v>1438.87</v>
      </c>
      <c r="D16" s="501">
        <f t="shared" si="2"/>
        <v>102.729</v>
      </c>
      <c r="E16" s="501">
        <f t="shared" si="2"/>
        <v>215.83799999999999</v>
      </c>
      <c r="F16" s="501">
        <f t="shared" si="2"/>
        <v>30.568000000000001</v>
      </c>
      <c r="G16" s="501">
        <f t="shared" si="2"/>
        <v>4208.6970000000001</v>
      </c>
      <c r="H16" s="501">
        <f t="shared" si="2"/>
        <v>-475.709</v>
      </c>
      <c r="I16" s="501">
        <f t="shared" si="2"/>
        <v>-91.911000000000001</v>
      </c>
      <c r="J16" s="501">
        <f t="shared" si="2"/>
        <v>3641.0770000000002</v>
      </c>
      <c r="K16" s="502"/>
      <c r="L16" s="501">
        <f>SUM(L14:L15)</f>
        <v>251.149721</v>
      </c>
      <c r="M16" s="501">
        <f>SUM(M14:M15)</f>
        <v>-139.55394200000001</v>
      </c>
      <c r="N16" s="502"/>
      <c r="O16" s="502"/>
      <c r="P16" s="501">
        <f>SUM(P14:P15)</f>
        <v>667.10758170434428</v>
      </c>
      <c r="Q16" s="501">
        <f>SUM(Q14:Q15)</f>
        <v>370.68523267413201</v>
      </c>
      <c r="R16" s="501">
        <f>SUM(R14:R15)</f>
        <v>296.42234903021227</v>
      </c>
    </row>
    <row r="17" spans="1:15" ht="15.75" thickTop="1">
      <c r="A17" s="503"/>
      <c r="F17" s="504"/>
      <c r="H17" s="505"/>
      <c r="M17" s="506"/>
    </row>
    <row r="18" spans="1:15" ht="15">
      <c r="A18" s="503"/>
      <c r="F18" s="504"/>
      <c r="H18" s="505"/>
      <c r="M18" s="506"/>
    </row>
    <row r="19" spans="1:15" ht="15">
      <c r="A19" s="503"/>
      <c r="F19" s="504"/>
      <c r="H19" s="505"/>
      <c r="M19" s="506"/>
    </row>
    <row r="20" spans="1:15" ht="15">
      <c r="A20" s="503"/>
      <c r="F20" s="504"/>
      <c r="H20" s="505"/>
      <c r="M20" s="506"/>
    </row>
    <row r="21" spans="1:15" ht="15">
      <c r="A21" s="503"/>
      <c r="F21" s="504"/>
      <c r="H21" s="505"/>
      <c r="M21" s="506"/>
    </row>
    <row r="22" spans="1:15" ht="15">
      <c r="A22" s="503"/>
      <c r="F22" s="504"/>
      <c r="H22" s="505"/>
      <c r="M22" s="506"/>
    </row>
    <row r="23" spans="1:15" ht="15">
      <c r="A23" s="503"/>
      <c r="F23" s="504"/>
      <c r="H23" s="505"/>
      <c r="M23" s="506"/>
    </row>
    <row r="24" spans="1:15" ht="15">
      <c r="A24" s="503"/>
      <c r="F24" s="504"/>
      <c r="H24" s="505"/>
      <c r="M24" s="506"/>
    </row>
    <row r="25" spans="1:15" ht="15">
      <c r="A25" s="503"/>
      <c r="F25" s="504"/>
      <c r="H25" s="505"/>
      <c r="M25" s="506"/>
    </row>
    <row r="26" spans="1:15" ht="15">
      <c r="A26" s="503"/>
      <c r="F26" s="504"/>
      <c r="H26" s="505"/>
      <c r="M26" s="506"/>
    </row>
    <row r="27" spans="1:15" ht="15">
      <c r="A27" s="503"/>
      <c r="F27" s="504"/>
      <c r="H27" s="505"/>
      <c r="M27" s="506"/>
    </row>
    <row r="28" spans="1:15" ht="15">
      <c r="A28" s="503"/>
      <c r="F28" s="504"/>
      <c r="H28" s="505"/>
      <c r="M28" s="506"/>
    </row>
    <row r="29" spans="1:15" ht="15">
      <c r="A29" s="503"/>
      <c r="F29" s="504"/>
      <c r="H29" s="505"/>
      <c r="M29" s="506"/>
    </row>
    <row r="30" spans="1:15" ht="15">
      <c r="A30" s="503"/>
      <c r="F30" s="504"/>
      <c r="H30" s="505"/>
      <c r="M30" s="506"/>
    </row>
    <row r="31" spans="1:15" ht="15">
      <c r="A31" s="503"/>
      <c r="F31" s="504"/>
      <c r="H31" s="505"/>
      <c r="M31" s="506"/>
    </row>
    <row r="32" spans="1:15" ht="15">
      <c r="A32" s="503"/>
      <c r="F32" s="504"/>
      <c r="H32" s="505"/>
      <c r="M32" s="506"/>
      <c r="O32" s="479"/>
    </row>
    <row r="33" spans="1:15" ht="15">
      <c r="A33" s="503"/>
      <c r="F33" s="504"/>
      <c r="H33" s="505"/>
      <c r="M33" s="506"/>
      <c r="O33" s="479"/>
    </row>
    <row r="34" spans="1:15" ht="15">
      <c r="A34" s="503"/>
      <c r="F34" s="504"/>
      <c r="H34" s="505"/>
      <c r="M34" s="506"/>
      <c r="O34" s="479"/>
    </row>
    <row r="35" spans="1:15" ht="15">
      <c r="A35" s="503"/>
      <c r="F35" s="504"/>
      <c r="H35" s="505"/>
      <c r="M35" s="506"/>
      <c r="O35" s="479"/>
    </row>
    <row r="36" spans="1:15" ht="15">
      <c r="A36" s="503"/>
      <c r="F36" s="504"/>
      <c r="H36" s="505"/>
      <c r="M36" s="506"/>
      <c r="O36" s="479"/>
    </row>
    <row r="37" spans="1:15" ht="15">
      <c r="A37" s="503"/>
      <c r="F37" s="504"/>
      <c r="H37" s="505"/>
      <c r="M37" s="506"/>
      <c r="O37" s="479"/>
    </row>
    <row r="38" spans="1:15" ht="15">
      <c r="A38" s="503"/>
      <c r="F38" s="504"/>
      <c r="H38" s="505"/>
      <c r="M38" s="506"/>
      <c r="O38" s="479"/>
    </row>
    <row r="39" spans="1:15" ht="15">
      <c r="A39" s="503"/>
      <c r="F39" s="504"/>
      <c r="H39" s="505"/>
      <c r="M39" s="506"/>
      <c r="O39" s="479"/>
    </row>
    <row r="40" spans="1:15" ht="15">
      <c r="A40" s="503"/>
      <c r="F40" s="504"/>
      <c r="H40" s="505"/>
      <c r="M40" s="506"/>
      <c r="O40" s="479"/>
    </row>
    <row r="41" spans="1:15" ht="15">
      <c r="A41" s="503"/>
      <c r="F41" s="504"/>
      <c r="H41" s="505"/>
      <c r="M41" s="506"/>
      <c r="O41" s="479"/>
    </row>
    <row r="42" spans="1:15" ht="15">
      <c r="A42" s="503"/>
      <c r="F42" s="504"/>
      <c r="H42" s="505"/>
      <c r="M42" s="508"/>
      <c r="O42" s="479"/>
    </row>
    <row r="43" spans="1:15" ht="15">
      <c r="A43" s="503"/>
      <c r="F43" s="504"/>
      <c r="H43" s="505"/>
      <c r="M43" s="509"/>
      <c r="O43" s="479"/>
    </row>
    <row r="44" spans="1:15" ht="15">
      <c r="A44" s="503"/>
      <c r="F44" s="504"/>
      <c r="H44" s="505"/>
      <c r="O44" s="479"/>
    </row>
    <row r="45" spans="1:15" ht="15">
      <c r="A45" s="503"/>
      <c r="F45" s="504"/>
      <c r="H45" s="505"/>
      <c r="O45" s="479"/>
    </row>
    <row r="46" spans="1:15" ht="15">
      <c r="A46" s="503"/>
      <c r="F46" s="504"/>
      <c r="H46" s="505"/>
      <c r="O46" s="479"/>
    </row>
    <row r="47" spans="1:15" ht="15">
      <c r="A47" s="503"/>
      <c r="F47" s="504"/>
      <c r="H47" s="505"/>
      <c r="O47" s="479"/>
    </row>
    <row r="48" spans="1:15" ht="15">
      <c r="A48" s="503"/>
      <c r="F48" s="504"/>
      <c r="H48" s="505"/>
      <c r="O48" s="479"/>
    </row>
    <row r="49" spans="1:15" ht="15">
      <c r="A49" s="503"/>
      <c r="F49" s="504"/>
      <c r="H49" s="505"/>
      <c r="O49" s="479"/>
    </row>
    <row r="50" spans="1:15" ht="15">
      <c r="A50" s="503"/>
      <c r="F50" s="504"/>
      <c r="H50" s="505"/>
      <c r="O50" s="479"/>
    </row>
    <row r="51" spans="1:15" ht="15">
      <c r="A51" s="503"/>
      <c r="F51" s="504"/>
      <c r="H51" s="505"/>
      <c r="O51" s="479"/>
    </row>
    <row r="52" spans="1:15" ht="15">
      <c r="A52" s="503"/>
      <c r="F52" s="504"/>
      <c r="H52" s="505"/>
      <c r="O52" s="479"/>
    </row>
    <row r="53" spans="1:15" ht="15">
      <c r="A53" s="503"/>
      <c r="F53" s="504"/>
      <c r="H53" s="505"/>
      <c r="O53" s="479"/>
    </row>
    <row r="54" spans="1:15" ht="15">
      <c r="A54" s="503"/>
      <c r="F54" s="504"/>
      <c r="H54" s="505"/>
      <c r="O54" s="479"/>
    </row>
    <row r="55" spans="1:15" ht="15">
      <c r="A55" s="503"/>
      <c r="F55" s="504"/>
      <c r="H55" s="505"/>
      <c r="O55" s="479"/>
    </row>
    <row r="56" spans="1:15" ht="15">
      <c r="A56" s="503"/>
      <c r="F56" s="504"/>
      <c r="H56" s="505"/>
      <c r="O56" s="479"/>
    </row>
    <row r="57" spans="1:15" ht="15">
      <c r="A57" s="503"/>
      <c r="F57" s="504"/>
      <c r="H57" s="505"/>
      <c r="O57" s="479"/>
    </row>
    <row r="58" spans="1:15" ht="15">
      <c r="A58" s="503"/>
      <c r="F58" s="504"/>
      <c r="H58" s="505"/>
      <c r="O58" s="479"/>
    </row>
    <row r="59" spans="1:15" ht="15">
      <c r="A59" s="503"/>
      <c r="F59" s="504"/>
      <c r="H59" s="505"/>
      <c r="O59" s="479"/>
    </row>
    <row r="60" spans="1:15" ht="15">
      <c r="A60" s="503"/>
      <c r="F60" s="504"/>
      <c r="H60" s="505"/>
      <c r="O60" s="479"/>
    </row>
    <row r="61" spans="1:15" ht="15">
      <c r="A61" s="503"/>
      <c r="F61" s="504"/>
      <c r="H61" s="505"/>
      <c r="O61" s="479"/>
    </row>
    <row r="62" spans="1:15" ht="15">
      <c r="A62" s="503"/>
      <c r="F62" s="504"/>
      <c r="H62" s="505"/>
      <c r="O62" s="479"/>
    </row>
    <row r="63" spans="1:15" ht="15">
      <c r="A63" s="503"/>
      <c r="F63" s="504"/>
      <c r="H63" s="505"/>
      <c r="O63" s="479"/>
    </row>
    <row r="64" spans="1:15" ht="15">
      <c r="A64" s="503"/>
      <c r="F64" s="504"/>
      <c r="H64" s="505"/>
      <c r="O64" s="479"/>
    </row>
    <row r="65" spans="1:15" ht="15">
      <c r="A65" s="503"/>
      <c r="F65" s="504"/>
      <c r="H65" s="505"/>
      <c r="O65" s="479"/>
    </row>
    <row r="66" spans="1:15" ht="15">
      <c r="A66" s="503"/>
      <c r="F66" s="504"/>
      <c r="H66" s="505"/>
      <c r="O66" s="479"/>
    </row>
    <row r="67" spans="1:15" ht="15">
      <c r="A67" s="503"/>
      <c r="F67" s="504"/>
      <c r="H67" s="505"/>
      <c r="O67" s="479"/>
    </row>
    <row r="68" spans="1:15" ht="15">
      <c r="A68" s="503"/>
      <c r="F68" s="504"/>
      <c r="H68" s="505"/>
      <c r="O68" s="479"/>
    </row>
    <row r="69" spans="1:15" ht="15">
      <c r="A69" s="503"/>
      <c r="F69" s="504"/>
      <c r="H69" s="505"/>
      <c r="O69" s="479"/>
    </row>
    <row r="70" spans="1:15" ht="15">
      <c r="A70" s="503"/>
      <c r="F70" s="504"/>
      <c r="H70" s="505"/>
      <c r="O70" s="479"/>
    </row>
    <row r="71" spans="1:15" ht="15">
      <c r="A71" s="503"/>
      <c r="F71" s="504"/>
      <c r="H71" s="505"/>
      <c r="O71" s="479"/>
    </row>
    <row r="72" spans="1:15" ht="15">
      <c r="A72" s="503"/>
      <c r="F72" s="504"/>
      <c r="H72" s="505"/>
      <c r="O72" s="479"/>
    </row>
    <row r="73" spans="1:15" ht="15">
      <c r="A73" s="503"/>
      <c r="F73" s="504"/>
      <c r="H73" s="505"/>
      <c r="O73" s="479"/>
    </row>
    <row r="74" spans="1:15" ht="15">
      <c r="A74" s="503"/>
      <c r="F74" s="504"/>
      <c r="H74" s="505"/>
      <c r="O74" s="479"/>
    </row>
    <row r="75" spans="1:15" ht="15">
      <c r="A75" s="503"/>
      <c r="F75" s="504"/>
      <c r="H75" s="505"/>
      <c r="O75" s="479"/>
    </row>
    <row r="76" spans="1:15" ht="15">
      <c r="A76" s="503"/>
      <c r="F76" s="504"/>
      <c r="H76" s="505"/>
      <c r="O76" s="479"/>
    </row>
    <row r="77" spans="1:15" ht="15">
      <c r="A77" s="503"/>
      <c r="F77" s="504"/>
      <c r="H77" s="505"/>
      <c r="O77" s="479"/>
    </row>
    <row r="78" spans="1:15" ht="15">
      <c r="A78" s="503"/>
      <c r="F78" s="504"/>
      <c r="H78" s="505"/>
      <c r="O78" s="479"/>
    </row>
    <row r="79" spans="1:15" ht="15">
      <c r="A79" s="503"/>
      <c r="F79" s="504"/>
      <c r="H79" s="505"/>
      <c r="O79" s="479"/>
    </row>
    <row r="80" spans="1:15" ht="15">
      <c r="A80" s="503"/>
      <c r="F80" s="504"/>
      <c r="H80" s="505"/>
      <c r="O80" s="479"/>
    </row>
    <row r="81" spans="1:15" ht="15">
      <c r="A81" s="503"/>
      <c r="F81" s="504"/>
      <c r="H81" s="505"/>
      <c r="O81" s="479"/>
    </row>
    <row r="82" spans="1:15" ht="15">
      <c r="A82" s="503"/>
      <c r="F82" s="504"/>
      <c r="H82" s="505"/>
      <c r="O82" s="479"/>
    </row>
    <row r="83" spans="1:15" ht="15">
      <c r="A83" s="503"/>
      <c r="F83" s="504"/>
      <c r="H83" s="505"/>
      <c r="O83" s="479"/>
    </row>
    <row r="84" spans="1:15" ht="15">
      <c r="A84" s="503"/>
      <c r="F84" s="504"/>
      <c r="H84" s="505"/>
      <c r="O84" s="479"/>
    </row>
    <row r="85" spans="1:15" ht="15">
      <c r="A85" s="503"/>
      <c r="F85" s="504"/>
      <c r="H85" s="505"/>
      <c r="O85" s="479"/>
    </row>
    <row r="86" spans="1:15" ht="15">
      <c r="A86" s="503"/>
      <c r="F86" s="504"/>
      <c r="H86" s="505"/>
      <c r="O86" s="479"/>
    </row>
    <row r="87" spans="1:15" ht="15">
      <c r="A87" s="503"/>
      <c r="F87" s="504"/>
      <c r="H87" s="505"/>
      <c r="O87" s="479"/>
    </row>
    <row r="88" spans="1:15" ht="15">
      <c r="A88" s="503"/>
      <c r="F88" s="504"/>
      <c r="H88" s="505"/>
      <c r="O88" s="479"/>
    </row>
    <row r="89" spans="1:15" ht="15">
      <c r="A89" s="503"/>
      <c r="F89" s="504"/>
      <c r="H89" s="505"/>
      <c r="O89" s="479"/>
    </row>
    <row r="90" spans="1:15" ht="15">
      <c r="A90" s="503"/>
      <c r="F90" s="504"/>
      <c r="H90" s="505"/>
      <c r="O90" s="479"/>
    </row>
    <row r="91" spans="1:15" ht="15">
      <c r="A91" s="503"/>
      <c r="F91" s="504"/>
      <c r="H91" s="505"/>
      <c r="O91" s="479"/>
    </row>
    <row r="92" spans="1:15" ht="15">
      <c r="A92" s="503"/>
      <c r="F92" s="504"/>
      <c r="H92" s="505"/>
      <c r="O92" s="479"/>
    </row>
    <row r="93" spans="1:15" ht="15">
      <c r="A93" s="503"/>
      <c r="F93" s="504"/>
      <c r="H93" s="505"/>
      <c r="O93" s="479"/>
    </row>
    <row r="94" spans="1:15" ht="15">
      <c r="A94" s="503"/>
      <c r="F94" s="504"/>
      <c r="H94" s="505"/>
      <c r="O94" s="479"/>
    </row>
    <row r="95" spans="1:15" ht="15">
      <c r="A95" s="503"/>
      <c r="F95" s="504"/>
      <c r="H95" s="505"/>
      <c r="O95" s="479"/>
    </row>
    <row r="96" spans="1:15" ht="15">
      <c r="A96" s="503"/>
      <c r="F96" s="504"/>
      <c r="H96" s="505"/>
      <c r="O96" s="479"/>
    </row>
    <row r="97" spans="1:15" ht="15">
      <c r="A97" s="503"/>
      <c r="F97" s="504"/>
      <c r="H97" s="505"/>
      <c r="O97" s="479"/>
    </row>
    <row r="98" spans="1:15" ht="15">
      <c r="A98" s="503"/>
      <c r="F98" s="504"/>
      <c r="H98" s="505"/>
      <c r="O98" s="479"/>
    </row>
    <row r="99" spans="1:15" ht="15">
      <c r="A99" s="503"/>
      <c r="F99" s="504"/>
      <c r="H99" s="505"/>
      <c r="O99" s="479"/>
    </row>
    <row r="100" spans="1:15" ht="15">
      <c r="A100" s="503"/>
      <c r="F100" s="504"/>
      <c r="H100" s="505"/>
      <c r="O100" s="479"/>
    </row>
    <row r="101" spans="1:15" ht="15">
      <c r="A101" s="503"/>
      <c r="F101" s="504"/>
      <c r="H101" s="505"/>
      <c r="O101" s="479"/>
    </row>
    <row r="102" spans="1:15" ht="15">
      <c r="A102" s="503"/>
      <c r="F102" s="504"/>
      <c r="H102" s="505"/>
      <c r="O102" s="479"/>
    </row>
    <row r="103" spans="1:15" ht="15">
      <c r="A103" s="503"/>
      <c r="F103" s="504"/>
      <c r="H103" s="505"/>
      <c r="O103" s="479"/>
    </row>
    <row r="104" spans="1:15" ht="15">
      <c r="A104" s="503"/>
      <c r="F104" s="504"/>
      <c r="H104" s="505"/>
      <c r="O104" s="479"/>
    </row>
    <row r="105" spans="1:15" ht="15">
      <c r="A105" s="503"/>
      <c r="F105" s="504"/>
      <c r="H105" s="505"/>
      <c r="O105" s="479"/>
    </row>
    <row r="106" spans="1:15" ht="15">
      <c r="A106" s="503"/>
      <c r="F106" s="504"/>
      <c r="H106" s="505"/>
      <c r="O106" s="479"/>
    </row>
    <row r="107" spans="1:15" ht="15">
      <c r="A107" s="503"/>
      <c r="F107" s="504"/>
      <c r="H107" s="505"/>
      <c r="O107" s="479"/>
    </row>
    <row r="108" spans="1:15" ht="15">
      <c r="A108" s="503"/>
      <c r="F108" s="504"/>
      <c r="H108" s="505"/>
      <c r="O108" s="479"/>
    </row>
    <row r="109" spans="1:15" ht="15">
      <c r="A109" s="503"/>
      <c r="F109" s="504"/>
      <c r="H109" s="505"/>
      <c r="O109" s="479"/>
    </row>
    <row r="110" spans="1:15" ht="15">
      <c r="A110" s="503"/>
      <c r="F110" s="504"/>
      <c r="H110" s="505"/>
      <c r="O110" s="479"/>
    </row>
    <row r="111" spans="1:15" ht="15">
      <c r="A111" s="503"/>
      <c r="F111" s="504"/>
      <c r="H111" s="505"/>
      <c r="O111" s="479"/>
    </row>
    <row r="112" spans="1:15" ht="15">
      <c r="A112" s="503"/>
      <c r="F112" s="504"/>
      <c r="H112" s="505"/>
      <c r="O112" s="479"/>
    </row>
    <row r="113" spans="1:15" ht="15">
      <c r="A113" s="503"/>
      <c r="F113" s="504"/>
      <c r="H113" s="505"/>
      <c r="O113" s="479"/>
    </row>
    <row r="114" spans="1:15" ht="15">
      <c r="A114" s="503"/>
      <c r="F114" s="504"/>
      <c r="H114" s="505"/>
      <c r="O114" s="479"/>
    </row>
    <row r="115" spans="1:15" ht="15">
      <c r="A115" s="503"/>
      <c r="F115" s="504"/>
      <c r="H115" s="505"/>
      <c r="O115" s="479"/>
    </row>
    <row r="116" spans="1:15" ht="15">
      <c r="A116" s="503"/>
      <c r="F116" s="504"/>
      <c r="H116" s="505"/>
      <c r="O116" s="479"/>
    </row>
    <row r="117" spans="1:15" ht="15">
      <c r="A117" s="503"/>
      <c r="F117" s="504"/>
      <c r="H117" s="505"/>
      <c r="O117" s="479"/>
    </row>
    <row r="118" spans="1:15" ht="15">
      <c r="A118" s="503"/>
      <c r="F118" s="504"/>
      <c r="H118" s="505"/>
      <c r="O118" s="479"/>
    </row>
    <row r="119" spans="1:15" ht="15">
      <c r="A119" s="503"/>
      <c r="F119" s="504"/>
      <c r="H119" s="505"/>
      <c r="O119" s="479"/>
    </row>
    <row r="120" spans="1:15" ht="15">
      <c r="A120" s="503"/>
      <c r="F120" s="504"/>
      <c r="H120" s="505"/>
      <c r="O120" s="479"/>
    </row>
    <row r="121" spans="1:15" ht="15">
      <c r="A121" s="503"/>
      <c r="F121" s="504"/>
      <c r="H121" s="505"/>
      <c r="O121" s="479"/>
    </row>
    <row r="122" spans="1:15" ht="15">
      <c r="A122" s="503"/>
      <c r="F122" s="504"/>
      <c r="H122" s="505"/>
      <c r="O122" s="479"/>
    </row>
    <row r="123" spans="1:15" ht="15">
      <c r="A123" s="503"/>
      <c r="F123" s="504"/>
      <c r="H123" s="505"/>
      <c r="O123" s="479"/>
    </row>
    <row r="124" spans="1:15" ht="15">
      <c r="A124" s="503"/>
      <c r="F124" s="504"/>
      <c r="H124" s="505"/>
      <c r="O124" s="479"/>
    </row>
    <row r="125" spans="1:15" ht="15">
      <c r="A125" s="503"/>
      <c r="F125" s="504"/>
      <c r="H125" s="505"/>
      <c r="O125" s="479"/>
    </row>
    <row r="126" spans="1:15" ht="15">
      <c r="A126" s="503"/>
      <c r="F126" s="504"/>
      <c r="H126" s="505"/>
      <c r="O126" s="479"/>
    </row>
    <row r="127" spans="1:15" ht="15">
      <c r="A127" s="503"/>
      <c r="F127" s="504"/>
      <c r="H127" s="505"/>
      <c r="O127" s="479"/>
    </row>
    <row r="128" spans="1:15" ht="15">
      <c r="A128" s="503"/>
      <c r="F128" s="504"/>
      <c r="H128" s="505"/>
      <c r="O128" s="479"/>
    </row>
    <row r="129" spans="1:15" ht="15">
      <c r="A129" s="503"/>
      <c r="F129" s="504"/>
      <c r="H129" s="505"/>
      <c r="O129" s="479"/>
    </row>
    <row r="130" spans="1:15" ht="15">
      <c r="A130" s="503"/>
      <c r="F130" s="504"/>
      <c r="H130" s="505"/>
      <c r="O130" s="479"/>
    </row>
    <row r="131" spans="1:15" ht="15">
      <c r="A131" s="503"/>
      <c r="F131" s="504"/>
      <c r="H131" s="505"/>
      <c r="O131" s="479"/>
    </row>
    <row r="132" spans="1:15" ht="15">
      <c r="A132" s="503"/>
      <c r="F132" s="504"/>
      <c r="H132" s="505"/>
      <c r="O132" s="479"/>
    </row>
    <row r="133" spans="1:15" ht="15">
      <c r="A133" s="503"/>
      <c r="F133" s="504"/>
      <c r="H133" s="505"/>
      <c r="O133" s="479"/>
    </row>
    <row r="134" spans="1:15" ht="15">
      <c r="A134" s="503"/>
      <c r="F134" s="504"/>
      <c r="H134" s="505"/>
      <c r="O134" s="479"/>
    </row>
    <row r="135" spans="1:15" ht="15">
      <c r="A135" s="503"/>
      <c r="F135" s="504"/>
      <c r="H135" s="505"/>
      <c r="O135" s="479"/>
    </row>
    <row r="136" spans="1:15" ht="15">
      <c r="A136" s="503"/>
      <c r="F136" s="504"/>
      <c r="H136" s="505"/>
      <c r="O136" s="479"/>
    </row>
    <row r="137" spans="1:15" ht="15">
      <c r="A137" s="503"/>
      <c r="F137" s="504"/>
      <c r="H137" s="505"/>
      <c r="O137" s="479"/>
    </row>
    <row r="138" spans="1:15" ht="15">
      <c r="A138" s="503"/>
      <c r="F138" s="504"/>
      <c r="H138" s="505"/>
      <c r="O138" s="479"/>
    </row>
    <row r="139" spans="1:15" ht="15">
      <c r="A139" s="503"/>
      <c r="F139" s="504"/>
      <c r="H139" s="505"/>
      <c r="O139" s="479"/>
    </row>
    <row r="140" spans="1:15" ht="15">
      <c r="A140" s="503"/>
      <c r="F140" s="504"/>
      <c r="H140" s="505"/>
      <c r="O140" s="479"/>
    </row>
    <row r="141" spans="1:15" ht="15">
      <c r="A141" s="503"/>
      <c r="F141" s="504"/>
      <c r="H141" s="505"/>
      <c r="O141" s="479"/>
    </row>
    <row r="142" spans="1:15" ht="15">
      <c r="A142" s="503"/>
      <c r="F142" s="504"/>
      <c r="H142" s="505"/>
      <c r="O142" s="479"/>
    </row>
    <row r="143" spans="1:15" ht="15">
      <c r="A143" s="503"/>
      <c r="F143" s="504"/>
      <c r="H143" s="505"/>
      <c r="O143" s="479"/>
    </row>
    <row r="144" spans="1:15" ht="15">
      <c r="A144" s="503"/>
      <c r="F144" s="504"/>
      <c r="H144" s="505"/>
      <c r="O144" s="479"/>
    </row>
    <row r="145" spans="1:15" ht="15">
      <c r="A145" s="503"/>
      <c r="F145" s="504"/>
      <c r="H145" s="505"/>
      <c r="O145" s="479"/>
    </row>
    <row r="146" spans="1:15" ht="15">
      <c r="A146" s="503"/>
      <c r="F146" s="504"/>
      <c r="H146" s="505"/>
      <c r="O146" s="479"/>
    </row>
    <row r="147" spans="1:15" ht="15">
      <c r="A147" s="503"/>
      <c r="F147" s="504"/>
      <c r="H147" s="505"/>
      <c r="O147" s="479"/>
    </row>
    <row r="148" spans="1:15" ht="15">
      <c r="A148" s="503"/>
      <c r="F148" s="504"/>
      <c r="H148" s="505"/>
      <c r="O148" s="479"/>
    </row>
    <row r="149" spans="1:15" ht="15">
      <c r="A149" s="503"/>
      <c r="F149" s="504"/>
      <c r="H149" s="505"/>
      <c r="O149" s="479"/>
    </row>
    <row r="150" spans="1:15" ht="15">
      <c r="A150" s="503"/>
      <c r="F150" s="504"/>
      <c r="H150" s="505"/>
      <c r="O150" s="479"/>
    </row>
    <row r="151" spans="1:15" ht="15">
      <c r="A151" s="503"/>
      <c r="F151" s="504"/>
      <c r="H151" s="505"/>
      <c r="O151" s="479"/>
    </row>
    <row r="152" spans="1:15" ht="15">
      <c r="A152" s="503"/>
      <c r="F152" s="504"/>
      <c r="H152" s="505"/>
      <c r="O152" s="479"/>
    </row>
    <row r="153" spans="1:15" ht="15">
      <c r="A153" s="503"/>
      <c r="F153" s="504"/>
      <c r="H153" s="505"/>
      <c r="O153" s="479"/>
    </row>
    <row r="154" spans="1:15" ht="15">
      <c r="A154" s="503"/>
      <c r="F154" s="504"/>
      <c r="H154" s="505"/>
      <c r="O154" s="479"/>
    </row>
    <row r="155" spans="1:15" ht="15">
      <c r="A155" s="503"/>
      <c r="F155" s="504"/>
      <c r="H155" s="505"/>
      <c r="O155" s="479"/>
    </row>
    <row r="156" spans="1:15" ht="15">
      <c r="A156" s="503"/>
      <c r="F156" s="504"/>
      <c r="H156" s="505"/>
      <c r="O156" s="479"/>
    </row>
    <row r="157" spans="1:15" ht="15">
      <c r="A157" s="503"/>
      <c r="F157" s="504"/>
      <c r="H157" s="505"/>
      <c r="O157" s="479"/>
    </row>
    <row r="158" spans="1:15" ht="15">
      <c r="A158" s="503"/>
      <c r="F158" s="504"/>
      <c r="H158" s="505"/>
      <c r="O158" s="479"/>
    </row>
    <row r="159" spans="1:15" ht="15">
      <c r="A159" s="503"/>
      <c r="F159" s="504"/>
      <c r="H159" s="505"/>
      <c r="O159" s="479"/>
    </row>
    <row r="160" spans="1:15" ht="15">
      <c r="A160" s="503"/>
      <c r="F160" s="504"/>
      <c r="H160" s="505"/>
      <c r="O160" s="479"/>
    </row>
    <row r="161" spans="1:15" ht="15">
      <c r="A161" s="503"/>
      <c r="F161" s="504"/>
      <c r="H161" s="505"/>
      <c r="O161" s="479"/>
    </row>
    <row r="162" spans="1:15" ht="15">
      <c r="A162" s="503"/>
      <c r="F162" s="504"/>
      <c r="H162" s="505"/>
      <c r="O162" s="479"/>
    </row>
    <row r="163" spans="1:15" ht="15">
      <c r="A163" s="503"/>
      <c r="F163" s="504"/>
      <c r="H163" s="505"/>
      <c r="O163" s="479"/>
    </row>
    <row r="164" spans="1:15" ht="15">
      <c r="A164" s="503"/>
      <c r="F164" s="504"/>
      <c r="H164" s="505"/>
      <c r="O164" s="479"/>
    </row>
    <row r="165" spans="1:15" ht="15">
      <c r="A165" s="503"/>
      <c r="F165" s="504"/>
      <c r="H165" s="505"/>
      <c r="O165" s="479"/>
    </row>
    <row r="166" spans="1:15" ht="15">
      <c r="A166" s="503"/>
      <c r="F166" s="504"/>
      <c r="H166" s="505"/>
      <c r="O166" s="479"/>
    </row>
    <row r="167" spans="1:15" ht="15">
      <c r="A167" s="503"/>
      <c r="F167" s="504"/>
      <c r="H167" s="505"/>
      <c r="O167" s="479"/>
    </row>
    <row r="168" spans="1:15" ht="15">
      <c r="A168" s="503"/>
      <c r="F168" s="504"/>
      <c r="H168" s="505"/>
      <c r="O168" s="479"/>
    </row>
    <row r="169" spans="1:15" ht="15">
      <c r="A169" s="503"/>
      <c r="F169" s="504"/>
      <c r="H169" s="505"/>
      <c r="O169" s="479"/>
    </row>
    <row r="170" spans="1:15" ht="15">
      <c r="A170" s="503"/>
      <c r="F170" s="504"/>
      <c r="H170" s="505"/>
      <c r="O170" s="479"/>
    </row>
    <row r="171" spans="1:15" ht="15">
      <c r="A171" s="503"/>
      <c r="F171" s="504"/>
      <c r="H171" s="505"/>
      <c r="O171" s="479"/>
    </row>
    <row r="172" spans="1:15" ht="15">
      <c r="A172" s="503"/>
      <c r="F172" s="504"/>
      <c r="H172" s="505"/>
      <c r="O172" s="479"/>
    </row>
    <row r="173" spans="1:15" ht="15">
      <c r="A173" s="503"/>
      <c r="F173" s="504"/>
      <c r="H173" s="505"/>
      <c r="O173" s="479"/>
    </row>
    <row r="174" spans="1:15" ht="15">
      <c r="A174" s="503"/>
      <c r="F174" s="504"/>
      <c r="H174" s="505"/>
      <c r="O174" s="479"/>
    </row>
    <row r="175" spans="1:15" ht="15">
      <c r="A175" s="503"/>
      <c r="F175" s="504"/>
      <c r="H175" s="505"/>
      <c r="O175" s="479"/>
    </row>
    <row r="176" spans="1:15" ht="15">
      <c r="A176" s="503"/>
      <c r="F176" s="504"/>
      <c r="H176" s="505"/>
      <c r="O176" s="479"/>
    </row>
    <row r="177" spans="1:15" ht="15">
      <c r="A177" s="503"/>
      <c r="F177" s="504"/>
      <c r="H177" s="505"/>
      <c r="O177" s="479"/>
    </row>
    <row r="178" spans="1:15" ht="15">
      <c r="A178" s="503"/>
      <c r="F178" s="504"/>
      <c r="H178" s="505"/>
      <c r="O178" s="479"/>
    </row>
    <row r="179" spans="1:15" ht="15">
      <c r="A179" s="503"/>
      <c r="F179" s="504"/>
      <c r="H179" s="505"/>
      <c r="O179" s="479"/>
    </row>
    <row r="180" spans="1:15" ht="15">
      <c r="A180" s="503"/>
      <c r="F180" s="504"/>
      <c r="H180" s="505"/>
      <c r="O180" s="479"/>
    </row>
    <row r="181" spans="1:15" ht="15">
      <c r="A181" s="503"/>
      <c r="F181" s="504"/>
      <c r="H181" s="505"/>
      <c r="O181" s="479"/>
    </row>
    <row r="182" spans="1:15" ht="15">
      <c r="A182" s="503"/>
      <c r="F182" s="504"/>
      <c r="H182" s="505"/>
      <c r="O182" s="479"/>
    </row>
    <row r="183" spans="1:15" ht="15">
      <c r="A183" s="503"/>
      <c r="F183" s="504"/>
      <c r="H183" s="505"/>
      <c r="O183" s="479"/>
    </row>
    <row r="184" spans="1:15" ht="15">
      <c r="A184" s="503"/>
      <c r="F184" s="504"/>
      <c r="H184" s="505"/>
      <c r="O184" s="479"/>
    </row>
    <row r="185" spans="1:15" ht="15">
      <c r="A185" s="503"/>
      <c r="F185" s="504"/>
      <c r="H185" s="505"/>
      <c r="O185" s="479"/>
    </row>
    <row r="186" spans="1:15" ht="15">
      <c r="A186" s="503"/>
      <c r="F186" s="504"/>
      <c r="H186" s="505"/>
      <c r="O186" s="479"/>
    </row>
    <row r="187" spans="1:15" ht="15">
      <c r="A187" s="503"/>
      <c r="F187" s="504"/>
      <c r="H187" s="505"/>
      <c r="O187" s="479"/>
    </row>
    <row r="188" spans="1:15" ht="15">
      <c r="A188" s="503"/>
      <c r="F188" s="504"/>
      <c r="H188" s="505"/>
      <c r="O188" s="479"/>
    </row>
    <row r="189" spans="1:15" ht="15">
      <c r="A189" s="503"/>
      <c r="F189" s="504"/>
      <c r="H189" s="505"/>
      <c r="O189" s="479"/>
    </row>
    <row r="190" spans="1:15" ht="15">
      <c r="A190" s="503"/>
      <c r="F190" s="504"/>
      <c r="H190" s="505"/>
      <c r="O190" s="479"/>
    </row>
    <row r="191" spans="1:15" ht="15">
      <c r="A191" s="503"/>
      <c r="F191" s="504"/>
      <c r="H191" s="505"/>
      <c r="O191" s="479"/>
    </row>
    <row r="192" spans="1:15" ht="15">
      <c r="A192" s="503"/>
      <c r="F192" s="504"/>
      <c r="H192" s="505"/>
      <c r="O192" s="479"/>
    </row>
    <row r="193" spans="1:15" ht="15">
      <c r="A193" s="503"/>
      <c r="F193" s="504"/>
      <c r="H193" s="505"/>
      <c r="O193" s="479"/>
    </row>
    <row r="194" spans="1:15" ht="15">
      <c r="A194" s="503"/>
      <c r="F194" s="504"/>
      <c r="H194" s="505"/>
      <c r="O194" s="479"/>
    </row>
    <row r="195" spans="1:15" ht="15">
      <c r="A195" s="503"/>
      <c r="F195" s="504"/>
      <c r="H195" s="505"/>
      <c r="O195" s="479"/>
    </row>
    <row r="196" spans="1:15" ht="15">
      <c r="A196" s="503"/>
      <c r="F196" s="504"/>
      <c r="H196" s="505"/>
      <c r="O196" s="479"/>
    </row>
    <row r="197" spans="1:15" ht="15">
      <c r="A197" s="503"/>
      <c r="F197" s="504"/>
      <c r="H197" s="505"/>
      <c r="O197" s="479"/>
    </row>
    <row r="198" spans="1:15" ht="15">
      <c r="A198" s="503"/>
      <c r="F198" s="504"/>
      <c r="H198" s="505"/>
      <c r="O198" s="479"/>
    </row>
    <row r="199" spans="1:15" ht="15">
      <c r="A199" s="503"/>
      <c r="F199" s="504"/>
      <c r="H199" s="505"/>
      <c r="O199" s="479"/>
    </row>
    <row r="200" spans="1:15" ht="15">
      <c r="A200" s="503"/>
      <c r="F200" s="504"/>
      <c r="H200" s="505"/>
      <c r="O200" s="479"/>
    </row>
    <row r="201" spans="1:15" ht="15">
      <c r="A201" s="503"/>
      <c r="F201" s="504"/>
      <c r="H201" s="505"/>
      <c r="O201" s="479"/>
    </row>
    <row r="202" spans="1:15" ht="15">
      <c r="A202" s="503"/>
      <c r="F202" s="504"/>
      <c r="H202" s="505"/>
      <c r="O202" s="479"/>
    </row>
    <row r="203" spans="1:15" ht="15">
      <c r="A203" s="503"/>
      <c r="F203" s="504"/>
      <c r="H203" s="505"/>
      <c r="O203" s="479"/>
    </row>
    <row r="204" spans="1:15" ht="15">
      <c r="A204" s="503"/>
      <c r="F204" s="504"/>
      <c r="H204" s="505"/>
      <c r="O204" s="479"/>
    </row>
    <row r="205" spans="1:15" ht="15">
      <c r="A205" s="503"/>
      <c r="F205" s="504"/>
      <c r="H205" s="505"/>
      <c r="O205" s="479"/>
    </row>
    <row r="206" spans="1:15" ht="15">
      <c r="A206" s="503"/>
      <c r="F206" s="504"/>
      <c r="H206" s="505"/>
      <c r="O206" s="479"/>
    </row>
    <row r="207" spans="1:15" ht="15">
      <c r="A207" s="503"/>
      <c r="F207" s="504"/>
      <c r="H207" s="505"/>
      <c r="O207" s="479"/>
    </row>
    <row r="208" spans="1:15" ht="15">
      <c r="A208" s="503"/>
      <c r="F208" s="504"/>
      <c r="H208" s="505"/>
      <c r="O208" s="479"/>
    </row>
    <row r="209" spans="1:15" ht="15">
      <c r="A209" s="503"/>
      <c r="F209" s="504"/>
      <c r="H209" s="505"/>
      <c r="O209" s="479"/>
    </row>
    <row r="210" spans="1:15" ht="15">
      <c r="A210" s="503"/>
      <c r="F210" s="504"/>
      <c r="H210" s="505"/>
      <c r="O210" s="479"/>
    </row>
    <row r="211" spans="1:15" ht="15">
      <c r="A211" s="503"/>
      <c r="F211" s="504"/>
      <c r="H211" s="505"/>
      <c r="O211" s="479"/>
    </row>
    <row r="212" spans="1:15" ht="15">
      <c r="A212" s="503"/>
      <c r="F212" s="504"/>
      <c r="H212" s="505"/>
      <c r="O212" s="479"/>
    </row>
    <row r="213" spans="1:15" ht="15">
      <c r="A213" s="503"/>
      <c r="F213" s="504"/>
      <c r="H213" s="505"/>
      <c r="O213" s="479"/>
    </row>
    <row r="214" spans="1:15" ht="15">
      <c r="A214" s="503"/>
      <c r="F214" s="504"/>
      <c r="H214" s="505"/>
      <c r="O214" s="479"/>
    </row>
    <row r="215" spans="1:15" ht="15">
      <c r="A215" s="503"/>
      <c r="F215" s="504"/>
      <c r="H215" s="505"/>
      <c r="O215" s="479"/>
    </row>
    <row r="216" spans="1:15" ht="15">
      <c r="A216" s="503"/>
      <c r="F216" s="504"/>
      <c r="H216" s="505"/>
      <c r="O216" s="479"/>
    </row>
    <row r="217" spans="1:15" ht="15">
      <c r="A217" s="503"/>
      <c r="F217" s="504"/>
      <c r="H217" s="505"/>
      <c r="O217" s="479"/>
    </row>
    <row r="218" spans="1:15" ht="15">
      <c r="A218" s="503"/>
      <c r="F218" s="504"/>
      <c r="H218" s="505"/>
      <c r="O218" s="479"/>
    </row>
    <row r="219" spans="1:15" ht="15">
      <c r="A219" s="503"/>
      <c r="F219" s="504"/>
      <c r="H219" s="505"/>
      <c r="O219" s="479"/>
    </row>
    <row r="220" spans="1:15" ht="15">
      <c r="A220" s="503"/>
      <c r="F220" s="504"/>
      <c r="H220" s="505"/>
      <c r="O220" s="479"/>
    </row>
    <row r="221" spans="1:15" ht="15">
      <c r="A221" s="503"/>
      <c r="F221" s="504"/>
      <c r="H221" s="505"/>
      <c r="O221" s="479"/>
    </row>
    <row r="222" spans="1:15" ht="15">
      <c r="A222" s="503"/>
      <c r="F222" s="504"/>
      <c r="H222" s="505"/>
      <c r="O222" s="479"/>
    </row>
    <row r="223" spans="1:15" ht="15">
      <c r="A223" s="503"/>
      <c r="F223" s="504"/>
      <c r="H223" s="505"/>
      <c r="O223" s="479"/>
    </row>
    <row r="224" spans="1:15" ht="15">
      <c r="A224" s="503"/>
      <c r="F224" s="504"/>
      <c r="H224" s="505"/>
      <c r="O224" s="479"/>
    </row>
    <row r="225" spans="1:15" ht="15">
      <c r="A225" s="503"/>
      <c r="F225" s="504"/>
      <c r="H225" s="505"/>
      <c r="O225" s="479"/>
    </row>
    <row r="226" spans="1:15" ht="15">
      <c r="A226" s="503"/>
      <c r="F226" s="504"/>
      <c r="H226" s="505"/>
      <c r="O226" s="479"/>
    </row>
    <row r="227" spans="1:15" ht="15">
      <c r="A227" s="503"/>
      <c r="F227" s="504"/>
      <c r="H227" s="505"/>
      <c r="O227" s="479"/>
    </row>
    <row r="228" spans="1:15" ht="15">
      <c r="A228" s="503"/>
      <c r="F228" s="504"/>
      <c r="H228" s="505"/>
      <c r="O228" s="479"/>
    </row>
    <row r="229" spans="1:15" ht="15">
      <c r="A229" s="503"/>
      <c r="F229" s="504"/>
      <c r="H229" s="505"/>
      <c r="O229" s="479"/>
    </row>
    <row r="230" spans="1:15" ht="15">
      <c r="A230" s="503"/>
      <c r="F230" s="504"/>
      <c r="H230" s="505"/>
      <c r="O230" s="479"/>
    </row>
    <row r="231" spans="1:15" ht="15">
      <c r="A231" s="503"/>
      <c r="F231" s="504"/>
      <c r="H231" s="505"/>
      <c r="O231" s="479"/>
    </row>
    <row r="232" spans="1:15" ht="15">
      <c r="A232" s="503"/>
      <c r="F232" s="504"/>
      <c r="H232" s="505"/>
      <c r="O232" s="479"/>
    </row>
    <row r="233" spans="1:15" ht="15">
      <c r="A233" s="503"/>
      <c r="F233" s="504"/>
      <c r="H233" s="505"/>
      <c r="O233" s="479"/>
    </row>
    <row r="234" spans="1:15" ht="15">
      <c r="A234" s="503"/>
      <c r="F234" s="504"/>
      <c r="H234" s="505"/>
      <c r="O234" s="479"/>
    </row>
    <row r="235" spans="1:15" ht="15">
      <c r="A235" s="503"/>
      <c r="F235" s="504"/>
      <c r="H235" s="505"/>
      <c r="O235" s="479"/>
    </row>
    <row r="236" spans="1:15" ht="15">
      <c r="A236" s="503"/>
      <c r="F236" s="504"/>
      <c r="H236" s="505"/>
      <c r="O236" s="479"/>
    </row>
    <row r="237" spans="1:15" ht="15">
      <c r="A237" s="503"/>
      <c r="F237" s="504"/>
      <c r="H237" s="505"/>
      <c r="O237" s="479"/>
    </row>
    <row r="238" spans="1:15" ht="15">
      <c r="A238" s="503"/>
      <c r="F238" s="504"/>
      <c r="H238" s="505"/>
      <c r="O238" s="479"/>
    </row>
    <row r="239" spans="1:15" ht="15">
      <c r="A239" s="503"/>
      <c r="F239" s="504"/>
      <c r="H239" s="505"/>
      <c r="O239" s="479"/>
    </row>
    <row r="240" spans="1:15" ht="15">
      <c r="A240" s="503"/>
      <c r="F240" s="504"/>
      <c r="H240" s="505"/>
      <c r="O240" s="479"/>
    </row>
    <row r="241" spans="1:15" ht="15">
      <c r="A241" s="503"/>
      <c r="F241" s="504"/>
      <c r="H241" s="505"/>
      <c r="O241" s="479"/>
    </row>
    <row r="242" spans="1:15" ht="15">
      <c r="A242" s="503"/>
      <c r="F242" s="504"/>
      <c r="H242" s="505"/>
      <c r="O242" s="479"/>
    </row>
    <row r="243" spans="1:15" ht="15">
      <c r="A243" s="503"/>
      <c r="F243" s="504"/>
      <c r="H243" s="505"/>
      <c r="O243" s="479"/>
    </row>
    <row r="244" spans="1:15" ht="15">
      <c r="A244" s="503"/>
      <c r="F244" s="504"/>
      <c r="H244" s="505"/>
      <c r="O244" s="479"/>
    </row>
    <row r="245" spans="1:15" ht="15">
      <c r="A245" s="503"/>
      <c r="F245" s="504"/>
      <c r="H245" s="505"/>
      <c r="O245" s="479"/>
    </row>
    <row r="246" spans="1:15" ht="15">
      <c r="A246" s="503"/>
      <c r="F246" s="504"/>
      <c r="H246" s="505"/>
      <c r="O246" s="479"/>
    </row>
    <row r="247" spans="1:15" ht="15">
      <c r="A247" s="503"/>
      <c r="F247" s="504"/>
      <c r="H247" s="505"/>
      <c r="O247" s="479"/>
    </row>
    <row r="248" spans="1:15" ht="15">
      <c r="A248" s="503"/>
      <c r="F248" s="504"/>
      <c r="H248" s="505"/>
      <c r="O248" s="479"/>
    </row>
    <row r="249" spans="1:15" ht="15">
      <c r="A249" s="503"/>
      <c r="F249" s="504"/>
      <c r="H249" s="505"/>
      <c r="O249" s="479"/>
    </row>
    <row r="250" spans="1:15" ht="15">
      <c r="A250" s="503"/>
      <c r="F250" s="504"/>
      <c r="H250" s="505"/>
      <c r="O250" s="479"/>
    </row>
    <row r="251" spans="1:15" ht="15">
      <c r="A251" s="503"/>
      <c r="F251" s="504"/>
      <c r="H251" s="505"/>
      <c r="O251" s="479"/>
    </row>
    <row r="252" spans="1:15" ht="15">
      <c r="A252" s="503"/>
      <c r="F252" s="504"/>
      <c r="H252" s="505"/>
      <c r="O252" s="479"/>
    </row>
    <row r="253" spans="1:15" ht="15">
      <c r="A253" s="503"/>
      <c r="F253" s="504"/>
      <c r="H253" s="505"/>
      <c r="O253" s="479"/>
    </row>
    <row r="254" spans="1:15" ht="15">
      <c r="A254" s="503"/>
      <c r="F254" s="504"/>
      <c r="H254" s="505"/>
      <c r="O254" s="479"/>
    </row>
    <row r="255" spans="1:15" ht="15">
      <c r="A255" s="503"/>
      <c r="F255" s="504"/>
      <c r="H255" s="505"/>
      <c r="O255" s="479"/>
    </row>
    <row r="256" spans="1:15" ht="15">
      <c r="A256" s="503"/>
      <c r="F256" s="504"/>
      <c r="H256" s="505"/>
      <c r="O256" s="479"/>
    </row>
    <row r="257" spans="1:15" ht="15">
      <c r="A257" s="503"/>
      <c r="F257" s="504"/>
      <c r="H257" s="505"/>
      <c r="O257" s="479"/>
    </row>
    <row r="258" spans="1:15" ht="15">
      <c r="A258" s="503"/>
      <c r="F258" s="504"/>
      <c r="H258" s="505"/>
      <c r="O258" s="479"/>
    </row>
    <row r="259" spans="1:15" ht="15">
      <c r="A259" s="503"/>
      <c r="F259" s="504"/>
      <c r="H259" s="505"/>
      <c r="O259" s="479"/>
    </row>
    <row r="260" spans="1:15" ht="15">
      <c r="A260" s="503"/>
      <c r="F260" s="504"/>
      <c r="H260" s="505"/>
      <c r="O260" s="479"/>
    </row>
    <row r="261" spans="1:15" ht="15">
      <c r="A261" s="503"/>
      <c r="F261" s="504"/>
      <c r="H261" s="505"/>
      <c r="O261" s="479"/>
    </row>
    <row r="262" spans="1:15" ht="15">
      <c r="A262" s="503"/>
      <c r="F262" s="504"/>
      <c r="H262" s="505"/>
      <c r="O262" s="479"/>
    </row>
    <row r="263" spans="1:15" ht="15">
      <c r="A263" s="503"/>
      <c r="F263" s="504"/>
      <c r="H263" s="505"/>
      <c r="O263" s="479"/>
    </row>
    <row r="264" spans="1:15" ht="15">
      <c r="A264" s="503"/>
      <c r="F264" s="504"/>
      <c r="H264" s="505"/>
      <c r="O264" s="479"/>
    </row>
    <row r="265" spans="1:15" ht="15">
      <c r="A265" s="503"/>
      <c r="F265" s="504"/>
      <c r="H265" s="505"/>
      <c r="O265" s="479"/>
    </row>
    <row r="266" spans="1:15" ht="15">
      <c r="A266" s="503"/>
      <c r="F266" s="504"/>
      <c r="H266" s="505"/>
      <c r="O266" s="479"/>
    </row>
    <row r="267" spans="1:15" ht="15">
      <c r="A267" s="503"/>
      <c r="F267" s="504"/>
      <c r="H267" s="505"/>
      <c r="O267" s="479"/>
    </row>
    <row r="268" spans="1:15" ht="15">
      <c r="A268" s="503"/>
      <c r="F268" s="504"/>
      <c r="H268" s="505"/>
      <c r="O268" s="479"/>
    </row>
    <row r="269" spans="1:15" ht="15">
      <c r="A269" s="503"/>
      <c r="F269" s="504"/>
      <c r="H269" s="505"/>
      <c r="O269" s="479"/>
    </row>
    <row r="270" spans="1:15" ht="15">
      <c r="A270" s="503"/>
      <c r="F270" s="504"/>
      <c r="H270" s="505"/>
      <c r="O270" s="479"/>
    </row>
    <row r="271" spans="1:15" ht="15">
      <c r="A271" s="503"/>
      <c r="F271" s="504"/>
      <c r="H271" s="505"/>
      <c r="O271" s="479"/>
    </row>
    <row r="272" spans="1:15" ht="15">
      <c r="A272" s="503"/>
      <c r="F272" s="504"/>
      <c r="H272" s="505"/>
      <c r="O272" s="479"/>
    </row>
    <row r="273" spans="1:15" ht="15">
      <c r="A273" s="503"/>
      <c r="F273" s="504"/>
      <c r="H273" s="505"/>
      <c r="O273" s="479"/>
    </row>
    <row r="274" spans="1:15" ht="15">
      <c r="A274" s="503"/>
      <c r="F274" s="504"/>
      <c r="H274" s="505"/>
      <c r="O274" s="479"/>
    </row>
    <row r="275" spans="1:15" ht="15">
      <c r="A275" s="503"/>
      <c r="F275" s="504"/>
      <c r="H275" s="505"/>
      <c r="O275" s="479"/>
    </row>
    <row r="276" spans="1:15" ht="15">
      <c r="A276" s="503"/>
      <c r="F276" s="504"/>
      <c r="H276" s="505"/>
      <c r="O276" s="479"/>
    </row>
    <row r="277" spans="1:15" ht="15">
      <c r="A277" s="503"/>
      <c r="F277" s="504"/>
      <c r="H277" s="505"/>
      <c r="O277" s="479"/>
    </row>
    <row r="278" spans="1:15" ht="15">
      <c r="A278" s="503"/>
      <c r="F278" s="504"/>
      <c r="H278" s="505"/>
      <c r="O278" s="479"/>
    </row>
    <row r="279" spans="1:15" ht="15">
      <c r="A279" s="503"/>
      <c r="F279" s="504"/>
      <c r="H279" s="505"/>
      <c r="O279" s="479"/>
    </row>
    <row r="280" spans="1:15" ht="15">
      <c r="A280" s="503"/>
      <c r="F280" s="504"/>
      <c r="H280" s="505"/>
      <c r="O280" s="479"/>
    </row>
    <row r="281" spans="1:15" ht="15">
      <c r="A281" s="503"/>
      <c r="F281" s="504"/>
      <c r="H281" s="505"/>
      <c r="O281" s="479"/>
    </row>
    <row r="282" spans="1:15" ht="15">
      <c r="A282" s="503"/>
      <c r="F282" s="504"/>
      <c r="H282" s="505"/>
      <c r="O282" s="479"/>
    </row>
    <row r="283" spans="1:15" ht="15">
      <c r="A283" s="503"/>
      <c r="F283" s="504"/>
      <c r="H283" s="505"/>
      <c r="O283" s="479"/>
    </row>
    <row r="284" spans="1:15" ht="15">
      <c r="A284" s="503"/>
      <c r="F284" s="504"/>
      <c r="H284" s="505"/>
      <c r="O284" s="479"/>
    </row>
    <row r="285" spans="1:15" ht="15">
      <c r="A285" s="503"/>
      <c r="F285" s="504"/>
      <c r="H285" s="505"/>
      <c r="O285" s="479"/>
    </row>
    <row r="286" spans="1:15" ht="15">
      <c r="A286" s="503"/>
      <c r="F286" s="504"/>
      <c r="H286" s="505"/>
      <c r="O286" s="479"/>
    </row>
    <row r="287" spans="1:15" ht="15">
      <c r="F287" s="504"/>
      <c r="H287" s="505"/>
      <c r="O287" s="479"/>
    </row>
    <row r="288" spans="1:15" ht="15">
      <c r="F288" s="504"/>
      <c r="H288" s="505"/>
      <c r="O288" s="479"/>
    </row>
    <row r="289" spans="6:15" ht="15">
      <c r="F289" s="504"/>
      <c r="H289" s="505"/>
      <c r="O289" s="479"/>
    </row>
    <row r="290" spans="6:15" ht="15">
      <c r="F290" s="504"/>
      <c r="H290" s="505"/>
      <c r="O290" s="479"/>
    </row>
    <row r="291" spans="6:15" ht="15">
      <c r="F291" s="504"/>
      <c r="H291" s="505"/>
      <c r="O291" s="479"/>
    </row>
    <row r="292" spans="6:15" ht="15">
      <c r="F292" s="504"/>
      <c r="H292" s="505"/>
      <c r="O292" s="479"/>
    </row>
    <row r="293" spans="6:15" ht="15">
      <c r="F293" s="504"/>
      <c r="H293" s="505"/>
      <c r="O293" s="479"/>
    </row>
    <row r="294" spans="6:15" ht="15">
      <c r="F294" s="504"/>
      <c r="H294" s="505"/>
      <c r="O294" s="479"/>
    </row>
    <row r="295" spans="6:15" ht="15">
      <c r="F295" s="504"/>
      <c r="H295" s="505"/>
      <c r="O295" s="479"/>
    </row>
    <row r="296" spans="6:15" ht="15">
      <c r="F296" s="504"/>
      <c r="H296" s="505"/>
      <c r="O296" s="479"/>
    </row>
    <row r="297" spans="6:15" ht="15">
      <c r="F297" s="504"/>
      <c r="H297" s="505"/>
      <c r="O297" s="479"/>
    </row>
    <row r="298" spans="6:15" ht="15">
      <c r="F298" s="504"/>
      <c r="H298" s="505"/>
      <c r="O298" s="479"/>
    </row>
    <row r="299" spans="6:15" ht="15">
      <c r="F299" s="504"/>
      <c r="H299" s="505"/>
      <c r="O299" s="479"/>
    </row>
    <row r="300" spans="6:15" ht="15">
      <c r="F300" s="504"/>
      <c r="H300" s="505"/>
      <c r="O300" s="479"/>
    </row>
    <row r="301" spans="6:15" ht="15">
      <c r="F301" s="504"/>
      <c r="H301" s="505"/>
      <c r="O301" s="479"/>
    </row>
    <row r="302" spans="6:15" ht="15">
      <c r="F302" s="504"/>
      <c r="H302" s="505"/>
      <c r="O302" s="479"/>
    </row>
    <row r="303" spans="6:15" ht="15">
      <c r="F303" s="504"/>
      <c r="H303" s="505"/>
      <c r="O303" s="479"/>
    </row>
    <row r="304" spans="6:15" ht="15">
      <c r="F304" s="504"/>
      <c r="H304" s="505"/>
      <c r="O304" s="479"/>
    </row>
    <row r="305" spans="6:15" ht="15">
      <c r="F305" s="504"/>
      <c r="H305" s="505"/>
      <c r="O305" s="479"/>
    </row>
    <row r="306" spans="6:15" ht="15">
      <c r="F306" s="504"/>
      <c r="H306" s="505"/>
      <c r="O306" s="479"/>
    </row>
    <row r="307" spans="6:15" ht="15">
      <c r="F307" s="504"/>
      <c r="H307" s="505"/>
      <c r="O307" s="479"/>
    </row>
    <row r="308" spans="6:15" ht="15">
      <c r="F308" s="504"/>
      <c r="H308" s="505"/>
      <c r="O308" s="479"/>
    </row>
    <row r="309" spans="6:15" ht="15">
      <c r="F309" s="504"/>
      <c r="H309" s="505"/>
      <c r="O309" s="479"/>
    </row>
    <row r="310" spans="6:15" ht="15">
      <c r="F310" s="504"/>
      <c r="H310" s="505"/>
      <c r="O310" s="479"/>
    </row>
    <row r="311" spans="6:15" ht="15">
      <c r="F311" s="504"/>
      <c r="H311" s="505"/>
      <c r="O311" s="479"/>
    </row>
    <row r="312" spans="6:15" ht="15">
      <c r="F312" s="504"/>
      <c r="H312" s="505"/>
      <c r="O312" s="479"/>
    </row>
    <row r="313" spans="6:15" ht="15">
      <c r="F313" s="504"/>
      <c r="H313" s="505"/>
      <c r="O313" s="479"/>
    </row>
    <row r="314" spans="6:15" ht="15">
      <c r="F314" s="504"/>
      <c r="H314" s="505"/>
      <c r="O314" s="479"/>
    </row>
    <row r="315" spans="6:15" ht="15">
      <c r="F315" s="504"/>
      <c r="H315" s="505"/>
      <c r="O315" s="479"/>
    </row>
    <row r="316" spans="6:15" ht="15">
      <c r="F316" s="504"/>
      <c r="H316" s="505"/>
      <c r="O316" s="479"/>
    </row>
    <row r="317" spans="6:15" ht="15">
      <c r="F317" s="504"/>
      <c r="H317" s="505"/>
      <c r="O317" s="479"/>
    </row>
    <row r="318" spans="6:15" ht="15">
      <c r="F318" s="504"/>
      <c r="H318" s="505"/>
      <c r="O318" s="479"/>
    </row>
    <row r="319" spans="6:15" ht="15">
      <c r="F319" s="504"/>
      <c r="H319" s="505"/>
      <c r="O319" s="479"/>
    </row>
    <row r="320" spans="6:15" ht="15">
      <c r="F320" s="504"/>
      <c r="H320" s="505"/>
      <c r="O320" s="479"/>
    </row>
    <row r="321" spans="6:15" ht="15">
      <c r="F321" s="504"/>
      <c r="H321" s="505"/>
      <c r="O321" s="479"/>
    </row>
    <row r="322" spans="6:15" ht="15">
      <c r="F322" s="504"/>
      <c r="H322" s="505"/>
      <c r="O322" s="479"/>
    </row>
    <row r="323" spans="6:15" ht="15">
      <c r="F323" s="504"/>
      <c r="H323" s="505"/>
      <c r="O323" s="479"/>
    </row>
    <row r="324" spans="6:15" ht="15">
      <c r="F324" s="504"/>
      <c r="H324" s="505"/>
      <c r="O324" s="479"/>
    </row>
    <row r="325" spans="6:15" ht="15">
      <c r="F325" s="504"/>
      <c r="H325" s="505"/>
      <c r="O325" s="479"/>
    </row>
    <row r="326" spans="6:15" ht="15">
      <c r="F326" s="504"/>
      <c r="H326" s="505"/>
      <c r="O326" s="479"/>
    </row>
    <row r="327" spans="6:15" ht="15">
      <c r="F327" s="504"/>
      <c r="H327" s="505"/>
      <c r="O327" s="479"/>
    </row>
    <row r="328" spans="6:15" ht="15">
      <c r="F328" s="504"/>
      <c r="H328" s="505"/>
      <c r="O328" s="479"/>
    </row>
    <row r="329" spans="6:15" ht="15">
      <c r="F329" s="504"/>
      <c r="H329" s="505"/>
      <c r="O329" s="479"/>
    </row>
    <row r="330" spans="6:15" ht="15">
      <c r="F330" s="504"/>
      <c r="H330" s="505"/>
      <c r="O330" s="479"/>
    </row>
    <row r="331" spans="6:15" ht="15">
      <c r="F331" s="504"/>
      <c r="H331" s="505"/>
      <c r="O331" s="479"/>
    </row>
    <row r="332" spans="6:15" ht="15">
      <c r="F332" s="504"/>
      <c r="H332" s="505"/>
      <c r="O332" s="479"/>
    </row>
    <row r="333" spans="6:15" ht="15">
      <c r="F333" s="504"/>
      <c r="H333" s="505"/>
      <c r="O333" s="479"/>
    </row>
    <row r="334" spans="6:15" ht="15">
      <c r="F334" s="504"/>
      <c r="H334" s="505"/>
      <c r="O334" s="479"/>
    </row>
    <row r="335" spans="6:15" ht="15">
      <c r="F335" s="504"/>
      <c r="H335" s="505"/>
      <c r="O335" s="479"/>
    </row>
    <row r="336" spans="6:15" ht="15">
      <c r="F336" s="504"/>
      <c r="H336" s="505"/>
      <c r="O336" s="479"/>
    </row>
    <row r="337" spans="6:15" ht="15">
      <c r="F337" s="504"/>
      <c r="H337" s="505"/>
      <c r="O337" s="479"/>
    </row>
    <row r="338" spans="6:15" ht="15">
      <c r="F338" s="504"/>
      <c r="H338" s="505"/>
      <c r="O338" s="479"/>
    </row>
    <row r="339" spans="6:15" ht="15">
      <c r="F339" s="504"/>
      <c r="H339" s="505"/>
      <c r="O339" s="479"/>
    </row>
    <row r="340" spans="6:15" ht="15">
      <c r="F340" s="504"/>
      <c r="H340" s="505"/>
      <c r="O340" s="479"/>
    </row>
    <row r="341" spans="6:15" ht="15">
      <c r="F341" s="504"/>
      <c r="H341" s="505"/>
      <c r="O341" s="479"/>
    </row>
    <row r="342" spans="6:15" ht="15">
      <c r="F342" s="504"/>
      <c r="H342" s="505"/>
      <c r="O342" s="479"/>
    </row>
    <row r="343" spans="6:15" ht="15">
      <c r="F343" s="504"/>
      <c r="H343" s="505"/>
      <c r="O343" s="479"/>
    </row>
    <row r="344" spans="6:15" ht="15">
      <c r="F344" s="504"/>
      <c r="H344" s="505"/>
      <c r="O344" s="479"/>
    </row>
    <row r="345" spans="6:15" ht="15">
      <c r="F345" s="504"/>
      <c r="H345" s="505"/>
      <c r="O345" s="479"/>
    </row>
    <row r="346" spans="6:15" ht="15">
      <c r="F346" s="504"/>
      <c r="H346" s="505"/>
      <c r="O346" s="479"/>
    </row>
    <row r="347" spans="6:15" ht="15">
      <c r="F347" s="504"/>
      <c r="H347" s="505"/>
      <c r="O347" s="479"/>
    </row>
    <row r="348" spans="6:15" ht="15">
      <c r="F348" s="504"/>
      <c r="H348" s="505"/>
      <c r="O348" s="479"/>
    </row>
    <row r="349" spans="6:15" ht="15">
      <c r="F349" s="504"/>
      <c r="H349" s="505"/>
      <c r="O349" s="479"/>
    </row>
    <row r="350" spans="6:15" ht="15">
      <c r="F350" s="504"/>
      <c r="H350" s="505"/>
      <c r="O350" s="479"/>
    </row>
    <row r="351" spans="6:15" ht="15">
      <c r="F351" s="504"/>
      <c r="H351" s="505"/>
      <c r="O351" s="479"/>
    </row>
    <row r="352" spans="6:15" ht="15">
      <c r="F352" s="504"/>
      <c r="H352" s="505"/>
      <c r="O352" s="479"/>
    </row>
    <row r="353" spans="6:15" ht="15">
      <c r="F353" s="504"/>
      <c r="H353" s="505"/>
      <c r="O353" s="479"/>
    </row>
    <row r="354" spans="6:15" ht="15">
      <c r="F354" s="504"/>
      <c r="H354" s="505"/>
      <c r="O354" s="479"/>
    </row>
    <row r="355" spans="6:15" ht="15">
      <c r="F355" s="504"/>
      <c r="H355" s="505"/>
      <c r="O355" s="479"/>
    </row>
    <row r="356" spans="6:15" ht="15">
      <c r="F356" s="504"/>
      <c r="H356" s="505"/>
      <c r="O356" s="479"/>
    </row>
    <row r="357" spans="6:15" ht="15">
      <c r="F357" s="504"/>
      <c r="H357" s="505"/>
      <c r="O357" s="479"/>
    </row>
    <row r="358" spans="6:15" ht="15">
      <c r="F358" s="504"/>
      <c r="H358" s="505"/>
      <c r="O358" s="479"/>
    </row>
    <row r="359" spans="6:15" ht="15">
      <c r="F359" s="504"/>
      <c r="H359" s="505"/>
      <c r="O359" s="479"/>
    </row>
    <row r="360" spans="6:15" ht="15">
      <c r="F360" s="504"/>
      <c r="H360" s="505"/>
      <c r="O360" s="479"/>
    </row>
    <row r="361" spans="6:15" ht="15">
      <c r="F361" s="504"/>
      <c r="H361" s="505"/>
      <c r="O361" s="479"/>
    </row>
    <row r="362" spans="6:15" ht="15">
      <c r="F362" s="504"/>
      <c r="H362" s="505"/>
      <c r="O362" s="479"/>
    </row>
    <row r="363" spans="6:15" ht="15">
      <c r="F363" s="504"/>
      <c r="H363" s="505"/>
      <c r="O363" s="479"/>
    </row>
    <row r="364" spans="6:15" ht="15">
      <c r="F364" s="504"/>
      <c r="H364" s="505"/>
      <c r="O364" s="479"/>
    </row>
    <row r="365" spans="6:15" ht="15">
      <c r="F365" s="504"/>
      <c r="H365" s="505"/>
      <c r="O365" s="479"/>
    </row>
    <row r="366" spans="6:15" ht="15">
      <c r="F366" s="504"/>
      <c r="H366" s="505"/>
      <c r="O366" s="479"/>
    </row>
    <row r="367" spans="6:15" ht="15">
      <c r="F367" s="504"/>
      <c r="H367" s="505"/>
      <c r="O367" s="479"/>
    </row>
    <row r="368" spans="6:15" ht="15">
      <c r="F368" s="504"/>
      <c r="H368" s="505"/>
      <c r="O368" s="479"/>
    </row>
    <row r="369" spans="6:15" ht="15">
      <c r="F369" s="504"/>
      <c r="H369" s="505"/>
      <c r="O369" s="479"/>
    </row>
    <row r="370" spans="6:15" ht="15">
      <c r="F370" s="504"/>
      <c r="H370" s="505"/>
      <c r="O370" s="479"/>
    </row>
    <row r="371" spans="6:15" ht="15">
      <c r="F371" s="504"/>
      <c r="H371" s="505"/>
      <c r="O371" s="479"/>
    </row>
    <row r="372" spans="6:15" ht="15">
      <c r="F372" s="504"/>
      <c r="H372" s="505"/>
      <c r="O372" s="479"/>
    </row>
    <row r="373" spans="6:15" ht="15">
      <c r="F373" s="504"/>
      <c r="H373" s="505"/>
      <c r="O373" s="479"/>
    </row>
    <row r="374" spans="6:15" ht="15">
      <c r="F374" s="504"/>
      <c r="H374" s="505"/>
      <c r="O374" s="479"/>
    </row>
    <row r="375" spans="6:15" ht="15">
      <c r="F375" s="504"/>
      <c r="H375" s="505"/>
      <c r="O375" s="479"/>
    </row>
    <row r="376" spans="6:15" ht="15">
      <c r="F376" s="504"/>
      <c r="H376" s="505"/>
      <c r="O376" s="479"/>
    </row>
    <row r="377" spans="6:15" ht="15">
      <c r="F377" s="504"/>
      <c r="H377" s="505"/>
      <c r="O377" s="479"/>
    </row>
    <row r="378" spans="6:15" ht="15">
      <c r="F378" s="504"/>
      <c r="H378" s="505"/>
      <c r="O378" s="479"/>
    </row>
    <row r="379" spans="6:15" ht="15">
      <c r="F379" s="504"/>
      <c r="H379" s="505"/>
      <c r="O379" s="479"/>
    </row>
    <row r="380" spans="6:15" ht="15">
      <c r="F380" s="504"/>
      <c r="H380" s="505"/>
      <c r="O380" s="479"/>
    </row>
    <row r="381" spans="6:15" ht="15">
      <c r="F381" s="504"/>
      <c r="H381" s="505"/>
      <c r="O381" s="479"/>
    </row>
    <row r="382" spans="6:15" ht="15">
      <c r="F382" s="504"/>
      <c r="H382" s="505"/>
      <c r="O382" s="479"/>
    </row>
    <row r="383" spans="6:15" ht="15">
      <c r="F383" s="504"/>
      <c r="H383" s="505"/>
      <c r="O383" s="479"/>
    </row>
    <row r="384" spans="6:15" ht="15">
      <c r="F384" s="504"/>
      <c r="H384" s="505"/>
      <c r="O384" s="479"/>
    </row>
    <row r="385" spans="6:15" ht="15">
      <c r="F385" s="504"/>
      <c r="H385" s="505"/>
      <c r="O385" s="479"/>
    </row>
    <row r="386" spans="6:15" ht="15">
      <c r="F386" s="504"/>
      <c r="H386" s="505"/>
      <c r="O386" s="479"/>
    </row>
    <row r="387" spans="6:15" ht="15">
      <c r="F387" s="504"/>
      <c r="H387" s="505"/>
      <c r="O387" s="479"/>
    </row>
    <row r="388" spans="6:15" ht="15">
      <c r="F388" s="504"/>
      <c r="H388" s="505"/>
      <c r="O388" s="479"/>
    </row>
    <row r="389" spans="6:15" ht="15">
      <c r="F389" s="504"/>
      <c r="H389" s="505"/>
      <c r="O389" s="479"/>
    </row>
    <row r="390" spans="6:15" ht="15">
      <c r="F390" s="504"/>
      <c r="H390" s="505"/>
      <c r="O390" s="479"/>
    </row>
    <row r="391" spans="6:15" ht="15">
      <c r="F391" s="504"/>
      <c r="H391" s="505"/>
      <c r="O391" s="479"/>
    </row>
    <row r="392" spans="6:15" ht="15">
      <c r="F392" s="504"/>
      <c r="H392" s="505"/>
      <c r="O392" s="479"/>
    </row>
    <row r="393" spans="6:15" ht="15">
      <c r="F393" s="504"/>
      <c r="H393" s="505"/>
      <c r="O393" s="479"/>
    </row>
    <row r="394" spans="6:15" ht="15">
      <c r="F394" s="504"/>
      <c r="H394" s="505"/>
      <c r="O394" s="479"/>
    </row>
    <row r="395" spans="6:15" ht="15">
      <c r="F395" s="504"/>
      <c r="H395" s="505"/>
      <c r="O395" s="479"/>
    </row>
    <row r="396" spans="6:15" ht="15">
      <c r="F396" s="504"/>
      <c r="H396" s="505"/>
      <c r="O396" s="479"/>
    </row>
    <row r="397" spans="6:15" ht="15">
      <c r="F397" s="504"/>
      <c r="H397" s="505"/>
      <c r="O397" s="479"/>
    </row>
    <row r="398" spans="6:15" ht="15">
      <c r="F398" s="504"/>
      <c r="H398" s="505"/>
      <c r="O398" s="479"/>
    </row>
    <row r="399" spans="6:15" ht="15">
      <c r="F399" s="504"/>
      <c r="H399" s="505"/>
      <c r="O399" s="479"/>
    </row>
    <row r="400" spans="6:15" ht="15">
      <c r="F400" s="504"/>
      <c r="H400" s="505"/>
      <c r="O400" s="479"/>
    </row>
    <row r="401" spans="6:15" ht="15">
      <c r="F401" s="504"/>
      <c r="H401" s="505"/>
      <c r="O401" s="479"/>
    </row>
    <row r="402" spans="6:15" ht="15">
      <c r="F402" s="504"/>
      <c r="H402" s="505"/>
      <c r="O402" s="479"/>
    </row>
    <row r="403" spans="6:15" ht="15">
      <c r="F403" s="504"/>
      <c r="H403" s="505"/>
      <c r="O403" s="479"/>
    </row>
    <row r="404" spans="6:15" ht="15">
      <c r="F404" s="504"/>
      <c r="H404" s="505"/>
      <c r="O404" s="479"/>
    </row>
    <row r="405" spans="6:15" ht="15">
      <c r="F405" s="504"/>
      <c r="H405" s="505"/>
      <c r="O405" s="479"/>
    </row>
    <row r="406" spans="6:15" ht="15">
      <c r="F406" s="504"/>
      <c r="H406" s="505"/>
      <c r="O406" s="479"/>
    </row>
    <row r="407" spans="6:15" ht="15">
      <c r="F407" s="504"/>
      <c r="H407" s="505"/>
      <c r="O407" s="479"/>
    </row>
    <row r="408" spans="6:15" ht="15">
      <c r="F408" s="504"/>
      <c r="H408" s="505"/>
      <c r="O408" s="479"/>
    </row>
    <row r="409" spans="6:15" ht="15">
      <c r="F409" s="504"/>
      <c r="H409" s="505"/>
      <c r="O409" s="479"/>
    </row>
    <row r="410" spans="6:15" ht="15">
      <c r="F410" s="504"/>
      <c r="H410" s="505"/>
      <c r="O410" s="479"/>
    </row>
    <row r="411" spans="6:15" ht="15">
      <c r="F411" s="504"/>
      <c r="H411" s="505"/>
      <c r="O411" s="479"/>
    </row>
    <row r="412" spans="6:15" ht="15">
      <c r="F412" s="504"/>
      <c r="H412" s="505"/>
      <c r="O412" s="479"/>
    </row>
    <row r="413" spans="6:15" ht="15">
      <c r="F413" s="504"/>
      <c r="H413" s="505"/>
      <c r="O413" s="479"/>
    </row>
    <row r="414" spans="6:15" ht="15">
      <c r="F414" s="504"/>
      <c r="H414" s="505"/>
      <c r="O414" s="479"/>
    </row>
    <row r="415" spans="6:15" ht="15">
      <c r="F415" s="504"/>
      <c r="H415" s="505"/>
      <c r="O415" s="479"/>
    </row>
    <row r="416" spans="6:15" ht="15">
      <c r="F416" s="504"/>
      <c r="H416" s="505"/>
      <c r="O416" s="479"/>
    </row>
    <row r="417" spans="6:15" ht="15">
      <c r="F417" s="504"/>
      <c r="H417" s="505"/>
      <c r="O417" s="479"/>
    </row>
    <row r="418" spans="6:15" ht="15">
      <c r="F418" s="504"/>
      <c r="H418" s="505"/>
      <c r="O418" s="479"/>
    </row>
    <row r="419" spans="6:15" ht="15">
      <c r="F419" s="504"/>
      <c r="H419" s="505"/>
      <c r="O419" s="479"/>
    </row>
    <row r="420" spans="6:15" ht="15">
      <c r="F420" s="504"/>
      <c r="H420" s="505"/>
      <c r="O420" s="479"/>
    </row>
    <row r="421" spans="6:15" ht="15">
      <c r="F421" s="504"/>
      <c r="H421" s="505"/>
      <c r="O421" s="479"/>
    </row>
    <row r="422" spans="6:15" ht="15">
      <c r="F422" s="504"/>
      <c r="H422" s="505"/>
      <c r="O422" s="479"/>
    </row>
    <row r="423" spans="6:15" ht="15">
      <c r="F423" s="504"/>
      <c r="H423" s="505"/>
      <c r="O423" s="479"/>
    </row>
    <row r="424" spans="6:15" ht="15">
      <c r="F424" s="504"/>
      <c r="H424" s="505"/>
      <c r="O424" s="479"/>
    </row>
    <row r="425" spans="6:15" ht="15">
      <c r="F425" s="504"/>
      <c r="H425" s="505"/>
      <c r="O425" s="479"/>
    </row>
    <row r="426" spans="6:15" ht="15">
      <c r="F426" s="504"/>
      <c r="H426" s="505"/>
      <c r="O426" s="479"/>
    </row>
    <row r="427" spans="6:15" ht="15">
      <c r="F427" s="504"/>
      <c r="H427" s="505"/>
      <c r="O427" s="479"/>
    </row>
    <row r="428" spans="6:15" ht="15">
      <c r="F428" s="504"/>
      <c r="H428" s="505"/>
      <c r="O428" s="479"/>
    </row>
    <row r="429" spans="6:15" ht="15">
      <c r="F429" s="504"/>
      <c r="H429" s="505"/>
      <c r="O429" s="479"/>
    </row>
    <row r="430" spans="6:15" ht="15">
      <c r="F430" s="504"/>
      <c r="H430" s="505"/>
      <c r="O430" s="479"/>
    </row>
    <row r="431" spans="6:15" ht="15">
      <c r="F431" s="504"/>
      <c r="H431" s="505"/>
      <c r="O431" s="479"/>
    </row>
    <row r="432" spans="6:15" ht="15">
      <c r="F432" s="504"/>
      <c r="H432" s="505"/>
      <c r="O432" s="479"/>
    </row>
    <row r="433" spans="6:15" ht="15">
      <c r="F433" s="504"/>
      <c r="H433" s="505"/>
      <c r="O433" s="479"/>
    </row>
    <row r="434" spans="6:15" ht="15">
      <c r="F434" s="504"/>
      <c r="H434" s="505"/>
      <c r="O434" s="479"/>
    </row>
    <row r="435" spans="6:15" ht="15">
      <c r="F435" s="504"/>
      <c r="H435" s="505"/>
      <c r="O435" s="479"/>
    </row>
    <row r="436" spans="6:15" ht="15">
      <c r="F436" s="504"/>
      <c r="H436" s="505"/>
      <c r="O436" s="479"/>
    </row>
    <row r="437" spans="6:15" ht="15">
      <c r="F437" s="504"/>
      <c r="H437" s="505"/>
      <c r="O437" s="479"/>
    </row>
    <row r="438" spans="6:15" ht="15">
      <c r="F438" s="504"/>
      <c r="H438" s="505"/>
      <c r="O438" s="479"/>
    </row>
    <row r="439" spans="6:15" ht="15">
      <c r="F439" s="504"/>
      <c r="H439" s="505"/>
      <c r="O439" s="479"/>
    </row>
    <row r="440" spans="6:15" ht="15">
      <c r="F440" s="504"/>
      <c r="H440" s="505"/>
      <c r="O440" s="479"/>
    </row>
    <row r="441" spans="6:15" ht="15">
      <c r="F441" s="504"/>
      <c r="H441" s="505"/>
      <c r="O441" s="479"/>
    </row>
    <row r="442" spans="6:15" ht="15">
      <c r="F442" s="504"/>
      <c r="H442" s="505"/>
      <c r="O442" s="479"/>
    </row>
    <row r="443" spans="6:15" ht="15">
      <c r="F443" s="504"/>
      <c r="H443" s="505"/>
      <c r="O443" s="479"/>
    </row>
    <row r="444" spans="6:15" ht="15">
      <c r="F444" s="504"/>
      <c r="H444" s="505"/>
      <c r="O444" s="479"/>
    </row>
    <row r="445" spans="6:15" ht="15">
      <c r="F445" s="504"/>
      <c r="H445" s="505"/>
      <c r="O445" s="479"/>
    </row>
    <row r="446" spans="6:15" ht="15">
      <c r="F446" s="504"/>
      <c r="H446" s="505"/>
      <c r="O446" s="479"/>
    </row>
    <row r="447" spans="6:15" ht="15">
      <c r="F447" s="504"/>
      <c r="H447" s="505"/>
      <c r="O447" s="479"/>
    </row>
    <row r="448" spans="6:15" ht="15">
      <c r="F448" s="504"/>
      <c r="H448" s="505"/>
      <c r="O448" s="479"/>
    </row>
    <row r="449" spans="6:15" ht="15">
      <c r="F449" s="504"/>
      <c r="H449" s="505"/>
      <c r="O449" s="479"/>
    </row>
    <row r="450" spans="6:15" ht="15">
      <c r="F450" s="504"/>
      <c r="H450" s="505"/>
      <c r="O450" s="479"/>
    </row>
    <row r="451" spans="6:15" ht="15">
      <c r="F451" s="504"/>
      <c r="H451" s="505"/>
      <c r="O451" s="479"/>
    </row>
    <row r="452" spans="6:15" ht="15">
      <c r="F452" s="504"/>
      <c r="H452" s="505"/>
      <c r="O452" s="479"/>
    </row>
    <row r="453" spans="6:15" ht="15">
      <c r="F453" s="504"/>
      <c r="H453" s="505"/>
      <c r="O453" s="479"/>
    </row>
    <row r="454" spans="6:15" ht="15">
      <c r="F454" s="504"/>
      <c r="H454" s="505"/>
      <c r="O454" s="479"/>
    </row>
    <row r="455" spans="6:15" ht="15">
      <c r="F455" s="504"/>
      <c r="H455" s="505"/>
      <c r="O455" s="479"/>
    </row>
    <row r="456" spans="6:15" ht="15">
      <c r="F456" s="504"/>
      <c r="H456" s="505"/>
      <c r="O456" s="479"/>
    </row>
    <row r="457" spans="6:15" ht="15">
      <c r="F457" s="504"/>
      <c r="H457" s="505"/>
      <c r="O457" s="479"/>
    </row>
    <row r="458" spans="6:15" ht="15">
      <c r="F458" s="504"/>
      <c r="H458" s="505"/>
      <c r="O458" s="479"/>
    </row>
    <row r="459" spans="6:15" ht="15">
      <c r="F459" s="504"/>
      <c r="H459" s="505"/>
      <c r="O459" s="479"/>
    </row>
    <row r="460" spans="6:15" ht="15">
      <c r="F460" s="504"/>
      <c r="H460" s="505"/>
      <c r="O460" s="479"/>
    </row>
    <row r="461" spans="6:15" ht="15">
      <c r="F461" s="504"/>
      <c r="H461" s="505"/>
      <c r="O461" s="479"/>
    </row>
    <row r="462" spans="6:15" ht="15">
      <c r="F462" s="504"/>
      <c r="H462" s="505"/>
      <c r="O462" s="479"/>
    </row>
    <row r="463" spans="6:15" ht="15">
      <c r="F463" s="504"/>
      <c r="H463" s="505"/>
      <c r="O463" s="479"/>
    </row>
    <row r="464" spans="6:15" ht="15">
      <c r="F464" s="504"/>
      <c r="H464" s="505"/>
      <c r="O464" s="479"/>
    </row>
    <row r="465" spans="6:15" ht="15">
      <c r="F465" s="504"/>
      <c r="H465" s="505"/>
      <c r="O465" s="479"/>
    </row>
    <row r="466" spans="6:15" ht="15">
      <c r="F466" s="504"/>
      <c r="H466" s="505"/>
      <c r="O466" s="479"/>
    </row>
    <row r="467" spans="6:15" ht="15">
      <c r="F467" s="504"/>
      <c r="H467" s="505"/>
      <c r="O467" s="479"/>
    </row>
    <row r="468" spans="6:15" ht="15">
      <c r="F468" s="504"/>
      <c r="H468" s="505"/>
      <c r="O468" s="479"/>
    </row>
    <row r="469" spans="6:15" ht="15">
      <c r="F469" s="504"/>
      <c r="H469" s="505"/>
      <c r="O469" s="479"/>
    </row>
    <row r="470" spans="6:15" ht="15">
      <c r="F470" s="504"/>
      <c r="H470" s="505"/>
      <c r="O470" s="479"/>
    </row>
    <row r="471" spans="6:15" ht="15">
      <c r="F471" s="504"/>
      <c r="H471" s="505"/>
      <c r="O471" s="479"/>
    </row>
    <row r="472" spans="6:15" ht="15">
      <c r="F472" s="504"/>
      <c r="H472" s="505"/>
      <c r="O472" s="479"/>
    </row>
    <row r="473" spans="6:15" ht="15">
      <c r="F473" s="504"/>
      <c r="H473" s="505"/>
      <c r="O473" s="479"/>
    </row>
    <row r="474" spans="6:15" ht="15">
      <c r="F474" s="504"/>
      <c r="H474" s="505"/>
      <c r="O474" s="479"/>
    </row>
    <row r="475" spans="6:15" ht="15">
      <c r="F475" s="504"/>
      <c r="H475" s="505"/>
      <c r="O475" s="479"/>
    </row>
    <row r="476" spans="6:15" ht="15">
      <c r="F476" s="504"/>
      <c r="H476" s="505"/>
      <c r="O476" s="479"/>
    </row>
    <row r="477" spans="6:15" ht="15">
      <c r="F477" s="504"/>
      <c r="H477" s="505"/>
      <c r="O477" s="479"/>
    </row>
    <row r="478" spans="6:15" ht="15">
      <c r="F478" s="504"/>
      <c r="H478" s="505"/>
      <c r="O478" s="479"/>
    </row>
    <row r="479" spans="6:15" ht="15">
      <c r="F479" s="504"/>
      <c r="H479" s="505"/>
      <c r="O479" s="479"/>
    </row>
    <row r="480" spans="6:15" ht="15">
      <c r="F480" s="504"/>
      <c r="H480" s="505"/>
      <c r="O480" s="479"/>
    </row>
    <row r="481" spans="6:15" ht="15">
      <c r="F481" s="504"/>
      <c r="H481" s="505"/>
      <c r="O481" s="479"/>
    </row>
    <row r="482" spans="6:15" ht="15">
      <c r="F482" s="504"/>
      <c r="H482" s="505"/>
      <c r="O482" s="479"/>
    </row>
    <row r="483" spans="6:15" ht="15">
      <c r="F483" s="504"/>
      <c r="H483" s="505"/>
      <c r="O483" s="479"/>
    </row>
    <row r="484" spans="6:15" ht="15">
      <c r="F484" s="504"/>
      <c r="H484" s="505"/>
      <c r="O484" s="479"/>
    </row>
    <row r="485" spans="6:15" ht="15">
      <c r="F485" s="504"/>
      <c r="H485" s="505"/>
      <c r="O485" s="479"/>
    </row>
    <row r="486" spans="6:15" ht="15">
      <c r="F486" s="504"/>
      <c r="H486" s="505"/>
      <c r="O486" s="479"/>
    </row>
    <row r="487" spans="6:15" ht="15">
      <c r="F487" s="504"/>
      <c r="H487" s="505"/>
      <c r="O487" s="479"/>
    </row>
    <row r="488" spans="6:15" ht="15">
      <c r="F488" s="504"/>
      <c r="H488" s="505"/>
      <c r="O488" s="479"/>
    </row>
    <row r="489" spans="6:15" ht="15">
      <c r="F489" s="504"/>
      <c r="H489" s="505"/>
      <c r="O489" s="479"/>
    </row>
    <row r="490" spans="6:15" ht="15">
      <c r="F490" s="504"/>
      <c r="H490" s="505"/>
      <c r="O490" s="479"/>
    </row>
    <row r="491" spans="6:15" ht="15">
      <c r="F491" s="504"/>
      <c r="H491" s="505"/>
      <c r="O491" s="479"/>
    </row>
    <row r="492" spans="6:15" ht="15">
      <c r="F492" s="504"/>
      <c r="H492" s="505"/>
      <c r="O492" s="479"/>
    </row>
    <row r="493" spans="6:15" ht="15">
      <c r="F493" s="504"/>
      <c r="H493" s="505"/>
      <c r="O493" s="479"/>
    </row>
    <row r="494" spans="6:15" ht="15">
      <c r="F494" s="504"/>
      <c r="H494" s="505"/>
      <c r="O494" s="479"/>
    </row>
    <row r="495" spans="6:15" ht="15">
      <c r="F495" s="504"/>
      <c r="H495" s="505"/>
      <c r="O495" s="479"/>
    </row>
    <row r="496" spans="6:15" ht="15">
      <c r="F496" s="504"/>
      <c r="H496" s="505"/>
      <c r="O496" s="479"/>
    </row>
    <row r="497" spans="6:15" ht="15">
      <c r="F497" s="504"/>
      <c r="H497" s="505"/>
      <c r="O497" s="479"/>
    </row>
    <row r="498" spans="6:15" ht="15">
      <c r="F498" s="504"/>
      <c r="H498" s="505"/>
      <c r="O498" s="479"/>
    </row>
    <row r="499" spans="6:15" ht="15">
      <c r="F499" s="504"/>
      <c r="H499" s="505"/>
      <c r="O499" s="479"/>
    </row>
    <row r="500" spans="6:15" ht="15">
      <c r="F500" s="504"/>
      <c r="H500" s="505"/>
      <c r="O500" s="479"/>
    </row>
    <row r="501" spans="6:15" ht="15">
      <c r="F501" s="504"/>
      <c r="H501" s="505"/>
      <c r="O501" s="479"/>
    </row>
    <row r="502" spans="6:15" ht="15">
      <c r="F502" s="504"/>
      <c r="H502" s="505"/>
      <c r="O502" s="479"/>
    </row>
    <row r="503" spans="6:15" ht="15">
      <c r="F503" s="504"/>
      <c r="H503" s="505"/>
      <c r="O503" s="479"/>
    </row>
    <row r="504" spans="6:15" ht="15">
      <c r="F504" s="504"/>
      <c r="H504" s="505"/>
      <c r="O504" s="479"/>
    </row>
    <row r="505" spans="6:15" ht="15">
      <c r="F505" s="504"/>
      <c r="H505" s="505"/>
      <c r="O505" s="479"/>
    </row>
    <row r="506" spans="6:15" ht="15">
      <c r="F506" s="504"/>
      <c r="H506" s="505"/>
      <c r="O506" s="479"/>
    </row>
    <row r="507" spans="6:15" ht="15">
      <c r="F507" s="504"/>
      <c r="H507" s="505"/>
      <c r="O507" s="479"/>
    </row>
    <row r="508" spans="6:15" ht="15">
      <c r="F508" s="504"/>
      <c r="H508" s="505"/>
      <c r="O508" s="479"/>
    </row>
    <row r="509" spans="6:15" ht="15">
      <c r="F509" s="504"/>
      <c r="H509" s="505"/>
      <c r="O509" s="479"/>
    </row>
    <row r="510" spans="6:15" ht="15">
      <c r="F510" s="504"/>
      <c r="H510" s="505"/>
      <c r="O510" s="479"/>
    </row>
    <row r="511" spans="6:15" ht="15">
      <c r="F511" s="504"/>
      <c r="H511" s="505"/>
      <c r="O511" s="479"/>
    </row>
    <row r="512" spans="6:15" ht="15">
      <c r="F512" s="504"/>
      <c r="H512" s="505"/>
      <c r="O512" s="479"/>
    </row>
    <row r="513" spans="6:15" ht="15">
      <c r="F513" s="504"/>
      <c r="H513" s="505"/>
      <c r="O513" s="479"/>
    </row>
    <row r="514" spans="6:15" ht="15">
      <c r="F514" s="504"/>
      <c r="H514" s="505"/>
      <c r="O514" s="479"/>
    </row>
    <row r="515" spans="6:15" ht="15">
      <c r="F515" s="504"/>
      <c r="H515" s="505"/>
      <c r="O515" s="479"/>
    </row>
    <row r="516" spans="6:15" ht="15">
      <c r="F516" s="504"/>
      <c r="H516" s="505"/>
      <c r="O516" s="479"/>
    </row>
    <row r="517" spans="6:15" ht="15">
      <c r="F517" s="504"/>
      <c r="H517" s="505"/>
      <c r="O517" s="479"/>
    </row>
    <row r="518" spans="6:15" ht="15">
      <c r="F518" s="504"/>
      <c r="H518" s="505"/>
      <c r="O518" s="479"/>
    </row>
    <row r="519" spans="6:15" ht="15">
      <c r="F519" s="504"/>
      <c r="H519" s="505"/>
      <c r="O519" s="479"/>
    </row>
    <row r="520" spans="6:15" ht="15">
      <c r="F520" s="504"/>
      <c r="H520" s="505"/>
      <c r="O520" s="479"/>
    </row>
    <row r="521" spans="6:15" ht="15">
      <c r="F521" s="504"/>
      <c r="H521" s="505"/>
      <c r="O521" s="479"/>
    </row>
    <row r="522" spans="6:15" ht="15">
      <c r="F522" s="504"/>
      <c r="H522" s="505"/>
      <c r="O522" s="479"/>
    </row>
    <row r="523" spans="6:15" ht="15">
      <c r="F523" s="504"/>
      <c r="H523" s="505"/>
      <c r="O523" s="479"/>
    </row>
    <row r="524" spans="6:15" ht="15">
      <c r="F524" s="504"/>
      <c r="H524" s="505"/>
      <c r="O524" s="479"/>
    </row>
    <row r="525" spans="6:15" ht="15">
      <c r="F525" s="504"/>
      <c r="H525" s="505"/>
      <c r="O525" s="479"/>
    </row>
    <row r="526" spans="6:15" ht="15">
      <c r="F526" s="504"/>
      <c r="H526" s="505"/>
      <c r="O526" s="479"/>
    </row>
    <row r="527" spans="6:15" ht="15">
      <c r="F527" s="504"/>
      <c r="H527" s="505"/>
      <c r="O527" s="479"/>
    </row>
    <row r="528" spans="6:15" ht="15">
      <c r="F528" s="504"/>
      <c r="H528" s="505"/>
      <c r="O528" s="479"/>
    </row>
    <row r="529" spans="6:15" ht="15">
      <c r="F529" s="504"/>
      <c r="H529" s="505"/>
      <c r="O529" s="479"/>
    </row>
    <row r="530" spans="6:15" ht="15">
      <c r="F530" s="504"/>
      <c r="H530" s="505"/>
      <c r="O530" s="479"/>
    </row>
    <row r="531" spans="6:15" ht="15">
      <c r="F531" s="504"/>
      <c r="H531" s="505"/>
      <c r="O531" s="479"/>
    </row>
    <row r="532" spans="6:15" ht="15">
      <c r="F532" s="504"/>
      <c r="H532" s="505"/>
      <c r="O532" s="479"/>
    </row>
    <row r="533" spans="6:15" ht="15">
      <c r="F533" s="504"/>
      <c r="H533" s="505"/>
      <c r="O533" s="479"/>
    </row>
    <row r="534" spans="6:15" ht="15">
      <c r="F534" s="504"/>
      <c r="H534" s="505"/>
      <c r="O534" s="479"/>
    </row>
    <row r="535" spans="6:15" ht="15">
      <c r="F535" s="504"/>
      <c r="H535" s="505"/>
      <c r="O535" s="479"/>
    </row>
    <row r="536" spans="6:15" ht="15">
      <c r="F536" s="504"/>
      <c r="H536" s="505"/>
      <c r="O536" s="479"/>
    </row>
    <row r="537" spans="6:15" ht="15">
      <c r="F537" s="504"/>
      <c r="H537" s="505"/>
      <c r="O537" s="479"/>
    </row>
    <row r="538" spans="6:15" ht="15">
      <c r="F538" s="504"/>
      <c r="H538" s="505"/>
      <c r="O538" s="479"/>
    </row>
    <row r="539" spans="6:15" ht="15">
      <c r="F539" s="504"/>
      <c r="H539" s="505"/>
      <c r="O539" s="479"/>
    </row>
    <row r="540" spans="6:15" ht="15">
      <c r="F540" s="504"/>
      <c r="H540" s="505"/>
      <c r="O540" s="479"/>
    </row>
    <row r="541" spans="6:15" ht="15">
      <c r="F541" s="504"/>
      <c r="H541" s="505"/>
      <c r="O541" s="479"/>
    </row>
    <row r="542" spans="6:15" ht="15">
      <c r="F542" s="504"/>
      <c r="H542" s="505"/>
      <c r="O542" s="479"/>
    </row>
    <row r="543" spans="6:15" ht="15">
      <c r="F543" s="504"/>
      <c r="H543" s="505"/>
      <c r="O543" s="479"/>
    </row>
    <row r="544" spans="6:15" ht="15">
      <c r="F544" s="504"/>
      <c r="H544" s="505"/>
      <c r="O544" s="479"/>
    </row>
    <row r="545" spans="6:15" ht="15">
      <c r="F545" s="504"/>
      <c r="H545" s="505"/>
      <c r="O545" s="479"/>
    </row>
    <row r="546" spans="6:15" ht="15">
      <c r="F546" s="504"/>
      <c r="H546" s="505"/>
      <c r="O546" s="479"/>
    </row>
    <row r="547" spans="6:15" ht="15">
      <c r="F547" s="504"/>
      <c r="H547" s="505"/>
      <c r="O547" s="479"/>
    </row>
    <row r="548" spans="6:15" ht="15">
      <c r="F548" s="504"/>
      <c r="H548" s="505"/>
      <c r="O548" s="479"/>
    </row>
    <row r="549" spans="6:15" ht="15">
      <c r="F549" s="504"/>
      <c r="H549" s="505"/>
      <c r="O549" s="479"/>
    </row>
    <row r="550" spans="6:15" ht="15">
      <c r="F550" s="504"/>
      <c r="H550" s="505"/>
      <c r="O550" s="479"/>
    </row>
    <row r="551" spans="6:15" ht="15">
      <c r="F551" s="504"/>
      <c r="H551" s="505"/>
      <c r="O551" s="479"/>
    </row>
    <row r="552" spans="6:15" ht="15">
      <c r="F552" s="504"/>
      <c r="H552" s="505"/>
      <c r="O552" s="479"/>
    </row>
    <row r="553" spans="6:15" ht="15">
      <c r="F553" s="504"/>
      <c r="H553" s="505"/>
      <c r="O553" s="479"/>
    </row>
    <row r="554" spans="6:15" ht="15">
      <c r="F554" s="504"/>
      <c r="H554" s="505"/>
      <c r="O554" s="479"/>
    </row>
    <row r="555" spans="6:15" ht="15">
      <c r="F555" s="504"/>
      <c r="H555" s="505"/>
      <c r="O555" s="479"/>
    </row>
    <row r="556" spans="6:15" ht="15">
      <c r="F556" s="504"/>
      <c r="H556" s="505"/>
      <c r="O556" s="479"/>
    </row>
    <row r="557" spans="6:15" ht="15">
      <c r="F557" s="504"/>
      <c r="H557" s="505"/>
      <c r="O557" s="479"/>
    </row>
    <row r="558" spans="6:15" ht="15">
      <c r="F558" s="504"/>
      <c r="H558" s="505"/>
      <c r="O558" s="479"/>
    </row>
    <row r="559" spans="6:15" ht="15">
      <c r="F559" s="504"/>
      <c r="H559" s="505"/>
      <c r="O559" s="479"/>
    </row>
    <row r="560" spans="6:15" ht="15">
      <c r="F560" s="504"/>
      <c r="H560" s="505"/>
      <c r="O560" s="479"/>
    </row>
    <row r="561" spans="6:15" ht="15">
      <c r="F561" s="504"/>
      <c r="H561" s="505"/>
      <c r="O561" s="479"/>
    </row>
    <row r="562" spans="6:15" ht="15">
      <c r="F562" s="504"/>
      <c r="H562" s="505"/>
      <c r="O562" s="479"/>
    </row>
    <row r="563" spans="6:15" ht="15">
      <c r="F563" s="504"/>
      <c r="H563" s="505"/>
      <c r="O563" s="479"/>
    </row>
    <row r="564" spans="6:15" ht="15">
      <c r="F564" s="504"/>
      <c r="H564" s="505"/>
      <c r="O564" s="479"/>
    </row>
    <row r="565" spans="6:15" ht="15">
      <c r="F565" s="504"/>
      <c r="H565" s="505"/>
      <c r="O565" s="479"/>
    </row>
    <row r="566" spans="6:15" ht="15">
      <c r="F566" s="504"/>
      <c r="H566" s="505"/>
      <c r="O566" s="479"/>
    </row>
    <row r="567" spans="6:15" ht="15">
      <c r="F567" s="504"/>
      <c r="H567" s="505"/>
      <c r="O567" s="479"/>
    </row>
    <row r="568" spans="6:15" ht="15">
      <c r="F568" s="504"/>
      <c r="H568" s="505"/>
      <c r="O568" s="479"/>
    </row>
    <row r="569" spans="6:15" ht="15">
      <c r="F569" s="504"/>
      <c r="H569" s="505"/>
      <c r="O569" s="479"/>
    </row>
    <row r="570" spans="6:15" ht="15">
      <c r="F570" s="504"/>
      <c r="H570" s="505"/>
      <c r="O570" s="479"/>
    </row>
    <row r="571" spans="6:15" ht="15">
      <c r="F571" s="504"/>
      <c r="H571" s="505"/>
      <c r="O571" s="479"/>
    </row>
    <row r="572" spans="6:15" ht="15">
      <c r="F572" s="504"/>
      <c r="H572" s="505"/>
      <c r="O572" s="479"/>
    </row>
    <row r="573" spans="6:15" ht="15">
      <c r="F573" s="504"/>
      <c r="H573" s="505"/>
      <c r="O573" s="479"/>
    </row>
    <row r="574" spans="6:15" ht="15">
      <c r="F574" s="504"/>
      <c r="H574" s="505"/>
      <c r="O574" s="479"/>
    </row>
    <row r="575" spans="6:15" ht="15">
      <c r="F575" s="504"/>
      <c r="H575" s="505"/>
      <c r="O575" s="479"/>
    </row>
    <row r="576" spans="6:15" ht="15">
      <c r="F576" s="504"/>
      <c r="H576" s="505"/>
      <c r="O576" s="479"/>
    </row>
    <row r="577" spans="6:15" ht="15">
      <c r="F577" s="504"/>
      <c r="H577" s="505"/>
      <c r="O577" s="479"/>
    </row>
    <row r="578" spans="6:15" ht="15">
      <c r="F578" s="504"/>
      <c r="H578" s="505"/>
      <c r="O578" s="479"/>
    </row>
    <row r="579" spans="6:15" ht="15">
      <c r="F579" s="504"/>
      <c r="H579" s="505"/>
      <c r="O579" s="479"/>
    </row>
    <row r="580" spans="6:15" ht="15">
      <c r="F580" s="504"/>
      <c r="H580" s="505"/>
      <c r="O580" s="479"/>
    </row>
    <row r="581" spans="6:15" ht="15">
      <c r="F581" s="504"/>
      <c r="H581" s="505"/>
      <c r="O581" s="479"/>
    </row>
    <row r="582" spans="6:15" ht="15">
      <c r="F582" s="504"/>
      <c r="H582" s="505"/>
      <c r="O582" s="479"/>
    </row>
    <row r="583" spans="6:15" ht="15">
      <c r="F583" s="504"/>
      <c r="H583" s="505"/>
      <c r="O583" s="479"/>
    </row>
    <row r="584" spans="6:15" ht="15">
      <c r="F584" s="504"/>
      <c r="H584" s="505"/>
      <c r="O584" s="479"/>
    </row>
    <row r="585" spans="6:15" ht="15">
      <c r="F585" s="504"/>
      <c r="H585" s="505"/>
      <c r="O585" s="479"/>
    </row>
    <row r="586" spans="6:15" ht="15">
      <c r="F586" s="504"/>
      <c r="H586" s="505"/>
      <c r="O586" s="479"/>
    </row>
    <row r="587" spans="6:15" ht="15">
      <c r="F587" s="504"/>
      <c r="H587" s="505"/>
      <c r="O587" s="479"/>
    </row>
    <row r="588" spans="6:15" ht="15">
      <c r="F588" s="504"/>
      <c r="H588" s="505"/>
      <c r="O588" s="479"/>
    </row>
    <row r="589" spans="6:15" ht="15">
      <c r="F589" s="504"/>
      <c r="H589" s="505"/>
      <c r="O589" s="479"/>
    </row>
    <row r="590" spans="6:15" ht="15">
      <c r="F590" s="504"/>
      <c r="H590" s="505"/>
      <c r="O590" s="479"/>
    </row>
    <row r="591" spans="6:15" ht="15">
      <c r="F591" s="504"/>
      <c r="H591" s="505"/>
      <c r="O591" s="479"/>
    </row>
    <row r="592" spans="6:15" ht="15">
      <c r="F592" s="504"/>
      <c r="H592" s="505"/>
      <c r="O592" s="479"/>
    </row>
    <row r="593" spans="6:15" ht="15">
      <c r="F593" s="504"/>
      <c r="H593" s="505"/>
      <c r="O593" s="479"/>
    </row>
    <row r="594" spans="6:15" ht="15">
      <c r="F594" s="504"/>
      <c r="H594" s="505"/>
      <c r="O594" s="479"/>
    </row>
    <row r="595" spans="6:15" ht="15">
      <c r="F595" s="504"/>
      <c r="H595" s="505"/>
      <c r="O595" s="479"/>
    </row>
    <row r="596" spans="6:15" ht="15">
      <c r="F596" s="504"/>
      <c r="H596" s="505"/>
      <c r="O596" s="479"/>
    </row>
    <row r="597" spans="6:15" ht="15">
      <c r="F597" s="504"/>
      <c r="H597" s="505"/>
      <c r="O597" s="479"/>
    </row>
    <row r="598" spans="6:15" ht="15">
      <c r="F598" s="504"/>
      <c r="H598" s="505"/>
      <c r="O598" s="479"/>
    </row>
    <row r="599" spans="6:15" ht="15">
      <c r="F599" s="504"/>
      <c r="H599" s="505"/>
      <c r="O599" s="479"/>
    </row>
    <row r="600" spans="6:15" ht="15">
      <c r="F600" s="504"/>
      <c r="H600" s="505"/>
      <c r="O600" s="479"/>
    </row>
    <row r="601" spans="6:15" ht="15">
      <c r="F601" s="504"/>
      <c r="H601" s="505"/>
      <c r="O601" s="479"/>
    </row>
    <row r="602" spans="6:15" ht="15">
      <c r="F602" s="504"/>
      <c r="H602" s="505"/>
      <c r="O602" s="479"/>
    </row>
    <row r="603" spans="6:15" ht="15">
      <c r="F603" s="504"/>
      <c r="H603" s="505"/>
      <c r="O603" s="479"/>
    </row>
    <row r="604" spans="6:15" ht="15">
      <c r="F604" s="504"/>
      <c r="H604" s="505"/>
      <c r="O604" s="479"/>
    </row>
    <row r="605" spans="6:15" ht="15">
      <c r="F605" s="504"/>
      <c r="H605" s="505"/>
      <c r="O605" s="479"/>
    </row>
    <row r="606" spans="6:15" ht="15">
      <c r="F606" s="504"/>
      <c r="H606" s="505"/>
      <c r="O606" s="479"/>
    </row>
    <row r="607" spans="6:15" ht="15">
      <c r="F607" s="504"/>
      <c r="H607" s="505"/>
      <c r="O607" s="479"/>
    </row>
    <row r="608" spans="6:15" ht="15">
      <c r="F608" s="504"/>
      <c r="H608" s="505"/>
      <c r="O608" s="479"/>
    </row>
    <row r="609" spans="6:15" ht="15">
      <c r="F609" s="504"/>
      <c r="H609" s="505"/>
      <c r="O609" s="479"/>
    </row>
    <row r="610" spans="6:15" ht="15">
      <c r="F610" s="504"/>
      <c r="H610" s="505"/>
      <c r="O610" s="479"/>
    </row>
    <row r="611" spans="6:15" ht="15">
      <c r="F611" s="504"/>
      <c r="H611" s="505"/>
      <c r="O611" s="479"/>
    </row>
    <row r="612" spans="6:15" ht="15">
      <c r="F612" s="504"/>
      <c r="H612" s="505"/>
      <c r="O612" s="479"/>
    </row>
    <row r="613" spans="6:15" ht="15">
      <c r="F613" s="504"/>
      <c r="H613" s="505"/>
      <c r="O613" s="479"/>
    </row>
    <row r="614" spans="6:15" ht="15">
      <c r="F614" s="504"/>
      <c r="H614" s="505"/>
      <c r="O614" s="479"/>
    </row>
    <row r="615" spans="6:15" ht="15">
      <c r="F615" s="504"/>
      <c r="H615" s="505"/>
      <c r="O615" s="479"/>
    </row>
    <row r="616" spans="6:15" ht="15">
      <c r="F616" s="504"/>
      <c r="H616" s="505"/>
      <c r="O616" s="479"/>
    </row>
    <row r="617" spans="6:15" ht="15">
      <c r="F617" s="504"/>
      <c r="H617" s="505"/>
      <c r="O617" s="479"/>
    </row>
    <row r="618" spans="6:15" ht="15">
      <c r="F618" s="504"/>
      <c r="H618" s="505"/>
      <c r="O618" s="479"/>
    </row>
    <row r="619" spans="6:15" ht="15">
      <c r="F619" s="504"/>
      <c r="H619" s="505"/>
      <c r="O619" s="479"/>
    </row>
    <row r="620" spans="6:15" ht="15">
      <c r="F620" s="504"/>
      <c r="H620" s="505"/>
      <c r="O620" s="479"/>
    </row>
    <row r="621" spans="6:15" ht="15">
      <c r="F621" s="504"/>
      <c r="H621" s="505"/>
      <c r="O621" s="479"/>
    </row>
    <row r="622" spans="6:15" ht="15">
      <c r="F622" s="504"/>
      <c r="H622" s="505"/>
      <c r="O622" s="479"/>
    </row>
    <row r="623" spans="6:15" ht="15">
      <c r="F623" s="504"/>
      <c r="H623" s="505"/>
      <c r="O623" s="479"/>
    </row>
    <row r="624" spans="6:15" ht="15">
      <c r="F624" s="504"/>
      <c r="H624" s="505"/>
      <c r="O624" s="479"/>
    </row>
    <row r="625" spans="6:15" ht="15">
      <c r="F625" s="504"/>
      <c r="H625" s="505"/>
      <c r="O625" s="479"/>
    </row>
    <row r="626" spans="6:15" ht="15">
      <c r="F626" s="504"/>
      <c r="H626" s="505"/>
      <c r="O626" s="479"/>
    </row>
    <row r="627" spans="6:15" ht="15">
      <c r="F627" s="504"/>
      <c r="H627" s="505"/>
      <c r="O627" s="479"/>
    </row>
    <row r="628" spans="6:15" ht="15">
      <c r="F628" s="504"/>
      <c r="H628" s="505"/>
      <c r="O628" s="479"/>
    </row>
    <row r="629" spans="6:15" ht="15">
      <c r="F629" s="504"/>
      <c r="H629" s="505"/>
      <c r="O629" s="479"/>
    </row>
    <row r="630" spans="6:15" ht="15">
      <c r="F630" s="504"/>
      <c r="H630" s="505"/>
      <c r="O630" s="479"/>
    </row>
    <row r="631" spans="6:15" ht="15">
      <c r="F631" s="504"/>
      <c r="H631" s="505"/>
      <c r="O631" s="479"/>
    </row>
    <row r="632" spans="6:15" ht="15">
      <c r="F632" s="504"/>
      <c r="H632" s="505"/>
      <c r="O632" s="479"/>
    </row>
    <row r="633" spans="6:15" ht="15">
      <c r="F633" s="504"/>
      <c r="H633" s="505"/>
      <c r="O633" s="479"/>
    </row>
    <row r="634" spans="6:15" ht="15">
      <c r="F634" s="504"/>
      <c r="H634" s="505"/>
      <c r="O634" s="479"/>
    </row>
    <row r="635" spans="6:15" ht="15">
      <c r="F635" s="504"/>
      <c r="H635" s="505"/>
      <c r="O635" s="479"/>
    </row>
    <row r="636" spans="6:15" ht="15">
      <c r="F636" s="504"/>
      <c r="H636" s="505"/>
      <c r="O636" s="479"/>
    </row>
    <row r="637" spans="6:15" ht="15">
      <c r="F637" s="504"/>
      <c r="H637" s="505"/>
      <c r="O637" s="479"/>
    </row>
    <row r="638" spans="6:15" ht="15">
      <c r="F638" s="504"/>
      <c r="H638" s="505"/>
      <c r="O638" s="479"/>
    </row>
    <row r="639" spans="6:15" ht="15">
      <c r="F639" s="504"/>
      <c r="H639" s="505"/>
      <c r="O639" s="479"/>
    </row>
    <row r="640" spans="6:15" ht="15">
      <c r="F640" s="504"/>
      <c r="H640" s="505"/>
      <c r="O640" s="479"/>
    </row>
    <row r="641" spans="6:15" ht="15">
      <c r="F641" s="504"/>
      <c r="H641" s="505"/>
      <c r="O641" s="479"/>
    </row>
    <row r="642" spans="6:15" ht="15">
      <c r="F642" s="504"/>
      <c r="H642" s="505"/>
      <c r="O642" s="479"/>
    </row>
    <row r="643" spans="6:15" ht="15">
      <c r="F643" s="504"/>
      <c r="H643" s="505"/>
      <c r="O643" s="479"/>
    </row>
    <row r="644" spans="6:15" ht="15">
      <c r="F644" s="504"/>
      <c r="H644" s="505"/>
      <c r="O644" s="479"/>
    </row>
    <row r="645" spans="6:15" ht="15">
      <c r="F645" s="504"/>
      <c r="H645" s="505"/>
      <c r="O645" s="479"/>
    </row>
    <row r="646" spans="6:15" ht="15">
      <c r="F646" s="504"/>
      <c r="H646" s="505"/>
      <c r="O646" s="479"/>
    </row>
    <row r="647" spans="6:15" ht="15">
      <c r="F647" s="504"/>
      <c r="H647" s="505"/>
      <c r="O647" s="479"/>
    </row>
    <row r="648" spans="6:15" ht="15">
      <c r="F648" s="504"/>
      <c r="H648" s="505"/>
      <c r="O648" s="479"/>
    </row>
    <row r="649" spans="6:15" ht="15">
      <c r="F649" s="504"/>
      <c r="H649" s="505"/>
      <c r="O649" s="479"/>
    </row>
    <row r="650" spans="6:15" ht="15">
      <c r="F650" s="504"/>
      <c r="H650" s="505"/>
      <c r="O650" s="479"/>
    </row>
    <row r="651" spans="6:15" ht="15">
      <c r="F651" s="504"/>
      <c r="H651" s="505"/>
      <c r="O651" s="479"/>
    </row>
    <row r="652" spans="6:15" ht="15">
      <c r="F652" s="504"/>
      <c r="H652" s="505"/>
      <c r="O652" s="479"/>
    </row>
    <row r="653" spans="6:15" ht="15">
      <c r="F653" s="504"/>
      <c r="H653" s="505"/>
      <c r="O653" s="479"/>
    </row>
    <row r="654" spans="6:15" ht="15">
      <c r="F654" s="504"/>
      <c r="H654" s="505"/>
      <c r="O654" s="479"/>
    </row>
    <row r="655" spans="6:15" ht="15">
      <c r="F655" s="504"/>
      <c r="H655" s="505"/>
      <c r="O655" s="479"/>
    </row>
    <row r="656" spans="6:15" ht="15">
      <c r="F656" s="504"/>
      <c r="H656" s="505"/>
      <c r="O656" s="479"/>
    </row>
    <row r="657" spans="6:15" ht="15">
      <c r="F657" s="504"/>
      <c r="H657" s="505"/>
      <c r="O657" s="479"/>
    </row>
    <row r="658" spans="6:15" ht="15">
      <c r="F658" s="504"/>
      <c r="H658" s="505"/>
      <c r="O658" s="479"/>
    </row>
    <row r="659" spans="6:15" ht="15">
      <c r="F659" s="504"/>
      <c r="H659" s="505"/>
      <c r="O659" s="479"/>
    </row>
    <row r="660" spans="6:15" ht="15">
      <c r="F660" s="504"/>
      <c r="H660" s="505"/>
      <c r="O660" s="479"/>
    </row>
    <row r="661" spans="6:15" ht="15">
      <c r="F661" s="504"/>
      <c r="H661" s="505"/>
      <c r="O661" s="479"/>
    </row>
    <row r="662" spans="6:15" ht="15">
      <c r="F662" s="504"/>
      <c r="H662" s="505"/>
      <c r="O662" s="479"/>
    </row>
    <row r="663" spans="6:15" ht="15">
      <c r="F663" s="504"/>
      <c r="H663" s="505"/>
      <c r="O663" s="479"/>
    </row>
    <row r="664" spans="6:15" ht="15">
      <c r="F664" s="504"/>
      <c r="H664" s="505"/>
      <c r="O664" s="479"/>
    </row>
    <row r="665" spans="6:15" ht="15">
      <c r="F665" s="504"/>
      <c r="H665" s="505"/>
      <c r="O665" s="479"/>
    </row>
    <row r="666" spans="6:15" ht="15">
      <c r="F666" s="504"/>
      <c r="H666" s="505"/>
      <c r="O666" s="479"/>
    </row>
    <row r="667" spans="6:15" ht="15">
      <c r="F667" s="504"/>
      <c r="H667" s="505"/>
      <c r="O667" s="479"/>
    </row>
    <row r="668" spans="6:15" ht="15">
      <c r="F668" s="504"/>
      <c r="H668" s="505"/>
      <c r="O668" s="479"/>
    </row>
    <row r="669" spans="6:15" ht="15">
      <c r="F669" s="504"/>
      <c r="H669" s="505"/>
      <c r="O669" s="479"/>
    </row>
    <row r="670" spans="6:15" ht="15">
      <c r="F670" s="504"/>
      <c r="H670" s="505"/>
      <c r="O670" s="479"/>
    </row>
    <row r="671" spans="6:15" ht="15">
      <c r="F671" s="504"/>
      <c r="H671" s="505"/>
      <c r="O671" s="479"/>
    </row>
    <row r="672" spans="6:15" ht="15">
      <c r="F672" s="504"/>
      <c r="H672" s="505"/>
      <c r="O672" s="479"/>
    </row>
    <row r="673" spans="6:15" ht="15">
      <c r="F673" s="504"/>
      <c r="H673" s="505"/>
      <c r="O673" s="479"/>
    </row>
    <row r="674" spans="6:15" ht="15">
      <c r="F674" s="504"/>
      <c r="H674" s="505"/>
      <c r="O674" s="479"/>
    </row>
    <row r="675" spans="6:15" ht="15">
      <c r="F675" s="504"/>
      <c r="H675" s="505"/>
      <c r="O675" s="479"/>
    </row>
    <row r="676" spans="6:15" ht="15">
      <c r="F676" s="504"/>
      <c r="H676" s="505"/>
      <c r="O676" s="479"/>
    </row>
    <row r="677" spans="6:15" ht="15">
      <c r="F677" s="504"/>
      <c r="H677" s="505"/>
      <c r="O677" s="479"/>
    </row>
    <row r="678" spans="6:15" ht="15">
      <c r="F678" s="504"/>
      <c r="H678" s="505"/>
      <c r="O678" s="479"/>
    </row>
    <row r="679" spans="6:15" ht="15">
      <c r="F679" s="504"/>
      <c r="H679" s="505"/>
      <c r="O679" s="479"/>
    </row>
    <row r="680" spans="6:15" ht="15">
      <c r="F680" s="504"/>
      <c r="H680" s="505"/>
      <c r="O680" s="479"/>
    </row>
    <row r="681" spans="6:15" ht="15">
      <c r="F681" s="504"/>
      <c r="H681" s="505"/>
      <c r="O681" s="479"/>
    </row>
    <row r="682" spans="6:15" ht="15">
      <c r="F682" s="504"/>
      <c r="H682" s="505"/>
      <c r="O682" s="479"/>
    </row>
    <row r="683" spans="6:15" ht="15">
      <c r="F683" s="504"/>
      <c r="H683" s="505"/>
      <c r="O683" s="479"/>
    </row>
    <row r="684" spans="6:15" ht="15">
      <c r="F684" s="504"/>
      <c r="H684" s="505"/>
      <c r="O684" s="479"/>
    </row>
    <row r="685" spans="6:15" ht="15">
      <c r="F685" s="504"/>
      <c r="H685" s="505"/>
      <c r="O685" s="479"/>
    </row>
    <row r="686" spans="6:15" ht="15">
      <c r="F686" s="504"/>
      <c r="H686" s="505"/>
      <c r="O686" s="479"/>
    </row>
    <row r="687" spans="6:15" ht="15">
      <c r="F687" s="504"/>
      <c r="H687" s="505"/>
      <c r="O687" s="479"/>
    </row>
    <row r="688" spans="6:15" ht="15">
      <c r="F688" s="504"/>
      <c r="H688" s="505"/>
      <c r="O688" s="479"/>
    </row>
    <row r="689" spans="6:15" ht="15">
      <c r="F689" s="504"/>
      <c r="H689" s="505"/>
      <c r="O689" s="479"/>
    </row>
    <row r="690" spans="6:15" ht="15">
      <c r="F690" s="504"/>
      <c r="H690" s="505"/>
      <c r="O690" s="479"/>
    </row>
    <row r="691" spans="6:15" ht="15">
      <c r="F691" s="504"/>
      <c r="H691" s="505"/>
      <c r="O691" s="479"/>
    </row>
    <row r="692" spans="6:15" ht="15">
      <c r="F692" s="504"/>
      <c r="H692" s="505"/>
      <c r="O692" s="479"/>
    </row>
    <row r="693" spans="6:15" ht="15">
      <c r="F693" s="504"/>
      <c r="H693" s="505"/>
      <c r="O693" s="479"/>
    </row>
    <row r="694" spans="6:15" ht="15">
      <c r="F694" s="504"/>
      <c r="H694" s="505"/>
      <c r="O694" s="479"/>
    </row>
    <row r="695" spans="6:15" ht="15">
      <c r="F695" s="504"/>
      <c r="H695" s="505"/>
      <c r="O695" s="479"/>
    </row>
    <row r="696" spans="6:15" ht="15">
      <c r="F696" s="504"/>
      <c r="H696" s="505"/>
      <c r="O696" s="479"/>
    </row>
    <row r="697" spans="6:15" ht="15">
      <c r="F697" s="504"/>
      <c r="H697" s="505"/>
      <c r="O697" s="479"/>
    </row>
    <row r="698" spans="6:15" ht="15">
      <c r="F698" s="504"/>
      <c r="H698" s="505"/>
      <c r="O698" s="479"/>
    </row>
    <row r="699" spans="6:15" ht="15">
      <c r="F699" s="504"/>
      <c r="H699" s="505"/>
      <c r="O699" s="479"/>
    </row>
    <row r="700" spans="6:15" ht="15">
      <c r="F700" s="504"/>
      <c r="H700" s="505"/>
      <c r="O700" s="479"/>
    </row>
    <row r="701" spans="6:15" ht="15">
      <c r="F701" s="504"/>
      <c r="H701" s="505"/>
      <c r="O701" s="479"/>
    </row>
    <row r="702" spans="6:15" ht="15">
      <c r="F702" s="504"/>
      <c r="H702" s="505"/>
      <c r="O702" s="479"/>
    </row>
    <row r="703" spans="6:15" ht="15">
      <c r="F703" s="504"/>
      <c r="H703" s="505"/>
      <c r="O703" s="479"/>
    </row>
    <row r="704" spans="6:15" ht="15">
      <c r="F704" s="504"/>
      <c r="H704" s="505"/>
      <c r="O704" s="479"/>
    </row>
    <row r="705" spans="6:15" ht="15">
      <c r="F705" s="504"/>
      <c r="H705" s="505"/>
      <c r="O705" s="479"/>
    </row>
    <row r="706" spans="6:15" ht="15">
      <c r="F706" s="504"/>
      <c r="H706" s="505"/>
      <c r="O706" s="479"/>
    </row>
    <row r="707" spans="6:15" ht="15">
      <c r="F707" s="504"/>
      <c r="H707" s="505"/>
      <c r="O707" s="479"/>
    </row>
    <row r="708" spans="6:15" ht="15">
      <c r="F708" s="504"/>
      <c r="H708" s="505"/>
      <c r="O708" s="479"/>
    </row>
    <row r="709" spans="6:15" ht="15">
      <c r="F709" s="504"/>
      <c r="H709" s="505"/>
      <c r="O709" s="479"/>
    </row>
    <row r="710" spans="6:15" ht="15">
      <c r="F710" s="504"/>
      <c r="H710" s="505"/>
      <c r="O710" s="479"/>
    </row>
    <row r="711" spans="6:15" ht="15">
      <c r="F711" s="504"/>
      <c r="H711" s="505"/>
      <c r="O711" s="479"/>
    </row>
    <row r="712" spans="6:15" ht="15">
      <c r="F712" s="504"/>
      <c r="H712" s="505"/>
      <c r="O712" s="479"/>
    </row>
    <row r="713" spans="6:15" ht="15">
      <c r="F713" s="504"/>
      <c r="H713" s="505"/>
      <c r="O713" s="479"/>
    </row>
    <row r="714" spans="6:15" ht="15">
      <c r="F714" s="504"/>
      <c r="H714" s="505"/>
      <c r="O714" s="479"/>
    </row>
    <row r="715" spans="6:15" ht="15">
      <c r="F715" s="504"/>
      <c r="H715" s="505"/>
      <c r="O715" s="479"/>
    </row>
    <row r="716" spans="6:15" ht="15">
      <c r="F716" s="504"/>
      <c r="H716" s="505"/>
      <c r="O716" s="479"/>
    </row>
    <row r="717" spans="6:15" ht="15">
      <c r="F717" s="504"/>
      <c r="H717" s="505"/>
      <c r="O717" s="479"/>
    </row>
    <row r="718" spans="6:15" ht="15">
      <c r="F718" s="504"/>
      <c r="H718" s="505"/>
      <c r="O718" s="479"/>
    </row>
    <row r="719" spans="6:15" ht="15">
      <c r="F719" s="504"/>
      <c r="H719" s="505"/>
      <c r="O719" s="479"/>
    </row>
    <row r="720" spans="6:15" ht="15">
      <c r="F720" s="504"/>
      <c r="H720" s="505"/>
      <c r="O720" s="479"/>
    </row>
    <row r="721" spans="6:15" ht="15">
      <c r="F721" s="504"/>
      <c r="H721" s="505"/>
      <c r="O721" s="479"/>
    </row>
    <row r="722" spans="6:15" ht="15">
      <c r="F722" s="504"/>
      <c r="H722" s="505"/>
      <c r="O722" s="479"/>
    </row>
    <row r="723" spans="6:15" ht="15">
      <c r="F723" s="504"/>
      <c r="H723" s="505"/>
      <c r="O723" s="479"/>
    </row>
    <row r="724" spans="6:15" ht="15">
      <c r="F724" s="504"/>
      <c r="H724" s="505"/>
      <c r="O724" s="479"/>
    </row>
    <row r="725" spans="6:15" ht="15">
      <c r="F725" s="504"/>
      <c r="H725" s="505"/>
      <c r="O725" s="479"/>
    </row>
    <row r="726" spans="6:15" ht="15">
      <c r="F726" s="504"/>
      <c r="H726" s="505"/>
      <c r="O726" s="479"/>
    </row>
    <row r="727" spans="6:15" ht="15">
      <c r="F727" s="504"/>
      <c r="H727" s="505"/>
      <c r="O727" s="479"/>
    </row>
    <row r="728" spans="6:15" ht="15">
      <c r="F728" s="504"/>
      <c r="H728" s="505"/>
      <c r="O728" s="479"/>
    </row>
    <row r="729" spans="6:15" ht="15">
      <c r="F729" s="504"/>
      <c r="H729" s="505"/>
      <c r="O729" s="479"/>
    </row>
    <row r="730" spans="6:15" ht="15">
      <c r="F730" s="504"/>
      <c r="H730" s="505"/>
      <c r="O730" s="479"/>
    </row>
    <row r="731" spans="6:15" ht="15">
      <c r="F731" s="504"/>
      <c r="H731" s="505"/>
      <c r="O731" s="479"/>
    </row>
    <row r="732" spans="6:15" ht="15">
      <c r="F732" s="504"/>
      <c r="H732" s="505"/>
      <c r="O732" s="479"/>
    </row>
    <row r="733" spans="6:15" ht="15">
      <c r="F733" s="504"/>
      <c r="H733" s="505"/>
      <c r="O733" s="479"/>
    </row>
    <row r="734" spans="6:15" ht="15">
      <c r="F734" s="504"/>
      <c r="H734" s="505"/>
      <c r="O734" s="479"/>
    </row>
    <row r="735" spans="6:15" ht="15">
      <c r="F735" s="504"/>
      <c r="H735" s="505"/>
      <c r="O735" s="479"/>
    </row>
    <row r="736" spans="6:15" ht="15">
      <c r="F736" s="504"/>
      <c r="H736" s="505"/>
      <c r="O736" s="479"/>
    </row>
    <row r="737" spans="6:15" ht="15">
      <c r="F737" s="504"/>
      <c r="H737" s="505"/>
      <c r="O737" s="479"/>
    </row>
    <row r="738" spans="6:15" ht="15">
      <c r="F738" s="504"/>
      <c r="H738" s="505"/>
      <c r="O738" s="479"/>
    </row>
    <row r="739" spans="6:15" ht="15">
      <c r="F739" s="504"/>
      <c r="H739" s="505"/>
      <c r="O739" s="479"/>
    </row>
    <row r="740" spans="6:15" ht="15">
      <c r="F740" s="504"/>
      <c r="H740" s="505"/>
      <c r="O740" s="479"/>
    </row>
    <row r="741" spans="6:15" ht="15">
      <c r="F741" s="504"/>
      <c r="H741" s="505"/>
      <c r="O741" s="479"/>
    </row>
    <row r="742" spans="6:15" ht="15">
      <c r="F742" s="504"/>
      <c r="H742" s="505"/>
      <c r="O742" s="479"/>
    </row>
    <row r="743" spans="6:15" ht="15">
      <c r="F743" s="504"/>
      <c r="H743" s="505"/>
      <c r="O743" s="479"/>
    </row>
    <row r="744" spans="6:15" ht="15">
      <c r="F744" s="504"/>
      <c r="H744" s="505"/>
      <c r="O744" s="479"/>
    </row>
    <row r="745" spans="6:15" ht="15">
      <c r="F745" s="504"/>
      <c r="H745" s="505"/>
      <c r="O745" s="479"/>
    </row>
    <row r="746" spans="6:15" ht="15">
      <c r="F746" s="504"/>
      <c r="H746" s="505"/>
      <c r="O746" s="479"/>
    </row>
    <row r="747" spans="6:15" ht="15">
      <c r="F747" s="504"/>
      <c r="H747" s="505"/>
      <c r="O747" s="479"/>
    </row>
    <row r="748" spans="6:15" ht="15">
      <c r="F748" s="504"/>
      <c r="H748" s="505"/>
      <c r="O748" s="479"/>
    </row>
    <row r="749" spans="6:15" ht="15">
      <c r="F749" s="504"/>
      <c r="H749" s="505"/>
      <c r="O749" s="479"/>
    </row>
    <row r="750" spans="6:15" ht="15">
      <c r="F750" s="504"/>
      <c r="H750" s="505"/>
      <c r="O750" s="479"/>
    </row>
    <row r="751" spans="6:15" ht="15">
      <c r="F751" s="504"/>
      <c r="H751" s="505"/>
      <c r="O751" s="479"/>
    </row>
    <row r="752" spans="6:15" ht="15">
      <c r="F752" s="504"/>
      <c r="H752" s="505"/>
      <c r="O752" s="479"/>
    </row>
    <row r="753" spans="6:15" ht="15">
      <c r="F753" s="504"/>
      <c r="H753" s="505"/>
      <c r="O753" s="479"/>
    </row>
    <row r="754" spans="6:15" ht="15">
      <c r="F754" s="504"/>
      <c r="H754" s="505"/>
      <c r="O754" s="479"/>
    </row>
    <row r="755" spans="6:15" ht="15">
      <c r="F755" s="504"/>
      <c r="H755" s="505"/>
      <c r="O755" s="479"/>
    </row>
    <row r="756" spans="6:15" ht="15">
      <c r="F756" s="504"/>
      <c r="H756" s="505"/>
      <c r="O756" s="479"/>
    </row>
    <row r="757" spans="6:15" ht="15">
      <c r="F757" s="504"/>
      <c r="H757" s="505"/>
      <c r="O757" s="479"/>
    </row>
    <row r="758" spans="6:15" ht="15">
      <c r="F758" s="504"/>
      <c r="H758" s="505"/>
      <c r="O758" s="479"/>
    </row>
    <row r="759" spans="6:15" ht="15">
      <c r="F759" s="504"/>
      <c r="H759" s="505"/>
      <c r="O759" s="479"/>
    </row>
    <row r="760" spans="6:15" ht="15">
      <c r="F760" s="504"/>
      <c r="H760" s="505"/>
      <c r="O760" s="479"/>
    </row>
    <row r="761" spans="6:15" ht="15">
      <c r="F761" s="504"/>
      <c r="H761" s="505"/>
      <c r="O761" s="479"/>
    </row>
    <row r="762" spans="6:15" ht="15">
      <c r="F762" s="504"/>
      <c r="H762" s="505"/>
      <c r="O762" s="479"/>
    </row>
    <row r="763" spans="6:15" ht="15">
      <c r="F763" s="504"/>
      <c r="H763" s="505"/>
      <c r="O763" s="479"/>
    </row>
    <row r="764" spans="6:15" ht="15">
      <c r="F764" s="504"/>
      <c r="H764" s="505"/>
      <c r="O764" s="479"/>
    </row>
    <row r="765" spans="6:15" ht="15">
      <c r="F765" s="504"/>
      <c r="H765" s="505"/>
      <c r="O765" s="479"/>
    </row>
    <row r="766" spans="6:15" ht="15">
      <c r="F766" s="504"/>
      <c r="H766" s="505"/>
      <c r="O766" s="479"/>
    </row>
    <row r="767" spans="6:15" ht="15">
      <c r="F767" s="504"/>
      <c r="H767" s="505"/>
      <c r="O767" s="479"/>
    </row>
    <row r="768" spans="6:15" ht="15">
      <c r="F768" s="504"/>
      <c r="H768" s="505"/>
      <c r="O768" s="479"/>
    </row>
    <row r="769" spans="6:15" ht="15">
      <c r="F769" s="504"/>
      <c r="H769" s="505"/>
      <c r="O769" s="479"/>
    </row>
    <row r="770" spans="6:15" ht="15">
      <c r="F770" s="504"/>
      <c r="H770" s="505"/>
      <c r="O770" s="479"/>
    </row>
    <row r="771" spans="6:15" ht="15">
      <c r="F771" s="504"/>
      <c r="H771" s="505"/>
      <c r="O771" s="479"/>
    </row>
    <row r="772" spans="6:15" ht="15">
      <c r="F772" s="504"/>
      <c r="H772" s="505"/>
      <c r="O772" s="479"/>
    </row>
    <row r="773" spans="6:15" ht="15">
      <c r="F773" s="504"/>
      <c r="H773" s="505"/>
      <c r="O773" s="479"/>
    </row>
    <row r="774" spans="6:15" ht="15">
      <c r="F774" s="504"/>
      <c r="H774" s="505"/>
      <c r="O774" s="479"/>
    </row>
    <row r="775" spans="6:15" ht="15">
      <c r="F775" s="504"/>
      <c r="H775" s="505"/>
      <c r="O775" s="479"/>
    </row>
    <row r="776" spans="6:15" ht="15">
      <c r="F776" s="504"/>
      <c r="H776" s="505"/>
      <c r="O776" s="479"/>
    </row>
    <row r="777" spans="6:15" ht="15">
      <c r="F777" s="504"/>
      <c r="H777" s="505"/>
      <c r="O777" s="479"/>
    </row>
    <row r="778" spans="6:15" ht="15">
      <c r="F778" s="504"/>
      <c r="H778" s="505"/>
      <c r="O778" s="479"/>
    </row>
    <row r="779" spans="6:15" ht="15">
      <c r="F779" s="504"/>
      <c r="H779" s="505"/>
      <c r="O779" s="479"/>
    </row>
    <row r="780" spans="6:15" ht="15">
      <c r="F780" s="504"/>
      <c r="H780" s="505"/>
      <c r="O780" s="479"/>
    </row>
    <row r="781" spans="6:15" ht="15">
      <c r="F781" s="504"/>
      <c r="H781" s="505"/>
      <c r="O781" s="479"/>
    </row>
    <row r="782" spans="6:15" ht="15">
      <c r="F782" s="504"/>
      <c r="H782" s="505"/>
      <c r="O782" s="479"/>
    </row>
    <row r="783" spans="6:15" ht="15">
      <c r="F783" s="504"/>
      <c r="H783" s="505"/>
      <c r="O783" s="479"/>
    </row>
    <row r="784" spans="6:15" ht="15">
      <c r="F784" s="504"/>
      <c r="H784" s="505"/>
      <c r="O784" s="479"/>
    </row>
    <row r="785" spans="6:15" ht="15">
      <c r="F785" s="504"/>
      <c r="H785" s="505"/>
      <c r="O785" s="479"/>
    </row>
    <row r="786" spans="6:15" ht="15">
      <c r="F786" s="504"/>
      <c r="H786" s="505"/>
      <c r="O786" s="479"/>
    </row>
    <row r="787" spans="6:15" ht="15">
      <c r="F787" s="504"/>
      <c r="H787" s="505"/>
      <c r="O787" s="479"/>
    </row>
    <row r="788" spans="6:15" ht="15">
      <c r="F788" s="504"/>
      <c r="H788" s="505"/>
      <c r="O788" s="479"/>
    </row>
    <row r="789" spans="6:15" ht="15">
      <c r="F789" s="504"/>
      <c r="H789" s="505"/>
      <c r="O789" s="479"/>
    </row>
    <row r="790" spans="6:15" ht="15">
      <c r="F790" s="504"/>
      <c r="H790" s="505"/>
      <c r="O790" s="479"/>
    </row>
    <row r="791" spans="6:15" ht="15">
      <c r="F791" s="504"/>
      <c r="H791" s="505"/>
      <c r="O791" s="479"/>
    </row>
    <row r="792" spans="6:15" ht="15">
      <c r="F792" s="504"/>
      <c r="H792" s="505"/>
      <c r="O792" s="479"/>
    </row>
    <row r="793" spans="6:15" ht="15">
      <c r="F793" s="504"/>
      <c r="H793" s="505"/>
      <c r="O793" s="479"/>
    </row>
    <row r="794" spans="6:15" ht="15">
      <c r="F794" s="504"/>
      <c r="H794" s="505"/>
      <c r="O794" s="479"/>
    </row>
    <row r="795" spans="6:15" ht="15">
      <c r="F795" s="504"/>
      <c r="H795" s="505"/>
      <c r="O795" s="479"/>
    </row>
    <row r="796" spans="6:15" ht="15">
      <c r="F796" s="504"/>
      <c r="H796" s="505"/>
      <c r="O796" s="479"/>
    </row>
    <row r="797" spans="6:15" ht="15">
      <c r="F797" s="504"/>
      <c r="H797" s="505"/>
      <c r="O797" s="479"/>
    </row>
    <row r="798" spans="6:15" ht="15">
      <c r="F798" s="504"/>
      <c r="H798" s="505"/>
      <c r="O798" s="479"/>
    </row>
    <row r="799" spans="6:15" ht="15">
      <c r="F799" s="504"/>
      <c r="H799" s="505"/>
      <c r="O799" s="479"/>
    </row>
    <row r="800" spans="6:15" ht="15">
      <c r="F800" s="504"/>
      <c r="H800" s="505"/>
      <c r="O800" s="479"/>
    </row>
    <row r="801" spans="6:15" ht="15">
      <c r="F801" s="504"/>
      <c r="H801" s="505"/>
      <c r="O801" s="479"/>
    </row>
    <row r="802" spans="6:15" ht="15">
      <c r="F802" s="504"/>
      <c r="H802" s="505"/>
      <c r="O802" s="479"/>
    </row>
    <row r="803" spans="6:15" ht="15">
      <c r="F803" s="504"/>
      <c r="H803" s="505"/>
      <c r="O803" s="479"/>
    </row>
    <row r="804" spans="6:15" ht="15">
      <c r="F804" s="504"/>
      <c r="H804" s="505"/>
      <c r="O804" s="479"/>
    </row>
    <row r="805" spans="6:15" ht="15">
      <c r="F805" s="504"/>
      <c r="H805" s="505"/>
      <c r="O805" s="479"/>
    </row>
    <row r="806" spans="6:15" ht="15">
      <c r="F806" s="504"/>
      <c r="H806" s="505"/>
      <c r="O806" s="479"/>
    </row>
    <row r="807" spans="6:15" ht="15">
      <c r="F807" s="504"/>
      <c r="H807" s="505"/>
      <c r="O807" s="479"/>
    </row>
    <row r="808" spans="6:15" ht="15">
      <c r="F808" s="504"/>
      <c r="H808" s="505"/>
      <c r="O808" s="479"/>
    </row>
    <row r="809" spans="6:15" ht="15">
      <c r="F809" s="504"/>
      <c r="H809" s="505"/>
      <c r="O809" s="479"/>
    </row>
    <row r="810" spans="6:15" ht="15">
      <c r="F810" s="504"/>
      <c r="H810" s="505"/>
      <c r="O810" s="479"/>
    </row>
    <row r="811" spans="6:15" ht="15">
      <c r="F811" s="504"/>
      <c r="H811" s="505"/>
      <c r="O811" s="479"/>
    </row>
    <row r="812" spans="6:15" ht="15">
      <c r="F812" s="504"/>
      <c r="H812" s="505"/>
      <c r="O812" s="479"/>
    </row>
    <row r="813" spans="6:15" ht="15">
      <c r="F813" s="504"/>
      <c r="H813" s="505"/>
      <c r="O813" s="479"/>
    </row>
    <row r="814" spans="6:15" ht="15">
      <c r="F814" s="504"/>
      <c r="H814" s="505"/>
      <c r="O814" s="479"/>
    </row>
    <row r="815" spans="6:15" ht="15">
      <c r="F815" s="504"/>
      <c r="H815" s="505"/>
      <c r="O815" s="479"/>
    </row>
    <row r="816" spans="6:15" ht="15">
      <c r="F816" s="504"/>
      <c r="H816" s="505"/>
      <c r="O816" s="479"/>
    </row>
    <row r="817" spans="6:15" ht="15">
      <c r="F817" s="504"/>
      <c r="H817" s="505"/>
      <c r="O817" s="479"/>
    </row>
    <row r="818" spans="6:15" ht="15">
      <c r="F818" s="504"/>
      <c r="H818" s="505"/>
      <c r="O818" s="479"/>
    </row>
    <row r="819" spans="6:15" ht="15">
      <c r="F819" s="504"/>
      <c r="H819" s="505"/>
      <c r="O819" s="479"/>
    </row>
    <row r="820" spans="6:15" ht="15">
      <c r="F820" s="504"/>
      <c r="H820" s="505"/>
      <c r="O820" s="479"/>
    </row>
    <row r="821" spans="6:15" ht="15">
      <c r="F821" s="504"/>
      <c r="H821" s="505"/>
      <c r="O821" s="479"/>
    </row>
    <row r="822" spans="6:15" ht="15">
      <c r="F822" s="504"/>
      <c r="H822" s="505"/>
      <c r="O822" s="479"/>
    </row>
    <row r="823" spans="6:15" ht="15">
      <c r="F823" s="504"/>
      <c r="H823" s="505"/>
      <c r="O823" s="479"/>
    </row>
    <row r="824" spans="6:15" ht="15">
      <c r="F824" s="504"/>
      <c r="H824" s="505"/>
      <c r="O824" s="479"/>
    </row>
    <row r="825" spans="6:15" ht="15">
      <c r="F825" s="504"/>
      <c r="H825" s="505"/>
      <c r="O825" s="479"/>
    </row>
    <row r="826" spans="6:15" ht="15">
      <c r="F826" s="504"/>
      <c r="H826" s="505"/>
      <c r="O826" s="479"/>
    </row>
    <row r="827" spans="6:15" ht="15">
      <c r="F827" s="504"/>
      <c r="H827" s="505"/>
      <c r="O827" s="479"/>
    </row>
    <row r="828" spans="6:15" ht="15">
      <c r="F828" s="504"/>
      <c r="H828" s="505"/>
      <c r="O828" s="479"/>
    </row>
    <row r="829" spans="6:15" ht="15">
      <c r="F829" s="504"/>
      <c r="H829" s="505"/>
      <c r="O829" s="479"/>
    </row>
    <row r="830" spans="6:15" ht="15">
      <c r="F830" s="504"/>
      <c r="H830" s="505"/>
      <c r="O830" s="479"/>
    </row>
    <row r="831" spans="6:15" ht="15">
      <c r="F831" s="504"/>
      <c r="H831" s="505"/>
      <c r="O831" s="479"/>
    </row>
    <row r="832" spans="6:15" ht="15">
      <c r="F832" s="504"/>
      <c r="H832" s="505"/>
      <c r="O832" s="479"/>
    </row>
    <row r="833" spans="6:15" ht="15">
      <c r="F833" s="504"/>
      <c r="H833" s="505"/>
      <c r="O833" s="479"/>
    </row>
    <row r="834" spans="6:15" ht="15">
      <c r="F834" s="504"/>
      <c r="H834" s="505"/>
      <c r="O834" s="479"/>
    </row>
    <row r="835" spans="6:15" ht="15">
      <c r="F835" s="504"/>
      <c r="H835" s="505"/>
      <c r="O835" s="479"/>
    </row>
    <row r="836" spans="6:15" ht="15">
      <c r="F836" s="504"/>
      <c r="H836" s="505"/>
      <c r="O836" s="479"/>
    </row>
    <row r="837" spans="6:15" ht="15">
      <c r="F837" s="504"/>
      <c r="H837" s="505"/>
      <c r="O837" s="479"/>
    </row>
    <row r="838" spans="6:15" ht="15">
      <c r="F838" s="504"/>
      <c r="H838" s="505"/>
      <c r="O838" s="479"/>
    </row>
    <row r="839" spans="6:15" ht="15">
      <c r="F839" s="504"/>
      <c r="H839" s="505"/>
      <c r="O839" s="479"/>
    </row>
    <row r="840" spans="6:15" ht="15">
      <c r="F840" s="504"/>
      <c r="H840" s="505"/>
      <c r="O840" s="479"/>
    </row>
    <row r="841" spans="6:15" ht="15">
      <c r="F841" s="504"/>
      <c r="H841" s="505"/>
      <c r="O841" s="479"/>
    </row>
    <row r="842" spans="6:15" ht="15">
      <c r="F842" s="504"/>
      <c r="H842" s="505"/>
      <c r="O842" s="479"/>
    </row>
    <row r="843" spans="6:15" ht="15">
      <c r="F843" s="504"/>
      <c r="H843" s="505"/>
      <c r="O843" s="479"/>
    </row>
    <row r="844" spans="6:15" ht="15">
      <c r="F844" s="504"/>
      <c r="H844" s="505"/>
      <c r="O844" s="479"/>
    </row>
    <row r="845" spans="6:15" ht="15">
      <c r="F845" s="504"/>
      <c r="H845" s="505"/>
      <c r="O845" s="479"/>
    </row>
    <row r="846" spans="6:15" ht="15">
      <c r="F846" s="504"/>
      <c r="H846" s="505"/>
      <c r="O846" s="479"/>
    </row>
    <row r="847" spans="6:15" ht="15">
      <c r="F847" s="504"/>
      <c r="H847" s="505"/>
      <c r="O847" s="479"/>
    </row>
    <row r="848" spans="6:15" ht="15">
      <c r="F848" s="504"/>
      <c r="H848" s="505"/>
      <c r="O848" s="479"/>
    </row>
    <row r="849" spans="6:15" ht="15">
      <c r="F849" s="504"/>
      <c r="H849" s="505"/>
      <c r="O849" s="479"/>
    </row>
    <row r="850" spans="6:15" ht="15">
      <c r="F850" s="504"/>
      <c r="H850" s="505"/>
      <c r="O850" s="479"/>
    </row>
    <row r="851" spans="6:15" ht="15">
      <c r="F851" s="504"/>
      <c r="H851" s="505"/>
      <c r="O851" s="479"/>
    </row>
    <row r="852" spans="6:15" ht="15">
      <c r="F852" s="504"/>
      <c r="H852" s="505"/>
      <c r="O852" s="479"/>
    </row>
    <row r="853" spans="6:15" ht="15">
      <c r="F853" s="504"/>
      <c r="H853" s="505"/>
      <c r="O853" s="479"/>
    </row>
    <row r="854" spans="6:15" ht="15">
      <c r="F854" s="504"/>
      <c r="H854" s="505"/>
      <c r="O854" s="479"/>
    </row>
    <row r="855" spans="6:15" ht="15">
      <c r="F855" s="504"/>
      <c r="H855" s="505"/>
      <c r="O855" s="479"/>
    </row>
    <row r="856" spans="6:15" ht="15">
      <c r="F856" s="504"/>
      <c r="H856" s="505"/>
      <c r="O856" s="479"/>
    </row>
    <row r="857" spans="6:15" ht="15">
      <c r="F857" s="504"/>
      <c r="H857" s="505"/>
      <c r="O857" s="479"/>
    </row>
    <row r="858" spans="6:15" ht="15">
      <c r="F858" s="504"/>
      <c r="H858" s="505"/>
      <c r="O858" s="479"/>
    </row>
    <row r="859" spans="6:15" ht="15">
      <c r="F859" s="504"/>
      <c r="H859" s="505"/>
      <c r="O859" s="479"/>
    </row>
    <row r="860" spans="6:15" ht="15">
      <c r="F860" s="504"/>
      <c r="H860" s="505"/>
      <c r="O860" s="479"/>
    </row>
    <row r="861" spans="6:15" ht="15">
      <c r="F861" s="504"/>
      <c r="H861" s="505"/>
      <c r="O861" s="479"/>
    </row>
    <row r="862" spans="6:15" ht="15">
      <c r="F862" s="504"/>
      <c r="H862" s="505"/>
      <c r="O862" s="479"/>
    </row>
    <row r="863" spans="6:15" ht="15">
      <c r="F863" s="504"/>
      <c r="H863" s="505"/>
      <c r="O863" s="479"/>
    </row>
    <row r="864" spans="6:15" ht="15">
      <c r="F864" s="504"/>
      <c r="H864" s="505"/>
      <c r="O864" s="479"/>
    </row>
    <row r="865" spans="6:15" ht="15">
      <c r="F865" s="504"/>
      <c r="H865" s="505"/>
      <c r="O865" s="479"/>
    </row>
    <row r="866" spans="6:15" ht="15">
      <c r="F866" s="504"/>
      <c r="H866" s="505"/>
      <c r="O866" s="479"/>
    </row>
    <row r="867" spans="6:15" ht="15">
      <c r="F867" s="504"/>
      <c r="H867" s="505"/>
      <c r="O867" s="479"/>
    </row>
    <row r="868" spans="6:15" ht="15">
      <c r="F868" s="504"/>
      <c r="H868" s="505"/>
      <c r="O868" s="479"/>
    </row>
    <row r="869" spans="6:15" ht="15">
      <c r="F869" s="504"/>
      <c r="H869" s="505"/>
      <c r="O869" s="479"/>
    </row>
    <row r="870" spans="6:15" ht="15">
      <c r="F870" s="504"/>
      <c r="H870" s="505"/>
      <c r="O870" s="479"/>
    </row>
    <row r="871" spans="6:15" ht="15">
      <c r="F871" s="504"/>
      <c r="H871" s="505"/>
      <c r="O871" s="479"/>
    </row>
    <row r="872" spans="6:15" ht="15">
      <c r="F872" s="504"/>
      <c r="H872" s="505"/>
      <c r="O872" s="479"/>
    </row>
    <row r="873" spans="6:15" ht="15">
      <c r="F873" s="504"/>
      <c r="H873" s="505"/>
      <c r="O873" s="479"/>
    </row>
    <row r="874" spans="6:15" ht="15">
      <c r="F874" s="504"/>
      <c r="H874" s="505"/>
      <c r="O874" s="479"/>
    </row>
    <row r="875" spans="6:15" ht="15">
      <c r="F875" s="504"/>
      <c r="H875" s="505"/>
      <c r="O875" s="479"/>
    </row>
    <row r="876" spans="6:15" ht="15">
      <c r="F876" s="504"/>
      <c r="H876" s="505"/>
      <c r="O876" s="479"/>
    </row>
    <row r="877" spans="6:15" ht="15">
      <c r="F877" s="504"/>
      <c r="H877" s="505"/>
      <c r="O877" s="479"/>
    </row>
    <row r="878" spans="6:15" ht="15">
      <c r="F878" s="504"/>
      <c r="H878" s="505"/>
      <c r="O878" s="479"/>
    </row>
    <row r="879" spans="6:15" ht="15">
      <c r="F879" s="504"/>
      <c r="H879" s="505"/>
      <c r="O879" s="479"/>
    </row>
    <row r="880" spans="6:15" ht="15">
      <c r="F880" s="504"/>
      <c r="H880" s="505"/>
      <c r="O880" s="479"/>
    </row>
    <row r="881" spans="6:15" ht="15">
      <c r="F881" s="504"/>
      <c r="H881" s="505"/>
      <c r="O881" s="479"/>
    </row>
    <row r="882" spans="6:15" ht="15">
      <c r="F882" s="504"/>
      <c r="H882" s="505"/>
      <c r="O882" s="479"/>
    </row>
    <row r="883" spans="6:15" ht="15">
      <c r="F883" s="504"/>
      <c r="H883" s="505"/>
      <c r="O883" s="479"/>
    </row>
    <row r="884" spans="6:15" ht="15">
      <c r="F884" s="504"/>
      <c r="H884" s="505"/>
      <c r="O884" s="479"/>
    </row>
    <row r="885" spans="6:15" ht="15">
      <c r="F885" s="504"/>
      <c r="H885" s="505"/>
      <c r="O885" s="479"/>
    </row>
    <row r="886" spans="6:15" ht="15">
      <c r="F886" s="504"/>
      <c r="H886" s="505"/>
      <c r="O886" s="479"/>
    </row>
    <row r="887" spans="6:15" ht="15">
      <c r="F887" s="504"/>
      <c r="H887" s="505"/>
      <c r="O887" s="479"/>
    </row>
    <row r="888" spans="6:15" ht="15">
      <c r="F888" s="504"/>
      <c r="H888" s="505"/>
      <c r="O888" s="479"/>
    </row>
    <row r="889" spans="6:15" ht="15">
      <c r="F889" s="504"/>
      <c r="H889" s="505"/>
      <c r="O889" s="479"/>
    </row>
    <row r="890" spans="6:15" ht="15">
      <c r="F890" s="504"/>
      <c r="H890" s="505"/>
      <c r="O890" s="479"/>
    </row>
    <row r="891" spans="6:15" ht="15">
      <c r="F891" s="504"/>
      <c r="H891" s="505"/>
      <c r="O891" s="479"/>
    </row>
    <row r="892" spans="6:15" ht="15">
      <c r="F892" s="504"/>
      <c r="H892" s="505"/>
      <c r="O892" s="479"/>
    </row>
    <row r="893" spans="6:15" ht="15">
      <c r="F893" s="504"/>
      <c r="H893" s="505"/>
      <c r="O893" s="479"/>
    </row>
    <row r="894" spans="6:15" ht="15">
      <c r="F894" s="504"/>
      <c r="H894" s="505"/>
      <c r="O894" s="479"/>
    </row>
    <row r="895" spans="6:15" ht="15">
      <c r="F895" s="504"/>
      <c r="H895" s="505"/>
      <c r="O895" s="479"/>
    </row>
    <row r="896" spans="6:15" ht="15">
      <c r="F896" s="504"/>
      <c r="H896" s="505"/>
      <c r="O896" s="479"/>
    </row>
    <row r="897" spans="6:15" ht="15">
      <c r="F897" s="504"/>
      <c r="H897" s="505"/>
      <c r="O897" s="479"/>
    </row>
    <row r="898" spans="6:15" ht="15">
      <c r="F898" s="504"/>
      <c r="H898" s="505"/>
      <c r="O898" s="479"/>
    </row>
    <row r="899" spans="6:15" ht="15">
      <c r="F899" s="504"/>
      <c r="H899" s="505"/>
      <c r="O899" s="479"/>
    </row>
    <row r="900" spans="6:15" ht="15">
      <c r="F900" s="504"/>
      <c r="H900" s="505"/>
      <c r="O900" s="479"/>
    </row>
    <row r="901" spans="6:15" ht="15">
      <c r="F901" s="504"/>
      <c r="H901" s="505"/>
      <c r="O901" s="479"/>
    </row>
    <row r="902" spans="6:15" ht="15">
      <c r="F902" s="504"/>
      <c r="H902" s="505"/>
      <c r="O902" s="479"/>
    </row>
    <row r="903" spans="6:15" ht="15">
      <c r="F903" s="504"/>
      <c r="H903" s="505"/>
      <c r="O903" s="479"/>
    </row>
    <row r="904" spans="6:15" ht="15">
      <c r="F904" s="504"/>
      <c r="H904" s="505"/>
      <c r="O904" s="479"/>
    </row>
    <row r="905" spans="6:15" ht="15">
      <c r="F905" s="504"/>
      <c r="H905" s="505"/>
      <c r="O905" s="479"/>
    </row>
    <row r="906" spans="6:15" ht="15">
      <c r="F906" s="504"/>
      <c r="H906" s="505"/>
      <c r="O906" s="479"/>
    </row>
    <row r="907" spans="6:15" ht="15">
      <c r="F907" s="504"/>
      <c r="H907" s="505"/>
      <c r="O907" s="479"/>
    </row>
    <row r="908" spans="6:15" ht="15">
      <c r="F908" s="504"/>
      <c r="H908" s="505"/>
      <c r="O908" s="479"/>
    </row>
    <row r="909" spans="6:15" ht="15">
      <c r="F909" s="504"/>
      <c r="H909" s="505"/>
      <c r="O909" s="479"/>
    </row>
    <row r="910" spans="6:15" ht="15">
      <c r="F910" s="504"/>
      <c r="H910" s="505"/>
      <c r="O910" s="479"/>
    </row>
    <row r="911" spans="6:15" ht="15">
      <c r="F911" s="504"/>
      <c r="H911" s="505"/>
      <c r="O911" s="479"/>
    </row>
    <row r="912" spans="6:15" ht="15">
      <c r="F912" s="504"/>
      <c r="H912" s="505"/>
      <c r="O912" s="479"/>
    </row>
    <row r="913" spans="6:15" ht="15">
      <c r="F913" s="504"/>
      <c r="H913" s="505"/>
      <c r="O913" s="479"/>
    </row>
    <row r="914" spans="6:15" ht="15">
      <c r="F914" s="504"/>
      <c r="H914" s="505"/>
      <c r="O914" s="479"/>
    </row>
    <row r="915" spans="6:15" ht="15">
      <c r="F915" s="504"/>
      <c r="H915" s="505"/>
      <c r="O915" s="479"/>
    </row>
    <row r="916" spans="6:15" ht="15">
      <c r="F916" s="504"/>
      <c r="H916" s="505"/>
      <c r="O916" s="479"/>
    </row>
    <row r="917" spans="6:15" ht="15">
      <c r="F917" s="504"/>
      <c r="H917" s="505"/>
      <c r="O917" s="479"/>
    </row>
    <row r="918" spans="6:15" ht="15">
      <c r="F918" s="504"/>
      <c r="H918" s="505"/>
      <c r="O918" s="479"/>
    </row>
    <row r="919" spans="6:15" ht="15">
      <c r="F919" s="504"/>
      <c r="H919" s="505"/>
      <c r="O919" s="479"/>
    </row>
    <row r="920" spans="6:15" ht="15">
      <c r="F920" s="504"/>
      <c r="H920" s="505"/>
      <c r="O920" s="479"/>
    </row>
    <row r="921" spans="6:15" ht="15">
      <c r="F921" s="504"/>
      <c r="H921" s="505"/>
      <c r="O921" s="479"/>
    </row>
    <row r="922" spans="6:15" ht="15">
      <c r="F922" s="504"/>
      <c r="H922" s="505"/>
      <c r="O922" s="479"/>
    </row>
    <row r="923" spans="6:15" ht="15">
      <c r="F923" s="504"/>
      <c r="H923" s="505"/>
      <c r="O923" s="479"/>
    </row>
    <row r="924" spans="6:15" ht="15">
      <c r="F924" s="504"/>
      <c r="H924" s="505"/>
      <c r="O924" s="479"/>
    </row>
    <row r="925" spans="6:15" ht="15">
      <c r="F925" s="504"/>
      <c r="H925" s="505"/>
      <c r="O925" s="479"/>
    </row>
    <row r="926" spans="6:15" ht="15">
      <c r="F926" s="504"/>
      <c r="H926" s="505"/>
      <c r="O926" s="479"/>
    </row>
    <row r="927" spans="6:15" ht="15">
      <c r="F927" s="504"/>
      <c r="H927" s="505"/>
      <c r="O927" s="479"/>
    </row>
    <row r="928" spans="6:15" ht="15">
      <c r="F928" s="504"/>
      <c r="H928" s="505"/>
      <c r="O928" s="479"/>
    </row>
    <row r="929" spans="6:15" ht="15">
      <c r="F929" s="504"/>
      <c r="H929" s="505"/>
      <c r="O929" s="479"/>
    </row>
    <row r="930" spans="6:15" ht="15">
      <c r="F930" s="504"/>
      <c r="H930" s="505"/>
      <c r="O930" s="479"/>
    </row>
    <row r="931" spans="6:15" ht="15">
      <c r="F931" s="504"/>
      <c r="H931" s="505"/>
      <c r="O931" s="479"/>
    </row>
    <row r="932" spans="6:15" ht="15">
      <c r="F932" s="504"/>
      <c r="H932" s="505"/>
      <c r="O932" s="479"/>
    </row>
    <row r="933" spans="6:15" ht="15">
      <c r="F933" s="504"/>
      <c r="H933" s="505"/>
      <c r="O933" s="479"/>
    </row>
    <row r="934" spans="6:15" ht="15">
      <c r="F934" s="504"/>
      <c r="H934" s="505"/>
      <c r="O934" s="479"/>
    </row>
    <row r="935" spans="6:15" ht="15">
      <c r="F935" s="504"/>
      <c r="H935" s="505"/>
      <c r="O935" s="479"/>
    </row>
    <row r="936" spans="6:15" ht="15">
      <c r="F936" s="504"/>
      <c r="H936" s="505"/>
      <c r="O936" s="479"/>
    </row>
    <row r="937" spans="6:15" ht="15">
      <c r="F937" s="504"/>
      <c r="H937" s="505"/>
      <c r="O937" s="479"/>
    </row>
    <row r="938" spans="6:15" ht="15">
      <c r="F938" s="504"/>
      <c r="H938" s="505"/>
      <c r="O938" s="479"/>
    </row>
    <row r="939" spans="6:15" ht="15">
      <c r="F939" s="504"/>
      <c r="H939" s="505"/>
      <c r="O939" s="479"/>
    </row>
    <row r="940" spans="6:15" ht="15">
      <c r="F940" s="504"/>
      <c r="H940" s="505"/>
      <c r="O940" s="479"/>
    </row>
    <row r="941" spans="6:15" ht="15">
      <c r="F941" s="504"/>
      <c r="H941" s="505"/>
      <c r="O941" s="479"/>
    </row>
    <row r="942" spans="6:15" ht="15">
      <c r="F942" s="504"/>
      <c r="H942" s="505"/>
      <c r="O942" s="479"/>
    </row>
    <row r="943" spans="6:15" ht="15">
      <c r="F943" s="504"/>
      <c r="H943" s="505"/>
      <c r="O943" s="479"/>
    </row>
    <row r="944" spans="6:15" ht="15">
      <c r="F944" s="504"/>
      <c r="H944" s="505"/>
      <c r="O944" s="479"/>
    </row>
    <row r="945" spans="6:15" ht="15">
      <c r="F945" s="504"/>
      <c r="H945" s="505"/>
      <c r="O945" s="479"/>
    </row>
    <row r="946" spans="6:15" ht="15">
      <c r="F946" s="504"/>
      <c r="H946" s="505"/>
      <c r="O946" s="479"/>
    </row>
    <row r="947" spans="6:15" ht="15">
      <c r="F947" s="504"/>
      <c r="H947" s="505"/>
      <c r="O947" s="479"/>
    </row>
    <row r="948" spans="6:15" ht="15">
      <c r="F948" s="504"/>
      <c r="H948" s="505"/>
      <c r="O948" s="479"/>
    </row>
    <row r="949" spans="6:15" ht="15">
      <c r="F949" s="504"/>
      <c r="H949" s="505"/>
      <c r="O949" s="479"/>
    </row>
    <row r="950" spans="6:15" ht="15">
      <c r="F950" s="504"/>
      <c r="H950" s="505"/>
      <c r="O950" s="479"/>
    </row>
    <row r="951" spans="6:15" ht="15">
      <c r="F951" s="504"/>
      <c r="H951" s="505"/>
      <c r="O951" s="479"/>
    </row>
    <row r="952" spans="6:15" ht="15">
      <c r="F952" s="504"/>
      <c r="H952" s="505"/>
      <c r="O952" s="479"/>
    </row>
    <row r="953" spans="6:15" ht="15">
      <c r="F953" s="504"/>
      <c r="H953" s="505"/>
      <c r="O953" s="479"/>
    </row>
    <row r="954" spans="6:15" ht="15">
      <c r="F954" s="504"/>
      <c r="H954" s="505"/>
      <c r="O954" s="479"/>
    </row>
    <row r="955" spans="6:15" ht="15">
      <c r="F955" s="504"/>
      <c r="H955" s="505"/>
      <c r="O955" s="479"/>
    </row>
    <row r="956" spans="6:15" ht="15">
      <c r="F956" s="504"/>
      <c r="H956" s="505"/>
      <c r="O956" s="479"/>
    </row>
    <row r="957" spans="6:15" ht="15">
      <c r="F957" s="504"/>
      <c r="H957" s="505"/>
      <c r="O957" s="479"/>
    </row>
    <row r="958" spans="6:15" ht="15">
      <c r="F958" s="504"/>
      <c r="H958" s="505"/>
      <c r="O958" s="479"/>
    </row>
    <row r="959" spans="6:15" ht="15">
      <c r="F959" s="504"/>
      <c r="H959" s="505"/>
      <c r="O959" s="479"/>
    </row>
    <row r="960" spans="6:15" ht="15">
      <c r="F960" s="504"/>
      <c r="H960" s="505"/>
      <c r="O960" s="479"/>
    </row>
    <row r="961" spans="6:15" ht="15">
      <c r="F961" s="504"/>
      <c r="H961" s="505"/>
      <c r="O961" s="479"/>
    </row>
    <row r="962" spans="6:15" ht="15">
      <c r="F962" s="504"/>
      <c r="H962" s="505"/>
      <c r="O962" s="479"/>
    </row>
    <row r="963" spans="6:15" ht="15">
      <c r="F963" s="504"/>
      <c r="H963" s="505"/>
      <c r="O963" s="479"/>
    </row>
    <row r="964" spans="6:15" ht="15">
      <c r="F964" s="504"/>
      <c r="H964" s="505"/>
      <c r="O964" s="479"/>
    </row>
    <row r="965" spans="6:15" ht="15">
      <c r="F965" s="504"/>
      <c r="H965" s="505"/>
      <c r="O965" s="479"/>
    </row>
    <row r="966" spans="6:15" ht="15">
      <c r="F966" s="504"/>
      <c r="H966" s="505"/>
      <c r="O966" s="479"/>
    </row>
    <row r="967" spans="6:15" ht="15">
      <c r="F967" s="504"/>
      <c r="H967" s="505"/>
      <c r="O967" s="479"/>
    </row>
    <row r="968" spans="6:15" ht="15">
      <c r="F968" s="504"/>
      <c r="H968" s="505"/>
      <c r="O968" s="479"/>
    </row>
    <row r="969" spans="6:15" ht="15">
      <c r="F969" s="504"/>
      <c r="H969" s="505"/>
      <c r="O969" s="479"/>
    </row>
    <row r="970" spans="6:15" ht="15">
      <c r="F970" s="504"/>
      <c r="H970" s="505"/>
      <c r="O970" s="479"/>
    </row>
    <row r="971" spans="6:15" ht="15">
      <c r="F971" s="504"/>
      <c r="H971" s="505"/>
      <c r="O971" s="479"/>
    </row>
    <row r="972" spans="6:15" ht="15">
      <c r="F972" s="504"/>
      <c r="H972" s="505"/>
      <c r="O972" s="479"/>
    </row>
    <row r="973" spans="6:15" ht="15">
      <c r="F973" s="504"/>
      <c r="H973" s="505"/>
      <c r="O973" s="479"/>
    </row>
    <row r="974" spans="6:15" ht="15">
      <c r="F974" s="504"/>
      <c r="H974" s="505"/>
      <c r="O974" s="479"/>
    </row>
    <row r="975" spans="6:15" ht="15">
      <c r="F975" s="504"/>
      <c r="H975" s="505"/>
      <c r="O975" s="479"/>
    </row>
    <row r="976" spans="6:15" ht="15">
      <c r="F976" s="504"/>
      <c r="H976" s="505"/>
      <c r="O976" s="479"/>
    </row>
    <row r="977" spans="6:15" ht="15">
      <c r="F977" s="504"/>
      <c r="H977" s="505"/>
      <c r="O977" s="479"/>
    </row>
    <row r="978" spans="6:15" ht="15">
      <c r="F978" s="504"/>
      <c r="H978" s="505"/>
      <c r="O978" s="479"/>
    </row>
    <row r="979" spans="6:15" ht="15">
      <c r="F979" s="504"/>
      <c r="H979" s="505"/>
      <c r="O979" s="479"/>
    </row>
    <row r="980" spans="6:15" ht="15">
      <c r="F980" s="504"/>
      <c r="H980" s="505"/>
      <c r="O980" s="479"/>
    </row>
    <row r="981" spans="6:15" ht="15">
      <c r="F981" s="504"/>
      <c r="H981" s="505"/>
      <c r="O981" s="479"/>
    </row>
    <row r="982" spans="6:15" ht="15">
      <c r="F982" s="504"/>
      <c r="H982" s="505"/>
      <c r="O982" s="479"/>
    </row>
    <row r="983" spans="6:15" ht="15">
      <c r="F983" s="504"/>
      <c r="H983" s="505"/>
      <c r="O983" s="479"/>
    </row>
    <row r="984" spans="6:15" ht="15">
      <c r="F984" s="504"/>
      <c r="H984" s="505"/>
      <c r="O984" s="479"/>
    </row>
    <row r="985" spans="6:15" ht="15">
      <c r="F985" s="504"/>
      <c r="H985" s="505"/>
      <c r="O985" s="479"/>
    </row>
    <row r="986" spans="6:15" ht="15">
      <c r="F986" s="504"/>
      <c r="H986" s="505"/>
      <c r="O986" s="479"/>
    </row>
    <row r="987" spans="6:15" ht="15">
      <c r="F987" s="504"/>
      <c r="H987" s="505"/>
      <c r="O987" s="479"/>
    </row>
    <row r="988" spans="6:15" ht="15">
      <c r="F988" s="504"/>
      <c r="H988" s="505"/>
      <c r="O988" s="479"/>
    </row>
    <row r="989" spans="6:15" ht="15">
      <c r="F989" s="504"/>
      <c r="H989" s="505"/>
      <c r="O989" s="479"/>
    </row>
    <row r="990" spans="6:15" ht="15">
      <c r="F990" s="504"/>
      <c r="H990" s="505"/>
      <c r="O990" s="479"/>
    </row>
    <row r="991" spans="6:15" ht="15">
      <c r="F991" s="504"/>
      <c r="H991" s="505"/>
      <c r="O991" s="479"/>
    </row>
    <row r="992" spans="6:15" ht="15">
      <c r="F992" s="504"/>
      <c r="H992" s="505"/>
      <c r="O992" s="479"/>
    </row>
    <row r="993" spans="6:15" ht="15">
      <c r="F993" s="504"/>
      <c r="H993" s="505"/>
      <c r="O993" s="479"/>
    </row>
    <row r="994" spans="6:15" ht="15">
      <c r="F994" s="504"/>
      <c r="H994" s="505"/>
      <c r="O994" s="479"/>
    </row>
    <row r="995" spans="6:15" ht="15">
      <c r="F995" s="504"/>
      <c r="H995" s="505"/>
      <c r="O995" s="479"/>
    </row>
    <row r="996" spans="6:15" ht="15">
      <c r="F996" s="504"/>
      <c r="H996" s="505"/>
      <c r="O996" s="479"/>
    </row>
    <row r="997" spans="6:15" ht="15">
      <c r="F997" s="504"/>
      <c r="H997" s="505"/>
      <c r="O997" s="479"/>
    </row>
    <row r="998" spans="6:15" ht="15">
      <c r="F998" s="504"/>
      <c r="H998" s="505"/>
      <c r="O998" s="479"/>
    </row>
    <row r="999" spans="6:15" ht="15">
      <c r="F999" s="504"/>
      <c r="H999" s="505"/>
      <c r="O999" s="479"/>
    </row>
    <row r="1000" spans="6:15" ht="15">
      <c r="F1000" s="504"/>
      <c r="H1000" s="505"/>
      <c r="O1000" s="479"/>
    </row>
    <row r="1001" spans="6:15" ht="15">
      <c r="F1001" s="504"/>
      <c r="H1001" s="505"/>
      <c r="O1001" s="479"/>
    </row>
    <row r="1002" spans="6:15" ht="15">
      <c r="F1002" s="504"/>
      <c r="H1002" s="505"/>
      <c r="O1002" s="479"/>
    </row>
    <row r="1003" spans="6:15" ht="15">
      <c r="F1003" s="504"/>
      <c r="H1003" s="505"/>
      <c r="O1003" s="479"/>
    </row>
    <row r="1004" spans="6:15" ht="15">
      <c r="F1004" s="504"/>
      <c r="H1004" s="505"/>
      <c r="O1004" s="479"/>
    </row>
    <row r="1005" spans="6:15" ht="15">
      <c r="F1005" s="504"/>
      <c r="H1005" s="505"/>
      <c r="O1005" s="479"/>
    </row>
    <row r="1006" spans="6:15" ht="15">
      <c r="F1006" s="504"/>
      <c r="H1006" s="505"/>
      <c r="O1006" s="479"/>
    </row>
    <row r="1007" spans="6:15" ht="15">
      <c r="F1007" s="504"/>
      <c r="H1007" s="505"/>
      <c r="O1007" s="479"/>
    </row>
    <row r="1008" spans="6:15" ht="15">
      <c r="F1008" s="504"/>
      <c r="H1008" s="505"/>
      <c r="O1008" s="479"/>
    </row>
    <row r="1009" spans="6:15" ht="15">
      <c r="F1009" s="504"/>
      <c r="H1009" s="505"/>
      <c r="O1009" s="479"/>
    </row>
    <row r="1010" spans="6:15" ht="15">
      <c r="F1010" s="504"/>
      <c r="H1010" s="505"/>
      <c r="O1010" s="479"/>
    </row>
    <row r="1011" spans="6:15" ht="15">
      <c r="F1011" s="504"/>
      <c r="H1011" s="505"/>
      <c r="O1011" s="479"/>
    </row>
    <row r="1012" spans="6:15" ht="15">
      <c r="F1012" s="504"/>
      <c r="H1012" s="505"/>
      <c r="O1012" s="479"/>
    </row>
    <row r="1013" spans="6:15" ht="15">
      <c r="F1013" s="504"/>
      <c r="H1013" s="505"/>
      <c r="O1013" s="479"/>
    </row>
    <row r="1014" spans="6:15" ht="15">
      <c r="F1014" s="504"/>
      <c r="H1014" s="505"/>
      <c r="O1014" s="479"/>
    </row>
    <row r="1015" spans="6:15" ht="15">
      <c r="F1015" s="504"/>
      <c r="H1015" s="505"/>
      <c r="O1015" s="479"/>
    </row>
    <row r="1016" spans="6:15" ht="15">
      <c r="F1016" s="504"/>
      <c r="H1016" s="505"/>
      <c r="O1016" s="479"/>
    </row>
    <row r="1017" spans="6:15" ht="15">
      <c r="F1017" s="504"/>
      <c r="H1017" s="505"/>
      <c r="O1017" s="479"/>
    </row>
    <row r="1018" spans="6:15" ht="15">
      <c r="F1018" s="504"/>
      <c r="H1018" s="505"/>
      <c r="O1018" s="479"/>
    </row>
    <row r="1019" spans="6:15" ht="15">
      <c r="F1019" s="504"/>
      <c r="H1019" s="505"/>
      <c r="O1019" s="479"/>
    </row>
    <row r="1020" spans="6:15" ht="15">
      <c r="F1020" s="504"/>
      <c r="H1020" s="505"/>
      <c r="O1020" s="479"/>
    </row>
    <row r="1021" spans="6:15" ht="15">
      <c r="F1021" s="504"/>
      <c r="H1021" s="505"/>
      <c r="O1021" s="479"/>
    </row>
    <row r="1022" spans="6:15" ht="15">
      <c r="F1022" s="504"/>
      <c r="H1022" s="505"/>
      <c r="O1022" s="479"/>
    </row>
    <row r="1023" spans="6:15" ht="15">
      <c r="F1023" s="504"/>
      <c r="H1023" s="505"/>
      <c r="O1023" s="479"/>
    </row>
    <row r="1024" spans="6:15" ht="15">
      <c r="F1024" s="504"/>
      <c r="H1024" s="505"/>
      <c r="O1024" s="479"/>
    </row>
    <row r="1025" spans="6:15" ht="15">
      <c r="F1025" s="504"/>
      <c r="H1025" s="505"/>
      <c r="O1025" s="479"/>
    </row>
    <row r="1026" spans="6:15" ht="15">
      <c r="F1026" s="504"/>
      <c r="H1026" s="505"/>
      <c r="O1026" s="479"/>
    </row>
    <row r="1027" spans="6:15" ht="15">
      <c r="F1027" s="504"/>
      <c r="H1027" s="505"/>
      <c r="O1027" s="479"/>
    </row>
    <row r="1028" spans="6:15" ht="15">
      <c r="F1028" s="504"/>
      <c r="H1028" s="505"/>
      <c r="O1028" s="479"/>
    </row>
    <row r="1029" spans="6:15" ht="15">
      <c r="F1029" s="504"/>
      <c r="H1029" s="505"/>
      <c r="O1029" s="479"/>
    </row>
    <row r="1030" spans="6:15" ht="15">
      <c r="F1030" s="504"/>
      <c r="H1030" s="505"/>
      <c r="O1030" s="479"/>
    </row>
    <row r="1031" spans="6:15" ht="15">
      <c r="F1031" s="504"/>
      <c r="H1031" s="505"/>
      <c r="O1031" s="479"/>
    </row>
    <row r="1032" spans="6:15" ht="15">
      <c r="F1032" s="504"/>
      <c r="H1032" s="505"/>
      <c r="O1032" s="479"/>
    </row>
    <row r="1033" spans="6:15" ht="15">
      <c r="F1033" s="504"/>
      <c r="H1033" s="505"/>
      <c r="O1033" s="479"/>
    </row>
    <row r="1034" spans="6:15" ht="15">
      <c r="F1034" s="504"/>
      <c r="H1034" s="505"/>
      <c r="O1034" s="479"/>
    </row>
    <row r="1035" spans="6:15" ht="15">
      <c r="F1035" s="504"/>
      <c r="H1035" s="505"/>
      <c r="O1035" s="479"/>
    </row>
    <row r="1036" spans="6:15" ht="15">
      <c r="F1036" s="504"/>
      <c r="H1036" s="505"/>
      <c r="O1036" s="479"/>
    </row>
    <row r="1037" spans="6:15" ht="15">
      <c r="F1037" s="504"/>
      <c r="H1037" s="505"/>
      <c r="O1037" s="479"/>
    </row>
    <row r="1038" spans="6:15" ht="15">
      <c r="F1038" s="504"/>
      <c r="H1038" s="505"/>
      <c r="O1038" s="479"/>
    </row>
    <row r="1039" spans="6:15" ht="15">
      <c r="F1039" s="504"/>
      <c r="H1039" s="505"/>
      <c r="O1039" s="479"/>
    </row>
    <row r="1040" spans="6:15" ht="15">
      <c r="F1040" s="504"/>
      <c r="H1040" s="505"/>
      <c r="O1040" s="479"/>
    </row>
    <row r="1041" spans="6:15" ht="15">
      <c r="F1041" s="504"/>
      <c r="H1041" s="505"/>
      <c r="O1041" s="479"/>
    </row>
    <row r="1042" spans="6:15" ht="15">
      <c r="F1042" s="504"/>
      <c r="H1042" s="505"/>
      <c r="O1042" s="479"/>
    </row>
    <row r="1043" spans="6:15" ht="15">
      <c r="F1043" s="504"/>
      <c r="H1043" s="505"/>
      <c r="O1043" s="479"/>
    </row>
    <row r="1044" spans="6:15" ht="15">
      <c r="F1044" s="504"/>
      <c r="H1044" s="505"/>
      <c r="O1044" s="479"/>
    </row>
    <row r="1045" spans="6:15" ht="15">
      <c r="F1045" s="504"/>
      <c r="H1045" s="505"/>
      <c r="O1045" s="479"/>
    </row>
    <row r="1046" spans="6:15" ht="15">
      <c r="F1046" s="504"/>
      <c r="H1046" s="505"/>
      <c r="O1046" s="479"/>
    </row>
    <row r="1047" spans="6:15" ht="15">
      <c r="F1047" s="504"/>
      <c r="H1047" s="505"/>
      <c r="O1047" s="479"/>
    </row>
    <row r="1048" spans="6:15" ht="15">
      <c r="F1048" s="504"/>
      <c r="H1048" s="505"/>
      <c r="O1048" s="479"/>
    </row>
    <row r="1049" spans="6:15" ht="15">
      <c r="F1049" s="504"/>
      <c r="H1049" s="505"/>
      <c r="O1049" s="479"/>
    </row>
    <row r="1050" spans="6:15" ht="15">
      <c r="F1050" s="504"/>
      <c r="H1050" s="505"/>
      <c r="O1050" s="479"/>
    </row>
    <row r="1051" spans="6:15" ht="15">
      <c r="F1051" s="504"/>
      <c r="H1051" s="505"/>
      <c r="O1051" s="479"/>
    </row>
    <row r="1052" spans="6:15" ht="15">
      <c r="F1052" s="504"/>
      <c r="H1052" s="505"/>
      <c r="O1052" s="479"/>
    </row>
    <row r="1053" spans="6:15" ht="15">
      <c r="F1053" s="504"/>
      <c r="H1053" s="505"/>
      <c r="O1053" s="479"/>
    </row>
    <row r="1054" spans="6:15" ht="15">
      <c r="F1054" s="504"/>
      <c r="H1054" s="505"/>
      <c r="O1054" s="479"/>
    </row>
    <row r="1055" spans="6:15" ht="15">
      <c r="F1055" s="504"/>
      <c r="H1055" s="505"/>
      <c r="O1055" s="479"/>
    </row>
    <row r="1056" spans="6:15" ht="15">
      <c r="F1056" s="504"/>
      <c r="H1056" s="505"/>
      <c r="O1056" s="479"/>
    </row>
    <row r="1057" spans="6:15" ht="15">
      <c r="F1057" s="504"/>
      <c r="H1057" s="505"/>
      <c r="O1057" s="479"/>
    </row>
    <row r="1058" spans="6:15" ht="15">
      <c r="F1058" s="504"/>
      <c r="H1058" s="505"/>
      <c r="O1058" s="479"/>
    </row>
    <row r="1059" spans="6:15" ht="15">
      <c r="F1059" s="504"/>
      <c r="H1059" s="505"/>
      <c r="O1059" s="479"/>
    </row>
    <row r="1060" spans="6:15" ht="15">
      <c r="F1060" s="504"/>
      <c r="H1060" s="505"/>
      <c r="O1060" s="479"/>
    </row>
    <row r="1061" spans="6:15" ht="15">
      <c r="F1061" s="504"/>
      <c r="H1061" s="505"/>
      <c r="O1061" s="479"/>
    </row>
    <row r="1062" spans="6:15" ht="15">
      <c r="F1062" s="504"/>
      <c r="H1062" s="505"/>
      <c r="O1062" s="479"/>
    </row>
    <row r="1063" spans="6:15" ht="15">
      <c r="F1063" s="504"/>
      <c r="H1063" s="505"/>
      <c r="O1063" s="479"/>
    </row>
    <row r="1064" spans="6:15" ht="15">
      <c r="F1064" s="504"/>
      <c r="H1064" s="505"/>
      <c r="O1064" s="479"/>
    </row>
    <row r="1065" spans="6:15" ht="15">
      <c r="F1065" s="504"/>
      <c r="H1065" s="505"/>
      <c r="O1065" s="479"/>
    </row>
    <row r="1066" spans="6:15" ht="15">
      <c r="F1066" s="504"/>
      <c r="H1066" s="505"/>
      <c r="O1066" s="479"/>
    </row>
    <row r="1067" spans="6:15" ht="15">
      <c r="F1067" s="504"/>
      <c r="H1067" s="505"/>
      <c r="O1067" s="479"/>
    </row>
    <row r="1068" spans="6:15" ht="15">
      <c r="F1068" s="504"/>
      <c r="H1068" s="505"/>
      <c r="O1068" s="479"/>
    </row>
    <row r="1069" spans="6:15" ht="15">
      <c r="F1069" s="504"/>
      <c r="H1069" s="505"/>
      <c r="O1069" s="479"/>
    </row>
    <row r="1070" spans="6:15" ht="15">
      <c r="F1070" s="504"/>
      <c r="H1070" s="505"/>
      <c r="O1070" s="479"/>
    </row>
    <row r="1071" spans="6:15" ht="15">
      <c r="F1071" s="504"/>
      <c r="H1071" s="505"/>
      <c r="O1071" s="479"/>
    </row>
    <row r="1072" spans="6:15" ht="15">
      <c r="F1072" s="504"/>
      <c r="H1072" s="505"/>
      <c r="O1072" s="479"/>
    </row>
    <row r="1073" spans="6:15" ht="15">
      <c r="F1073" s="504"/>
      <c r="H1073" s="505"/>
      <c r="O1073" s="479"/>
    </row>
    <row r="1074" spans="6:15" ht="15">
      <c r="F1074" s="504"/>
      <c r="H1074" s="505"/>
      <c r="O1074" s="479"/>
    </row>
    <row r="1075" spans="6:15" ht="15">
      <c r="F1075" s="504"/>
      <c r="H1075" s="505"/>
      <c r="O1075" s="479"/>
    </row>
    <row r="1076" spans="6:15" ht="15">
      <c r="F1076" s="504"/>
      <c r="H1076" s="505"/>
      <c r="O1076" s="479"/>
    </row>
    <row r="1077" spans="6:15" ht="15">
      <c r="F1077" s="504"/>
      <c r="H1077" s="505"/>
      <c r="O1077" s="479"/>
    </row>
    <row r="1078" spans="6:15" ht="15">
      <c r="F1078" s="504"/>
      <c r="H1078" s="505"/>
      <c r="O1078" s="479"/>
    </row>
    <row r="1079" spans="6:15" ht="15">
      <c r="F1079" s="504"/>
      <c r="H1079" s="505"/>
      <c r="O1079" s="479"/>
    </row>
    <row r="1080" spans="6:15" ht="15">
      <c r="F1080" s="504"/>
      <c r="H1080" s="505"/>
      <c r="O1080" s="479"/>
    </row>
    <row r="1081" spans="6:15" ht="15">
      <c r="F1081" s="504"/>
      <c r="H1081" s="505"/>
      <c r="O1081" s="479"/>
    </row>
    <row r="1082" spans="6:15" ht="15">
      <c r="F1082" s="504"/>
      <c r="H1082" s="505"/>
      <c r="O1082" s="479"/>
    </row>
    <row r="1083" spans="6:15" ht="15">
      <c r="F1083" s="504"/>
      <c r="H1083" s="505"/>
      <c r="O1083" s="479"/>
    </row>
    <row r="1084" spans="6:15" ht="15">
      <c r="F1084" s="504"/>
      <c r="H1084" s="505"/>
      <c r="O1084" s="479"/>
    </row>
    <row r="1085" spans="6:15" ht="15">
      <c r="F1085" s="504"/>
      <c r="H1085" s="505"/>
      <c r="O1085" s="479"/>
    </row>
    <row r="1086" spans="6:15" ht="15">
      <c r="F1086" s="504"/>
      <c r="H1086" s="505"/>
      <c r="O1086" s="479"/>
    </row>
    <row r="1087" spans="6:15" ht="15">
      <c r="F1087" s="504"/>
      <c r="H1087" s="505"/>
      <c r="O1087" s="479"/>
    </row>
    <row r="1088" spans="6:15" ht="15">
      <c r="F1088" s="504"/>
      <c r="H1088" s="505"/>
      <c r="O1088" s="479"/>
    </row>
    <row r="1089" spans="6:15" ht="15">
      <c r="F1089" s="504"/>
      <c r="H1089" s="505"/>
      <c r="O1089" s="479"/>
    </row>
    <row r="1090" spans="6:15" ht="15">
      <c r="F1090" s="504"/>
      <c r="H1090" s="505"/>
      <c r="O1090" s="479"/>
    </row>
    <row r="1091" spans="6:15" ht="15">
      <c r="F1091" s="504"/>
      <c r="H1091" s="505"/>
      <c r="O1091" s="479"/>
    </row>
    <row r="1092" spans="6:15" ht="15">
      <c r="F1092" s="504"/>
      <c r="H1092" s="505"/>
      <c r="O1092" s="479"/>
    </row>
    <row r="1093" spans="6:15" ht="15">
      <c r="F1093" s="504"/>
      <c r="H1093" s="505"/>
      <c r="O1093" s="479"/>
    </row>
    <row r="1094" spans="6:15" ht="15">
      <c r="F1094" s="504"/>
      <c r="H1094" s="505"/>
      <c r="O1094" s="479"/>
    </row>
    <row r="1095" spans="6:15" ht="15">
      <c r="F1095" s="504"/>
      <c r="H1095" s="505"/>
      <c r="O1095" s="479"/>
    </row>
    <row r="1096" spans="6:15" ht="15">
      <c r="F1096" s="504"/>
      <c r="H1096" s="505"/>
      <c r="O1096" s="479"/>
    </row>
    <row r="1097" spans="6:15" ht="15">
      <c r="F1097" s="504"/>
      <c r="H1097" s="505"/>
      <c r="O1097" s="479"/>
    </row>
    <row r="1098" spans="6:15" ht="15">
      <c r="F1098" s="504"/>
      <c r="H1098" s="505"/>
      <c r="O1098" s="479"/>
    </row>
    <row r="1099" spans="6:15" ht="15">
      <c r="F1099" s="504"/>
      <c r="H1099" s="505"/>
      <c r="O1099" s="479"/>
    </row>
    <row r="1100" spans="6:15" ht="15">
      <c r="F1100" s="504"/>
      <c r="H1100" s="505"/>
      <c r="O1100" s="479"/>
    </row>
    <row r="1101" spans="6:15" ht="15">
      <c r="F1101" s="504"/>
      <c r="H1101" s="505"/>
      <c r="O1101" s="479"/>
    </row>
    <row r="1102" spans="6:15" ht="15">
      <c r="F1102" s="504"/>
      <c r="H1102" s="505"/>
      <c r="O1102" s="479"/>
    </row>
    <row r="1103" spans="6:15" ht="15">
      <c r="F1103" s="504"/>
      <c r="H1103" s="505"/>
      <c r="O1103" s="479"/>
    </row>
    <row r="1104" spans="6:15" ht="15">
      <c r="F1104" s="504"/>
      <c r="H1104" s="505"/>
      <c r="O1104" s="479"/>
    </row>
    <row r="1105" spans="6:15" ht="15">
      <c r="F1105" s="504"/>
      <c r="H1105" s="505"/>
      <c r="O1105" s="479"/>
    </row>
    <row r="1106" spans="6:15" ht="15">
      <c r="F1106" s="504"/>
      <c r="H1106" s="505"/>
      <c r="O1106" s="479"/>
    </row>
    <row r="1107" spans="6:15" ht="15">
      <c r="F1107" s="504"/>
      <c r="H1107" s="505"/>
      <c r="O1107" s="479"/>
    </row>
    <row r="1108" spans="6:15" ht="15">
      <c r="F1108" s="504"/>
      <c r="H1108" s="505"/>
      <c r="O1108" s="479"/>
    </row>
    <row r="1109" spans="6:15" ht="15">
      <c r="F1109" s="504"/>
      <c r="H1109" s="505"/>
      <c r="O1109" s="479"/>
    </row>
    <row r="1110" spans="6:15" ht="15">
      <c r="F1110" s="504"/>
      <c r="H1110" s="505"/>
      <c r="O1110" s="479"/>
    </row>
    <row r="1111" spans="6:15" ht="15">
      <c r="F1111" s="504"/>
      <c r="H1111" s="505"/>
      <c r="O1111" s="479"/>
    </row>
    <row r="1112" spans="6:15" ht="15">
      <c r="F1112" s="504"/>
      <c r="H1112" s="505"/>
      <c r="O1112" s="479"/>
    </row>
    <row r="1113" spans="6:15" ht="15">
      <c r="F1113" s="504"/>
      <c r="H1113" s="505"/>
      <c r="O1113" s="479"/>
    </row>
    <row r="1114" spans="6:15" ht="15">
      <c r="F1114" s="504"/>
      <c r="H1114" s="505"/>
      <c r="O1114" s="479"/>
    </row>
    <row r="1115" spans="6:15" ht="15">
      <c r="F1115" s="504"/>
      <c r="H1115" s="505"/>
      <c r="O1115" s="479"/>
    </row>
    <row r="1116" spans="6:15" ht="15">
      <c r="F1116" s="504"/>
      <c r="H1116" s="505"/>
      <c r="O1116" s="479"/>
    </row>
    <row r="1117" spans="6:15" ht="15">
      <c r="F1117" s="504"/>
      <c r="H1117" s="505"/>
      <c r="O1117" s="479"/>
    </row>
    <row r="1118" spans="6:15" ht="15">
      <c r="F1118" s="504"/>
      <c r="H1118" s="505"/>
      <c r="O1118" s="479"/>
    </row>
    <row r="1119" spans="6:15" ht="15">
      <c r="F1119" s="504"/>
      <c r="H1119" s="505"/>
      <c r="O1119" s="479"/>
    </row>
    <row r="1120" spans="6:15" ht="15">
      <c r="F1120" s="504"/>
      <c r="H1120" s="505"/>
      <c r="O1120" s="479"/>
    </row>
    <row r="1121" spans="6:15" ht="15">
      <c r="F1121" s="504"/>
      <c r="H1121" s="505"/>
      <c r="O1121" s="479"/>
    </row>
    <row r="1122" spans="6:15" ht="15">
      <c r="F1122" s="504"/>
      <c r="H1122" s="505"/>
      <c r="O1122" s="479"/>
    </row>
    <row r="1123" spans="6:15" ht="15">
      <c r="F1123" s="504"/>
      <c r="H1123" s="505"/>
      <c r="O1123" s="479"/>
    </row>
    <row r="1124" spans="6:15" ht="15">
      <c r="F1124" s="504"/>
      <c r="H1124" s="505"/>
      <c r="O1124" s="479"/>
    </row>
    <row r="1125" spans="6:15" ht="15">
      <c r="F1125" s="504"/>
      <c r="H1125" s="505"/>
      <c r="O1125" s="479"/>
    </row>
    <row r="1126" spans="6:15" ht="15">
      <c r="F1126" s="504"/>
      <c r="H1126" s="505"/>
      <c r="O1126" s="479"/>
    </row>
    <row r="1127" spans="6:15" ht="15">
      <c r="F1127" s="504"/>
      <c r="H1127" s="505"/>
      <c r="O1127" s="479"/>
    </row>
    <row r="1128" spans="6:15" ht="15">
      <c r="F1128" s="504"/>
      <c r="H1128" s="505"/>
      <c r="O1128" s="479"/>
    </row>
    <row r="1129" spans="6:15" ht="15">
      <c r="F1129" s="504"/>
      <c r="H1129" s="505"/>
      <c r="O1129" s="479"/>
    </row>
    <row r="1130" spans="6:15" ht="15">
      <c r="F1130" s="504"/>
      <c r="H1130" s="505"/>
      <c r="O1130" s="479"/>
    </row>
    <row r="1131" spans="6:15" ht="15">
      <c r="F1131" s="504"/>
      <c r="H1131" s="505"/>
      <c r="O1131" s="479"/>
    </row>
    <row r="1132" spans="6:15" ht="15">
      <c r="F1132" s="504"/>
      <c r="H1132" s="505"/>
      <c r="O1132" s="479"/>
    </row>
    <row r="1133" spans="6:15" ht="15">
      <c r="F1133" s="504"/>
      <c r="H1133" s="505"/>
      <c r="O1133" s="479"/>
    </row>
    <row r="1134" spans="6:15" ht="15">
      <c r="F1134" s="504"/>
      <c r="H1134" s="505"/>
      <c r="O1134" s="479"/>
    </row>
    <row r="1135" spans="6:15" ht="15">
      <c r="F1135" s="504"/>
      <c r="H1135" s="505"/>
      <c r="O1135" s="479"/>
    </row>
    <row r="1136" spans="6:15" ht="15">
      <c r="F1136" s="504"/>
      <c r="H1136" s="505"/>
      <c r="O1136" s="479"/>
    </row>
    <row r="1137" spans="6:15" ht="15">
      <c r="F1137" s="504"/>
      <c r="H1137" s="505"/>
      <c r="O1137" s="479"/>
    </row>
    <row r="1138" spans="6:15" ht="15">
      <c r="F1138" s="504"/>
      <c r="H1138" s="505"/>
      <c r="O1138" s="479"/>
    </row>
    <row r="1139" spans="6:15" ht="15">
      <c r="F1139" s="504"/>
      <c r="H1139" s="505"/>
      <c r="O1139" s="479"/>
    </row>
    <row r="1140" spans="6:15" ht="15">
      <c r="F1140" s="504"/>
      <c r="H1140" s="505"/>
      <c r="O1140" s="479"/>
    </row>
    <row r="1141" spans="6:15" ht="15">
      <c r="F1141" s="504"/>
      <c r="H1141" s="505"/>
      <c r="O1141" s="479"/>
    </row>
    <row r="1142" spans="6:15" ht="15">
      <c r="F1142" s="504"/>
      <c r="H1142" s="505"/>
      <c r="O1142" s="479"/>
    </row>
    <row r="1143" spans="6:15" ht="15">
      <c r="F1143" s="504"/>
      <c r="H1143" s="505"/>
      <c r="O1143" s="479"/>
    </row>
    <row r="1144" spans="6:15" ht="15">
      <c r="F1144" s="504"/>
      <c r="H1144" s="505"/>
      <c r="O1144" s="479"/>
    </row>
    <row r="1145" spans="6:15" ht="15">
      <c r="F1145" s="504"/>
      <c r="H1145" s="505"/>
      <c r="O1145" s="479"/>
    </row>
    <row r="1146" spans="6:15" ht="15">
      <c r="F1146" s="504"/>
      <c r="H1146" s="505"/>
      <c r="O1146" s="479"/>
    </row>
    <row r="1147" spans="6:15" ht="15">
      <c r="F1147" s="504"/>
      <c r="H1147" s="505"/>
      <c r="O1147" s="479"/>
    </row>
    <row r="1148" spans="6:15" ht="15">
      <c r="F1148" s="504"/>
      <c r="H1148" s="505"/>
      <c r="O1148" s="479"/>
    </row>
    <row r="1149" spans="6:15" ht="15">
      <c r="F1149" s="504"/>
      <c r="H1149" s="505"/>
      <c r="O1149" s="479"/>
    </row>
    <row r="1150" spans="6:15" ht="15">
      <c r="F1150" s="504"/>
      <c r="H1150" s="505"/>
      <c r="O1150" s="479"/>
    </row>
    <row r="1151" spans="6:15" ht="15">
      <c r="F1151" s="504"/>
      <c r="H1151" s="505"/>
      <c r="O1151" s="479"/>
    </row>
    <row r="1152" spans="6:15" ht="15">
      <c r="F1152" s="504"/>
      <c r="H1152" s="505"/>
      <c r="O1152" s="479"/>
    </row>
    <row r="1153" spans="6:15" ht="15">
      <c r="F1153" s="504"/>
      <c r="H1153" s="505"/>
      <c r="O1153" s="479"/>
    </row>
    <row r="1154" spans="6:15" ht="15">
      <c r="F1154" s="504"/>
      <c r="H1154" s="505"/>
      <c r="O1154" s="479"/>
    </row>
    <row r="1155" spans="6:15" ht="15">
      <c r="F1155" s="504"/>
      <c r="H1155" s="505"/>
      <c r="O1155" s="479"/>
    </row>
    <row r="1156" spans="6:15" ht="15">
      <c r="F1156" s="504"/>
      <c r="H1156" s="505"/>
      <c r="O1156" s="479"/>
    </row>
    <row r="1157" spans="6:15" ht="15">
      <c r="F1157" s="504"/>
      <c r="H1157" s="505"/>
      <c r="O1157" s="479"/>
    </row>
    <row r="1158" spans="6:15" ht="15">
      <c r="F1158" s="504"/>
      <c r="H1158" s="505"/>
      <c r="O1158" s="479"/>
    </row>
    <row r="1159" spans="6:15" ht="15">
      <c r="F1159" s="504"/>
      <c r="H1159" s="505"/>
      <c r="O1159" s="479"/>
    </row>
    <row r="1160" spans="6:15" ht="15">
      <c r="F1160" s="504"/>
      <c r="H1160" s="505"/>
      <c r="O1160" s="479"/>
    </row>
    <row r="1161" spans="6:15" ht="15">
      <c r="F1161" s="504"/>
      <c r="H1161" s="505"/>
      <c r="O1161" s="479"/>
    </row>
    <row r="1162" spans="6:15" ht="15">
      <c r="F1162" s="504"/>
      <c r="H1162" s="505"/>
      <c r="O1162" s="479"/>
    </row>
    <row r="1163" spans="6:15" ht="15">
      <c r="F1163" s="504"/>
      <c r="H1163" s="505"/>
      <c r="O1163" s="479"/>
    </row>
    <row r="1164" spans="6:15" ht="15">
      <c r="F1164" s="504"/>
      <c r="H1164" s="505"/>
      <c r="O1164" s="479"/>
    </row>
    <row r="1165" spans="6:15" ht="15">
      <c r="F1165" s="504"/>
      <c r="H1165" s="505"/>
      <c r="O1165" s="479"/>
    </row>
    <row r="1166" spans="6:15" ht="15">
      <c r="F1166" s="504"/>
      <c r="H1166" s="505"/>
      <c r="O1166" s="479"/>
    </row>
    <row r="1167" spans="6:15" ht="15">
      <c r="F1167" s="504"/>
      <c r="H1167" s="505"/>
      <c r="O1167" s="479"/>
    </row>
    <row r="1168" spans="6:15" ht="15">
      <c r="F1168" s="504"/>
      <c r="H1168" s="505"/>
      <c r="O1168" s="479"/>
    </row>
    <row r="1169" spans="6:15" ht="15">
      <c r="F1169" s="504"/>
      <c r="H1169" s="505"/>
      <c r="O1169" s="479"/>
    </row>
    <row r="1170" spans="6:15" ht="15">
      <c r="F1170" s="504"/>
      <c r="H1170" s="505"/>
      <c r="O1170" s="479"/>
    </row>
    <row r="1171" spans="6:15" ht="15">
      <c r="F1171" s="504"/>
      <c r="H1171" s="505"/>
      <c r="O1171" s="479"/>
    </row>
    <row r="1172" spans="6:15" ht="15">
      <c r="F1172" s="504"/>
      <c r="H1172" s="505"/>
      <c r="O1172" s="479"/>
    </row>
    <row r="1173" spans="6:15" ht="15">
      <c r="F1173" s="504"/>
      <c r="H1173" s="505"/>
      <c r="O1173" s="479"/>
    </row>
    <row r="1174" spans="6:15" ht="15">
      <c r="F1174" s="504"/>
      <c r="H1174" s="505"/>
      <c r="O1174" s="479"/>
    </row>
    <row r="1175" spans="6:15" ht="15">
      <c r="F1175" s="504"/>
      <c r="H1175" s="505"/>
      <c r="O1175" s="479"/>
    </row>
    <row r="1176" spans="6:15" ht="15">
      <c r="F1176" s="504"/>
      <c r="H1176" s="505"/>
      <c r="O1176" s="479"/>
    </row>
    <row r="1177" spans="6:15" ht="15">
      <c r="F1177" s="504"/>
      <c r="H1177" s="505"/>
      <c r="O1177" s="479"/>
    </row>
    <row r="1178" spans="6:15" ht="15">
      <c r="F1178" s="504"/>
      <c r="H1178" s="505"/>
      <c r="O1178" s="479"/>
    </row>
    <row r="1179" spans="6:15" ht="15">
      <c r="F1179" s="504"/>
      <c r="H1179" s="505"/>
      <c r="O1179" s="479"/>
    </row>
    <row r="1180" spans="6:15" ht="15">
      <c r="F1180" s="504"/>
      <c r="H1180" s="505"/>
      <c r="O1180" s="479"/>
    </row>
    <row r="1181" spans="6:15" ht="15">
      <c r="F1181" s="504"/>
      <c r="H1181" s="505"/>
      <c r="O1181" s="479"/>
    </row>
    <row r="1182" spans="6:15" ht="15">
      <c r="F1182" s="504"/>
      <c r="H1182" s="505"/>
      <c r="O1182" s="479"/>
    </row>
    <row r="1183" spans="6:15" ht="15">
      <c r="F1183" s="504"/>
      <c r="H1183" s="505"/>
      <c r="O1183" s="479"/>
    </row>
    <row r="1184" spans="6:15" ht="15">
      <c r="F1184" s="504"/>
      <c r="H1184" s="505"/>
      <c r="O1184" s="479"/>
    </row>
    <row r="1185" spans="6:15" ht="15">
      <c r="F1185" s="504"/>
      <c r="H1185" s="505"/>
      <c r="O1185" s="479"/>
    </row>
    <row r="1186" spans="6:15" ht="15">
      <c r="F1186" s="504"/>
      <c r="H1186" s="505"/>
      <c r="O1186" s="479"/>
    </row>
    <row r="1187" spans="6:15" ht="15">
      <c r="F1187" s="504"/>
      <c r="H1187" s="505"/>
      <c r="O1187" s="479"/>
    </row>
    <row r="1188" spans="6:15" ht="15">
      <c r="F1188" s="504"/>
      <c r="H1188" s="505"/>
      <c r="O1188" s="479"/>
    </row>
    <row r="1189" spans="6:15" ht="15">
      <c r="F1189" s="504"/>
      <c r="H1189" s="505"/>
      <c r="O1189" s="479"/>
    </row>
    <row r="1190" spans="6:15" ht="15">
      <c r="F1190" s="504"/>
      <c r="H1190" s="505"/>
      <c r="O1190" s="479"/>
    </row>
    <row r="1191" spans="6:15" ht="15">
      <c r="F1191" s="504"/>
      <c r="H1191" s="505"/>
      <c r="O1191" s="479"/>
    </row>
    <row r="1192" spans="6:15" ht="15">
      <c r="F1192" s="504"/>
      <c r="H1192" s="505"/>
      <c r="O1192" s="479"/>
    </row>
    <row r="1193" spans="6:15" ht="15">
      <c r="F1193" s="504"/>
      <c r="H1193" s="505"/>
      <c r="O1193" s="479"/>
    </row>
    <row r="1194" spans="6:15" ht="15">
      <c r="F1194" s="504"/>
      <c r="H1194" s="505"/>
      <c r="O1194" s="479"/>
    </row>
    <row r="1195" spans="6:15" ht="15">
      <c r="F1195" s="504"/>
      <c r="H1195" s="505"/>
      <c r="O1195" s="479"/>
    </row>
    <row r="1196" spans="6:15" ht="15">
      <c r="F1196" s="504"/>
      <c r="H1196" s="505"/>
      <c r="O1196" s="479"/>
    </row>
    <row r="1197" spans="6:15" ht="15">
      <c r="F1197" s="504"/>
      <c r="H1197" s="505"/>
      <c r="O1197" s="479"/>
    </row>
    <row r="1198" spans="6:15" ht="15">
      <c r="F1198" s="504"/>
      <c r="H1198" s="505"/>
      <c r="O1198" s="479"/>
    </row>
    <row r="1199" spans="6:15" ht="15">
      <c r="F1199" s="504"/>
      <c r="H1199" s="505"/>
      <c r="O1199" s="479"/>
    </row>
    <row r="1200" spans="6:15" ht="15">
      <c r="F1200" s="504"/>
      <c r="H1200" s="505"/>
      <c r="O1200" s="479"/>
    </row>
    <row r="1201" spans="6:15" ht="15">
      <c r="F1201" s="504"/>
      <c r="H1201" s="505"/>
      <c r="O1201" s="479"/>
    </row>
    <row r="1202" spans="6:15" ht="15">
      <c r="F1202" s="504"/>
      <c r="H1202" s="505"/>
      <c r="O1202" s="479"/>
    </row>
    <row r="1203" spans="6:15" ht="15">
      <c r="F1203" s="504"/>
      <c r="H1203" s="505"/>
      <c r="O1203" s="479"/>
    </row>
    <row r="1204" spans="6:15" ht="15">
      <c r="F1204" s="504"/>
      <c r="H1204" s="505"/>
      <c r="O1204" s="479"/>
    </row>
    <row r="1205" spans="6:15" ht="15">
      <c r="F1205" s="504"/>
      <c r="H1205" s="505"/>
      <c r="O1205" s="479"/>
    </row>
    <row r="1206" spans="6:15" ht="15">
      <c r="F1206" s="504"/>
      <c r="H1206" s="505"/>
      <c r="O1206" s="479"/>
    </row>
    <row r="1207" spans="6:15" ht="15">
      <c r="F1207" s="504"/>
      <c r="H1207" s="505"/>
      <c r="O1207" s="479"/>
    </row>
    <row r="1208" spans="6:15" ht="15">
      <c r="F1208" s="504"/>
      <c r="H1208" s="505"/>
      <c r="O1208" s="479"/>
    </row>
    <row r="1209" spans="6:15" ht="15">
      <c r="F1209" s="504"/>
      <c r="H1209" s="505"/>
      <c r="O1209" s="479"/>
    </row>
    <row r="1210" spans="6:15" ht="15">
      <c r="F1210" s="504"/>
      <c r="H1210" s="505"/>
      <c r="O1210" s="479"/>
    </row>
    <row r="1211" spans="6:15" ht="15">
      <c r="F1211" s="504"/>
      <c r="H1211" s="505"/>
      <c r="O1211" s="479"/>
    </row>
    <row r="1212" spans="6:15" ht="15">
      <c r="F1212" s="504"/>
      <c r="H1212" s="505"/>
      <c r="O1212" s="479"/>
    </row>
    <row r="1213" spans="6:15" ht="15">
      <c r="F1213" s="504"/>
      <c r="H1213" s="505"/>
      <c r="O1213" s="479"/>
    </row>
    <row r="1214" spans="6:15" ht="15">
      <c r="F1214" s="504"/>
      <c r="H1214" s="505"/>
      <c r="O1214" s="479"/>
    </row>
    <row r="1215" spans="6:15" ht="15">
      <c r="F1215" s="504"/>
      <c r="H1215" s="505"/>
      <c r="O1215" s="479"/>
    </row>
    <row r="1216" spans="6:15" ht="15">
      <c r="F1216" s="504"/>
      <c r="H1216" s="505"/>
      <c r="O1216" s="479"/>
    </row>
    <row r="1217" spans="6:15" ht="15">
      <c r="F1217" s="504"/>
      <c r="H1217" s="505"/>
      <c r="O1217" s="479"/>
    </row>
    <row r="1218" spans="6:15" ht="15">
      <c r="F1218" s="504"/>
      <c r="H1218" s="505"/>
      <c r="O1218" s="479"/>
    </row>
    <row r="1219" spans="6:15" ht="15">
      <c r="F1219" s="504"/>
      <c r="H1219" s="505"/>
      <c r="O1219" s="479"/>
    </row>
    <row r="1220" spans="6:15" ht="15">
      <c r="F1220" s="504"/>
      <c r="H1220" s="505"/>
      <c r="O1220" s="479"/>
    </row>
    <row r="1221" spans="6:15" ht="15">
      <c r="F1221" s="504"/>
      <c r="H1221" s="505"/>
      <c r="O1221" s="479"/>
    </row>
    <row r="1222" spans="6:15" ht="15">
      <c r="F1222" s="504"/>
      <c r="H1222" s="505"/>
      <c r="O1222" s="479"/>
    </row>
    <row r="1223" spans="6:15" ht="15">
      <c r="F1223" s="504"/>
      <c r="H1223" s="505"/>
      <c r="O1223" s="479"/>
    </row>
    <row r="1224" spans="6:15" ht="15">
      <c r="F1224" s="504"/>
      <c r="H1224" s="505"/>
      <c r="O1224" s="479"/>
    </row>
    <row r="1225" spans="6:15" ht="15">
      <c r="F1225" s="504"/>
      <c r="H1225" s="505"/>
      <c r="O1225" s="479"/>
    </row>
    <row r="1226" spans="6:15" ht="15">
      <c r="F1226" s="504"/>
      <c r="H1226" s="505"/>
      <c r="O1226" s="479"/>
    </row>
    <row r="1227" spans="6:15" ht="15">
      <c r="F1227" s="504"/>
      <c r="H1227" s="505"/>
      <c r="O1227" s="479"/>
    </row>
    <row r="1228" spans="6:15" ht="15">
      <c r="F1228" s="504"/>
      <c r="H1228" s="505"/>
      <c r="O1228" s="479"/>
    </row>
    <row r="1229" spans="6:15" ht="15">
      <c r="F1229" s="504"/>
      <c r="H1229" s="505"/>
      <c r="O1229" s="479"/>
    </row>
    <row r="1230" spans="6:15" ht="15">
      <c r="F1230" s="504"/>
      <c r="H1230" s="505"/>
      <c r="O1230" s="479"/>
    </row>
    <row r="1231" spans="6:15" ht="15">
      <c r="F1231" s="504"/>
      <c r="H1231" s="505"/>
      <c r="O1231" s="479"/>
    </row>
    <row r="1232" spans="6:15" ht="15">
      <c r="F1232" s="504"/>
      <c r="H1232" s="505"/>
      <c r="O1232" s="479"/>
    </row>
    <row r="1233" spans="6:15" ht="15">
      <c r="F1233" s="504"/>
      <c r="H1233" s="505"/>
      <c r="O1233" s="479"/>
    </row>
    <row r="1234" spans="6:15" ht="15">
      <c r="F1234" s="504"/>
      <c r="H1234" s="505"/>
      <c r="O1234" s="479"/>
    </row>
    <row r="1235" spans="6:15" ht="15">
      <c r="F1235" s="504"/>
      <c r="H1235" s="505"/>
      <c r="O1235" s="479"/>
    </row>
    <row r="1236" spans="6:15" ht="15">
      <c r="F1236" s="504"/>
      <c r="H1236" s="505"/>
      <c r="O1236" s="479"/>
    </row>
    <row r="1237" spans="6:15" ht="15">
      <c r="F1237" s="504"/>
      <c r="H1237" s="505"/>
      <c r="O1237" s="479"/>
    </row>
    <row r="1238" spans="6:15" ht="15">
      <c r="F1238" s="504"/>
      <c r="H1238" s="505"/>
      <c r="O1238" s="479"/>
    </row>
    <row r="1239" spans="6:15" ht="15">
      <c r="F1239" s="504"/>
      <c r="H1239" s="505"/>
      <c r="O1239" s="479"/>
    </row>
    <row r="1240" spans="6:15" ht="15">
      <c r="F1240" s="504"/>
      <c r="H1240" s="505"/>
      <c r="O1240" s="479"/>
    </row>
    <row r="1241" spans="6:15" ht="15">
      <c r="F1241" s="504"/>
      <c r="H1241" s="505"/>
      <c r="O1241" s="479"/>
    </row>
    <row r="1242" spans="6:15" ht="15">
      <c r="F1242" s="504"/>
      <c r="H1242" s="505"/>
      <c r="O1242" s="479"/>
    </row>
    <row r="1243" spans="6:15" ht="15">
      <c r="F1243" s="504"/>
      <c r="H1243" s="505"/>
      <c r="O1243" s="479"/>
    </row>
    <row r="1244" spans="6:15" ht="15">
      <c r="F1244" s="504"/>
      <c r="H1244" s="505"/>
      <c r="O1244" s="479"/>
    </row>
    <row r="1245" spans="6:15" ht="15">
      <c r="F1245" s="504"/>
      <c r="H1245" s="505"/>
      <c r="O1245" s="479"/>
    </row>
    <row r="1246" spans="6:15" ht="15">
      <c r="F1246" s="504"/>
      <c r="H1246" s="505"/>
      <c r="O1246" s="479"/>
    </row>
    <row r="1247" spans="6:15" ht="15">
      <c r="F1247" s="504"/>
      <c r="H1247" s="505"/>
      <c r="O1247" s="479"/>
    </row>
    <row r="1248" spans="6:15" ht="15">
      <c r="F1248" s="504"/>
      <c r="H1248" s="505"/>
      <c r="O1248" s="479"/>
    </row>
    <row r="1249" spans="6:15" ht="15">
      <c r="F1249" s="504"/>
      <c r="H1249" s="505"/>
      <c r="O1249" s="479"/>
    </row>
    <row r="1250" spans="6:15" ht="15">
      <c r="F1250" s="504"/>
      <c r="H1250" s="505"/>
      <c r="O1250" s="479"/>
    </row>
    <row r="1251" spans="6:15" ht="15">
      <c r="F1251" s="504"/>
      <c r="H1251" s="505"/>
      <c r="O1251" s="479"/>
    </row>
    <row r="1252" spans="6:15" ht="15">
      <c r="F1252" s="504"/>
      <c r="H1252" s="505"/>
      <c r="O1252" s="479"/>
    </row>
    <row r="1253" spans="6:15" ht="15">
      <c r="F1253" s="504"/>
      <c r="H1253" s="505"/>
      <c r="O1253" s="479"/>
    </row>
    <row r="1254" spans="6:15" ht="15">
      <c r="F1254" s="504"/>
      <c r="H1254" s="505"/>
      <c r="O1254" s="479"/>
    </row>
    <row r="1255" spans="6:15" ht="15">
      <c r="F1255" s="504"/>
      <c r="H1255" s="505"/>
      <c r="O1255" s="479"/>
    </row>
    <row r="1256" spans="6:15" ht="15">
      <c r="F1256" s="504"/>
      <c r="H1256" s="505"/>
      <c r="O1256" s="479"/>
    </row>
    <row r="1257" spans="6:15" ht="15">
      <c r="F1257" s="504"/>
      <c r="H1257" s="505"/>
      <c r="O1257" s="479"/>
    </row>
    <row r="1258" spans="6:15" ht="15">
      <c r="F1258" s="504"/>
      <c r="H1258" s="505"/>
      <c r="O1258" s="479"/>
    </row>
    <row r="1259" spans="6:15" ht="15">
      <c r="F1259" s="504"/>
      <c r="H1259" s="505"/>
      <c r="O1259" s="479"/>
    </row>
    <row r="1260" spans="6:15" ht="15">
      <c r="F1260" s="504"/>
      <c r="H1260" s="505"/>
      <c r="O1260" s="479"/>
    </row>
    <row r="1261" spans="6:15" ht="15">
      <c r="F1261" s="504"/>
      <c r="H1261" s="505"/>
      <c r="O1261" s="479"/>
    </row>
    <row r="1262" spans="6:15" ht="15">
      <c r="F1262" s="504"/>
      <c r="H1262" s="505"/>
      <c r="O1262" s="479"/>
    </row>
    <row r="1263" spans="6:15" ht="15">
      <c r="F1263" s="504"/>
      <c r="H1263" s="505"/>
      <c r="O1263" s="479"/>
    </row>
    <row r="1264" spans="6:15" ht="15">
      <c r="F1264" s="504"/>
      <c r="H1264" s="505"/>
      <c r="O1264" s="479"/>
    </row>
    <row r="1265" spans="6:15" ht="15">
      <c r="F1265" s="504"/>
      <c r="H1265" s="505"/>
      <c r="O1265" s="479"/>
    </row>
    <row r="1266" spans="6:15" ht="15">
      <c r="F1266" s="504"/>
      <c r="H1266" s="505"/>
      <c r="O1266" s="479"/>
    </row>
    <row r="1267" spans="6:15" ht="15">
      <c r="F1267" s="504"/>
      <c r="H1267" s="505"/>
      <c r="O1267" s="479"/>
    </row>
    <row r="1268" spans="6:15" ht="15">
      <c r="F1268" s="504"/>
      <c r="H1268" s="505"/>
      <c r="O1268" s="479"/>
    </row>
    <row r="1269" spans="6:15" ht="15">
      <c r="F1269" s="504"/>
      <c r="H1269" s="505"/>
      <c r="O1269" s="479"/>
    </row>
    <row r="1270" spans="6:15" ht="15">
      <c r="F1270" s="504"/>
      <c r="H1270" s="505"/>
      <c r="O1270" s="479"/>
    </row>
    <row r="1271" spans="6:15" ht="15">
      <c r="F1271" s="504"/>
      <c r="H1271" s="505"/>
      <c r="O1271" s="479"/>
    </row>
    <row r="1272" spans="6:15" ht="15">
      <c r="F1272" s="504"/>
      <c r="H1272" s="505"/>
      <c r="O1272" s="479"/>
    </row>
    <row r="1273" spans="6:15" ht="15">
      <c r="F1273" s="504"/>
      <c r="H1273" s="505"/>
      <c r="O1273" s="479"/>
    </row>
    <row r="1274" spans="6:15" ht="15">
      <c r="F1274" s="504"/>
      <c r="H1274" s="505"/>
      <c r="O1274" s="479"/>
    </row>
    <row r="1275" spans="6:15" ht="15">
      <c r="F1275" s="504"/>
      <c r="H1275" s="505"/>
      <c r="O1275" s="479"/>
    </row>
    <row r="1276" spans="6:15" ht="15">
      <c r="F1276" s="504"/>
      <c r="H1276" s="505"/>
      <c r="O1276" s="479"/>
    </row>
    <row r="1277" spans="6:15" ht="15">
      <c r="F1277" s="504"/>
      <c r="H1277" s="505"/>
      <c r="O1277" s="479"/>
    </row>
    <row r="1278" spans="6:15" ht="15">
      <c r="F1278" s="504"/>
      <c r="H1278" s="505"/>
      <c r="O1278" s="479"/>
    </row>
    <row r="1279" spans="6:15" ht="15">
      <c r="F1279" s="504"/>
      <c r="H1279" s="505"/>
      <c r="O1279" s="479"/>
    </row>
    <row r="1280" spans="6:15" ht="15">
      <c r="F1280" s="504"/>
      <c r="H1280" s="505"/>
      <c r="O1280" s="479"/>
    </row>
    <row r="1281" spans="6:15" ht="15">
      <c r="F1281" s="504"/>
      <c r="H1281" s="505"/>
      <c r="O1281" s="479"/>
    </row>
    <row r="1282" spans="6:15" ht="15">
      <c r="F1282" s="504"/>
      <c r="H1282" s="505"/>
      <c r="O1282" s="479"/>
    </row>
    <row r="1283" spans="6:15" ht="15">
      <c r="F1283" s="504"/>
      <c r="H1283" s="505"/>
      <c r="O1283" s="479"/>
    </row>
    <row r="1284" spans="6:15" ht="15">
      <c r="F1284" s="504"/>
      <c r="H1284" s="505"/>
      <c r="O1284" s="479"/>
    </row>
    <row r="1285" spans="6:15" ht="15">
      <c r="F1285" s="504"/>
      <c r="H1285" s="505"/>
      <c r="O1285" s="479"/>
    </row>
    <row r="1286" spans="6:15" ht="15">
      <c r="F1286" s="504"/>
      <c r="H1286" s="505"/>
      <c r="O1286" s="479"/>
    </row>
    <row r="1287" spans="6:15" ht="15">
      <c r="F1287" s="504"/>
      <c r="H1287" s="505"/>
      <c r="O1287" s="479"/>
    </row>
    <row r="1288" spans="6:15" ht="15">
      <c r="F1288" s="504"/>
      <c r="H1288" s="505"/>
      <c r="O1288" s="479"/>
    </row>
    <row r="1289" spans="6:15" ht="15">
      <c r="F1289" s="504"/>
      <c r="H1289" s="505"/>
      <c r="O1289" s="479"/>
    </row>
    <row r="1290" spans="6:15" ht="15">
      <c r="F1290" s="504"/>
      <c r="H1290" s="505"/>
      <c r="O1290" s="479"/>
    </row>
    <row r="1291" spans="6:15" ht="15">
      <c r="F1291" s="504"/>
      <c r="H1291" s="505"/>
      <c r="O1291" s="479"/>
    </row>
    <row r="1292" spans="6:15" ht="15">
      <c r="F1292" s="504"/>
      <c r="H1292" s="505"/>
      <c r="O1292" s="479"/>
    </row>
    <row r="1293" spans="6:15" ht="15">
      <c r="F1293" s="504"/>
      <c r="H1293" s="505"/>
      <c r="O1293" s="479"/>
    </row>
    <row r="1294" spans="6:15" ht="15">
      <c r="F1294" s="504"/>
      <c r="H1294" s="505"/>
      <c r="O1294" s="479"/>
    </row>
    <row r="1295" spans="6:15" ht="15">
      <c r="F1295" s="504"/>
      <c r="H1295" s="505"/>
      <c r="O1295" s="479"/>
    </row>
    <row r="1296" spans="6:15" ht="15">
      <c r="F1296" s="504"/>
      <c r="H1296" s="505"/>
      <c r="O1296" s="479"/>
    </row>
    <row r="1297" spans="6:15" ht="15">
      <c r="F1297" s="504"/>
      <c r="H1297" s="505"/>
      <c r="O1297" s="479"/>
    </row>
    <row r="1298" spans="6:15" ht="15">
      <c r="F1298" s="504"/>
      <c r="H1298" s="505"/>
      <c r="O1298" s="479"/>
    </row>
    <row r="1299" spans="6:15" ht="15">
      <c r="F1299" s="504"/>
      <c r="H1299" s="505"/>
      <c r="O1299" s="479"/>
    </row>
    <row r="1300" spans="6:15" ht="15">
      <c r="F1300" s="504"/>
      <c r="H1300" s="505"/>
      <c r="O1300" s="479"/>
    </row>
    <row r="1301" spans="6:15" ht="15">
      <c r="F1301" s="504"/>
      <c r="H1301" s="505"/>
      <c r="O1301" s="479"/>
    </row>
    <row r="1302" spans="6:15" ht="15">
      <c r="F1302" s="504"/>
      <c r="H1302" s="505"/>
      <c r="O1302" s="479"/>
    </row>
    <row r="1303" spans="6:15" ht="15">
      <c r="F1303" s="504"/>
      <c r="H1303" s="505"/>
      <c r="O1303" s="479"/>
    </row>
    <row r="1304" spans="6:15" ht="15">
      <c r="F1304" s="504"/>
      <c r="H1304" s="505"/>
      <c r="O1304" s="479"/>
    </row>
    <row r="1305" spans="6:15" ht="15">
      <c r="F1305" s="504"/>
      <c r="H1305" s="505"/>
      <c r="O1305" s="479"/>
    </row>
    <row r="1306" spans="6:15" ht="15">
      <c r="F1306" s="504"/>
      <c r="H1306" s="505"/>
      <c r="O1306" s="479"/>
    </row>
    <row r="1307" spans="6:15" ht="15">
      <c r="F1307" s="504"/>
      <c r="H1307" s="505"/>
      <c r="O1307" s="479"/>
    </row>
    <row r="1308" spans="6:15" ht="15">
      <c r="F1308" s="504"/>
      <c r="H1308" s="505"/>
      <c r="O1308" s="479"/>
    </row>
    <row r="1309" spans="6:15" ht="15">
      <c r="F1309" s="504"/>
      <c r="H1309" s="505"/>
      <c r="O1309" s="479"/>
    </row>
    <row r="1310" spans="6:15" ht="15">
      <c r="F1310" s="504"/>
      <c r="H1310" s="505"/>
      <c r="O1310" s="479"/>
    </row>
    <row r="1311" spans="6:15" ht="15">
      <c r="F1311" s="504"/>
      <c r="H1311" s="505"/>
      <c r="O1311" s="479"/>
    </row>
    <row r="1312" spans="6:15" ht="15">
      <c r="F1312" s="504"/>
      <c r="H1312" s="505"/>
      <c r="O1312" s="479"/>
    </row>
    <row r="1313" spans="6:15" ht="15">
      <c r="F1313" s="504"/>
      <c r="H1313" s="505"/>
      <c r="O1313" s="479"/>
    </row>
    <row r="1314" spans="6:15" ht="15">
      <c r="F1314" s="504"/>
      <c r="H1314" s="505"/>
      <c r="O1314" s="479"/>
    </row>
    <row r="1315" spans="6:15" ht="15">
      <c r="F1315" s="504"/>
      <c r="H1315" s="505"/>
      <c r="O1315" s="479"/>
    </row>
    <row r="1316" spans="6:15" ht="15">
      <c r="F1316" s="504"/>
      <c r="H1316" s="505"/>
      <c r="O1316" s="479"/>
    </row>
    <row r="1317" spans="6:15" ht="15">
      <c r="F1317" s="504"/>
      <c r="H1317" s="505"/>
      <c r="O1317" s="479"/>
    </row>
    <row r="1318" spans="6:15" ht="15">
      <c r="F1318" s="504"/>
      <c r="H1318" s="505"/>
      <c r="O1318" s="479"/>
    </row>
    <row r="1319" spans="6:15" ht="15">
      <c r="F1319" s="504"/>
      <c r="H1319" s="505"/>
      <c r="O1319" s="479"/>
    </row>
    <row r="1320" spans="6:15" ht="15">
      <c r="F1320" s="504"/>
      <c r="H1320" s="505"/>
      <c r="O1320" s="479"/>
    </row>
    <row r="1321" spans="6:15" ht="15">
      <c r="F1321" s="504"/>
      <c r="H1321" s="505"/>
      <c r="O1321" s="479"/>
    </row>
    <row r="1322" spans="6:15" ht="15">
      <c r="F1322" s="504"/>
      <c r="H1322" s="505"/>
      <c r="O1322" s="479"/>
    </row>
    <row r="1323" spans="6:15" ht="15">
      <c r="F1323" s="504"/>
      <c r="H1323" s="505"/>
      <c r="O1323" s="479"/>
    </row>
    <row r="1324" spans="6:15" ht="15">
      <c r="F1324" s="504"/>
      <c r="H1324" s="505"/>
      <c r="O1324" s="479"/>
    </row>
    <row r="1325" spans="6:15" ht="15">
      <c r="F1325" s="504"/>
      <c r="H1325" s="505"/>
      <c r="O1325" s="479"/>
    </row>
    <row r="1326" spans="6:15" ht="15">
      <c r="F1326" s="504"/>
      <c r="H1326" s="505"/>
      <c r="O1326" s="479"/>
    </row>
    <row r="1327" spans="6:15" ht="15">
      <c r="F1327" s="504"/>
      <c r="H1327" s="505"/>
      <c r="O1327" s="479"/>
    </row>
    <row r="1328" spans="6:15" ht="15">
      <c r="F1328" s="504"/>
      <c r="H1328" s="505"/>
      <c r="O1328" s="479"/>
    </row>
    <row r="1329" spans="6:15" ht="15">
      <c r="F1329" s="504"/>
      <c r="H1329" s="505"/>
      <c r="O1329" s="479"/>
    </row>
    <row r="1330" spans="6:15" ht="15">
      <c r="F1330" s="504"/>
      <c r="H1330" s="505"/>
      <c r="O1330" s="479"/>
    </row>
    <row r="1331" spans="6:15" ht="15">
      <c r="F1331" s="504"/>
      <c r="H1331" s="505"/>
      <c r="O1331" s="479"/>
    </row>
    <row r="1332" spans="6:15" ht="15">
      <c r="F1332" s="504"/>
      <c r="H1332" s="505"/>
      <c r="O1332" s="479"/>
    </row>
    <row r="1333" spans="6:15" ht="15">
      <c r="F1333" s="504"/>
      <c r="H1333" s="505"/>
      <c r="O1333" s="479"/>
    </row>
    <row r="1334" spans="6:15" ht="15">
      <c r="F1334" s="504"/>
      <c r="H1334" s="505"/>
      <c r="O1334" s="479"/>
    </row>
    <row r="1335" spans="6:15" ht="15">
      <c r="F1335" s="504"/>
      <c r="H1335" s="505"/>
      <c r="O1335" s="479"/>
    </row>
    <row r="1336" spans="6:15" ht="15">
      <c r="F1336" s="504"/>
      <c r="H1336" s="505"/>
      <c r="O1336" s="479"/>
    </row>
    <row r="1337" spans="6:15" ht="15">
      <c r="F1337" s="504"/>
      <c r="H1337" s="505"/>
      <c r="O1337" s="479"/>
    </row>
    <row r="1338" spans="6:15" ht="15">
      <c r="F1338" s="504"/>
      <c r="H1338" s="505"/>
      <c r="O1338" s="479"/>
    </row>
    <row r="1339" spans="6:15" ht="15">
      <c r="F1339" s="504"/>
      <c r="H1339" s="505"/>
      <c r="O1339" s="479"/>
    </row>
    <row r="1340" spans="6:15" ht="15">
      <c r="F1340" s="504"/>
      <c r="H1340" s="505"/>
      <c r="O1340" s="479"/>
    </row>
    <row r="1341" spans="6:15" ht="15">
      <c r="F1341" s="504"/>
      <c r="H1341" s="505"/>
      <c r="O1341" s="479"/>
    </row>
    <row r="1342" spans="6:15" ht="15">
      <c r="F1342" s="504"/>
      <c r="H1342" s="505"/>
      <c r="O1342" s="479"/>
    </row>
    <row r="1343" spans="6:15" ht="15">
      <c r="F1343" s="504"/>
      <c r="H1343" s="505"/>
      <c r="O1343" s="479"/>
    </row>
    <row r="1344" spans="6:15" ht="15">
      <c r="F1344" s="504"/>
      <c r="H1344" s="505"/>
      <c r="O1344" s="479"/>
    </row>
    <row r="1345" spans="6:15" ht="15">
      <c r="F1345" s="504"/>
      <c r="H1345" s="505"/>
      <c r="O1345" s="479"/>
    </row>
    <row r="1346" spans="6:15" ht="15">
      <c r="F1346" s="504"/>
      <c r="H1346" s="505"/>
      <c r="O1346" s="479"/>
    </row>
    <row r="1347" spans="6:15" ht="15">
      <c r="F1347" s="504"/>
      <c r="H1347" s="505"/>
      <c r="O1347" s="479"/>
    </row>
    <row r="1348" spans="6:15" ht="15">
      <c r="F1348" s="504"/>
      <c r="H1348" s="505"/>
      <c r="O1348" s="479"/>
    </row>
    <row r="1349" spans="6:15" ht="15">
      <c r="F1349" s="504"/>
      <c r="H1349" s="505"/>
      <c r="O1349" s="479"/>
    </row>
    <row r="1350" spans="6:15" ht="15">
      <c r="F1350" s="504"/>
      <c r="H1350" s="505"/>
      <c r="O1350" s="479"/>
    </row>
    <row r="1351" spans="6:15" ht="15">
      <c r="F1351" s="504"/>
      <c r="H1351" s="505"/>
      <c r="O1351" s="479"/>
    </row>
    <row r="1352" spans="6:15" ht="15">
      <c r="F1352" s="504"/>
      <c r="H1352" s="505"/>
      <c r="O1352" s="479"/>
    </row>
    <row r="1353" spans="6:15" ht="15">
      <c r="F1353" s="504"/>
      <c r="H1353" s="505"/>
      <c r="O1353" s="479"/>
    </row>
    <row r="1354" spans="6:15" ht="15">
      <c r="F1354" s="504"/>
      <c r="H1354" s="505"/>
      <c r="O1354" s="479"/>
    </row>
    <row r="1355" spans="6:15" ht="15">
      <c r="F1355" s="504"/>
      <c r="H1355" s="505"/>
      <c r="O1355" s="479"/>
    </row>
    <row r="1356" spans="6:15" ht="15">
      <c r="F1356" s="504"/>
      <c r="H1356" s="505"/>
      <c r="O1356" s="479"/>
    </row>
    <row r="1357" spans="6:15" ht="15">
      <c r="F1357" s="504"/>
      <c r="H1357" s="505"/>
      <c r="O1357" s="479"/>
    </row>
    <row r="1358" spans="6:15" ht="15">
      <c r="F1358" s="504"/>
      <c r="H1358" s="505"/>
      <c r="O1358" s="479"/>
    </row>
    <row r="1359" spans="6:15" ht="15">
      <c r="F1359" s="504"/>
      <c r="H1359" s="505"/>
      <c r="O1359" s="479"/>
    </row>
    <row r="1360" spans="6:15" ht="15">
      <c r="F1360" s="504"/>
      <c r="H1360" s="505"/>
      <c r="O1360" s="479"/>
    </row>
    <row r="1361" spans="6:15" ht="15">
      <c r="F1361" s="504"/>
      <c r="H1361" s="505"/>
      <c r="O1361" s="479"/>
    </row>
    <row r="1362" spans="6:15" ht="15">
      <c r="F1362" s="504"/>
      <c r="H1362" s="505"/>
      <c r="O1362" s="479"/>
    </row>
    <row r="1363" spans="6:15" ht="15">
      <c r="F1363" s="504"/>
      <c r="H1363" s="505"/>
      <c r="O1363" s="479"/>
    </row>
    <row r="1364" spans="6:15" ht="15">
      <c r="F1364" s="504"/>
      <c r="H1364" s="505"/>
      <c r="O1364" s="479"/>
    </row>
    <row r="1365" spans="6:15" ht="15">
      <c r="F1365" s="504"/>
      <c r="H1365" s="505"/>
      <c r="O1365" s="479"/>
    </row>
    <row r="1366" spans="6:15" ht="15">
      <c r="F1366" s="504"/>
      <c r="H1366" s="505"/>
      <c r="O1366" s="479"/>
    </row>
    <row r="1367" spans="6:15" ht="15">
      <c r="F1367" s="504"/>
      <c r="H1367" s="505"/>
      <c r="O1367" s="479"/>
    </row>
    <row r="1368" spans="6:15" ht="15">
      <c r="F1368" s="504"/>
      <c r="H1368" s="505"/>
      <c r="O1368" s="479"/>
    </row>
    <row r="1369" spans="6:15" ht="15">
      <c r="F1369" s="504"/>
      <c r="H1369" s="505"/>
      <c r="O1369" s="479"/>
    </row>
    <row r="1370" spans="6:15" ht="15">
      <c r="F1370" s="504"/>
      <c r="H1370" s="505"/>
      <c r="O1370" s="479"/>
    </row>
    <row r="1371" spans="6:15" ht="15">
      <c r="F1371" s="504"/>
      <c r="H1371" s="505"/>
      <c r="O1371" s="479"/>
    </row>
    <row r="1372" spans="6:15" ht="15">
      <c r="F1372" s="504"/>
      <c r="H1372" s="505"/>
      <c r="O1372" s="479"/>
    </row>
    <row r="1373" spans="6:15" ht="15">
      <c r="F1373" s="504"/>
      <c r="H1373" s="505"/>
      <c r="O1373" s="479"/>
    </row>
    <row r="1374" spans="6:15" ht="15">
      <c r="F1374" s="504"/>
      <c r="H1374" s="505"/>
      <c r="O1374" s="479"/>
    </row>
    <row r="1375" spans="6:15" ht="15">
      <c r="F1375" s="504"/>
      <c r="H1375" s="505"/>
      <c r="O1375" s="479"/>
    </row>
    <row r="1376" spans="6:15" ht="15">
      <c r="F1376" s="504"/>
      <c r="H1376" s="505"/>
      <c r="O1376" s="479"/>
    </row>
    <row r="1377" spans="6:15" ht="15">
      <c r="F1377" s="504"/>
      <c r="H1377" s="505"/>
      <c r="O1377" s="479"/>
    </row>
    <row r="1378" spans="6:15" ht="15">
      <c r="F1378" s="504"/>
      <c r="H1378" s="505"/>
      <c r="O1378" s="479"/>
    </row>
    <row r="1379" spans="6:15" ht="15">
      <c r="F1379" s="504"/>
      <c r="H1379" s="505"/>
      <c r="O1379" s="479"/>
    </row>
    <row r="1380" spans="6:15" ht="15">
      <c r="F1380" s="504"/>
      <c r="H1380" s="505"/>
      <c r="O1380" s="479"/>
    </row>
    <row r="1381" spans="6:15" ht="15">
      <c r="F1381" s="504"/>
      <c r="H1381" s="505"/>
      <c r="O1381" s="479"/>
    </row>
    <row r="1382" spans="6:15" ht="15">
      <c r="F1382" s="504"/>
      <c r="H1382" s="505"/>
      <c r="O1382" s="479"/>
    </row>
    <row r="1383" spans="6:15" ht="15">
      <c r="F1383" s="504"/>
      <c r="H1383" s="505"/>
      <c r="O1383" s="479"/>
    </row>
    <row r="1384" spans="6:15" ht="15">
      <c r="F1384" s="504"/>
      <c r="H1384" s="505"/>
      <c r="O1384" s="479"/>
    </row>
    <row r="1385" spans="6:15" ht="15">
      <c r="F1385" s="504"/>
      <c r="H1385" s="505"/>
      <c r="O1385" s="479"/>
    </row>
    <row r="1386" spans="6:15" ht="15">
      <c r="F1386" s="504"/>
      <c r="H1386" s="505"/>
      <c r="O1386" s="479"/>
    </row>
    <row r="1387" spans="6:15" ht="15">
      <c r="F1387" s="504"/>
      <c r="H1387" s="505"/>
      <c r="O1387" s="479"/>
    </row>
    <row r="1388" spans="6:15" ht="15">
      <c r="F1388" s="504"/>
      <c r="H1388" s="505"/>
      <c r="O1388" s="479"/>
    </row>
    <row r="1389" spans="6:15" ht="15">
      <c r="F1389" s="504"/>
      <c r="H1389" s="505"/>
      <c r="O1389" s="479"/>
    </row>
    <row r="1390" spans="6:15" ht="15">
      <c r="F1390" s="504"/>
      <c r="H1390" s="505"/>
      <c r="O1390" s="479"/>
    </row>
    <row r="1391" spans="6:15" ht="15">
      <c r="F1391" s="504"/>
      <c r="H1391" s="505"/>
      <c r="O1391" s="479"/>
    </row>
    <row r="1392" spans="6:15" ht="15">
      <c r="F1392" s="504"/>
      <c r="H1392" s="505"/>
      <c r="O1392" s="479"/>
    </row>
    <row r="1393" spans="6:15" ht="15">
      <c r="F1393" s="504"/>
      <c r="H1393" s="505"/>
      <c r="O1393" s="479"/>
    </row>
    <row r="1394" spans="6:15" ht="15">
      <c r="F1394" s="504"/>
      <c r="H1394" s="505"/>
      <c r="O1394" s="479"/>
    </row>
    <row r="1395" spans="6:15" ht="15">
      <c r="F1395" s="504"/>
      <c r="H1395" s="505"/>
      <c r="O1395" s="479"/>
    </row>
    <row r="1396" spans="6:15" ht="15">
      <c r="F1396" s="504"/>
      <c r="H1396" s="505"/>
      <c r="O1396" s="479"/>
    </row>
    <row r="1397" spans="6:15" ht="15">
      <c r="F1397" s="504"/>
      <c r="H1397" s="505"/>
      <c r="O1397" s="479"/>
    </row>
    <row r="1398" spans="6:15" ht="15">
      <c r="F1398" s="504"/>
      <c r="H1398" s="505"/>
      <c r="O1398" s="479"/>
    </row>
    <row r="1399" spans="6:15" ht="15">
      <c r="F1399" s="504"/>
      <c r="H1399" s="505"/>
      <c r="O1399" s="479"/>
    </row>
    <row r="1400" spans="6:15" ht="15">
      <c r="F1400" s="504"/>
      <c r="H1400" s="505"/>
      <c r="O1400" s="479"/>
    </row>
    <row r="1401" spans="6:15" ht="15">
      <c r="F1401" s="504"/>
      <c r="H1401" s="505"/>
      <c r="O1401" s="479"/>
    </row>
    <row r="1402" spans="6:15" ht="15">
      <c r="F1402" s="504"/>
      <c r="H1402" s="505"/>
      <c r="O1402" s="479"/>
    </row>
    <row r="1403" spans="6:15" ht="15">
      <c r="F1403" s="504"/>
      <c r="H1403" s="505"/>
      <c r="O1403" s="479"/>
    </row>
    <row r="1404" spans="6:15" ht="15">
      <c r="F1404" s="504"/>
      <c r="H1404" s="505"/>
      <c r="O1404" s="479"/>
    </row>
    <row r="1405" spans="6:15" ht="15">
      <c r="F1405" s="504"/>
      <c r="H1405" s="505"/>
      <c r="O1405" s="479"/>
    </row>
    <row r="1406" spans="6:15" ht="15">
      <c r="F1406" s="504"/>
      <c r="H1406" s="505"/>
      <c r="O1406" s="479"/>
    </row>
    <row r="1407" spans="6:15" ht="15">
      <c r="F1407" s="504"/>
      <c r="H1407" s="505"/>
      <c r="O1407" s="479"/>
    </row>
    <row r="1408" spans="6:15" ht="15">
      <c r="F1408" s="504"/>
      <c r="H1408" s="505"/>
      <c r="O1408" s="479"/>
    </row>
    <row r="1409" spans="6:15" ht="15">
      <c r="F1409" s="504"/>
      <c r="H1409" s="505"/>
      <c r="O1409" s="479"/>
    </row>
    <row r="1410" spans="6:15" ht="15">
      <c r="F1410" s="504"/>
      <c r="H1410" s="505"/>
      <c r="O1410" s="479"/>
    </row>
    <row r="1411" spans="6:15" ht="15">
      <c r="F1411" s="504"/>
      <c r="H1411" s="505"/>
      <c r="O1411" s="479"/>
    </row>
    <row r="1412" spans="6:15" ht="15">
      <c r="F1412" s="504"/>
      <c r="H1412" s="505"/>
      <c r="O1412" s="479"/>
    </row>
    <row r="1413" spans="6:15" ht="15">
      <c r="F1413" s="504"/>
      <c r="H1413" s="505"/>
      <c r="O1413" s="479"/>
    </row>
    <row r="1414" spans="6:15" ht="15">
      <c r="F1414" s="504"/>
      <c r="H1414" s="505"/>
      <c r="O1414" s="479"/>
    </row>
    <row r="1415" spans="6:15" ht="15">
      <c r="F1415" s="504"/>
      <c r="H1415" s="505"/>
      <c r="O1415" s="479"/>
    </row>
    <row r="1416" spans="6:15" ht="15">
      <c r="F1416" s="504"/>
      <c r="H1416" s="505"/>
      <c r="O1416" s="479"/>
    </row>
    <row r="1417" spans="6:15" ht="15">
      <c r="F1417" s="504"/>
      <c r="H1417" s="505"/>
      <c r="O1417" s="479"/>
    </row>
    <row r="1418" spans="6:15" ht="15">
      <c r="F1418" s="504"/>
      <c r="H1418" s="505"/>
      <c r="O1418" s="479"/>
    </row>
    <row r="1419" spans="6:15" ht="15">
      <c r="F1419" s="504"/>
      <c r="H1419" s="505"/>
      <c r="O1419" s="479"/>
    </row>
    <row r="1420" spans="6:15" ht="15">
      <c r="F1420" s="504"/>
      <c r="H1420" s="505"/>
      <c r="O1420" s="479"/>
    </row>
    <row r="1421" spans="6:15" ht="15">
      <c r="F1421" s="504"/>
      <c r="H1421" s="505"/>
      <c r="O1421" s="479"/>
    </row>
    <row r="1422" spans="6:15" ht="15">
      <c r="F1422" s="504"/>
      <c r="H1422" s="505"/>
      <c r="O1422" s="479"/>
    </row>
    <row r="1423" spans="6:15" ht="15">
      <c r="F1423" s="504"/>
      <c r="H1423" s="505"/>
      <c r="O1423" s="479"/>
    </row>
    <row r="1424" spans="6:15" ht="15">
      <c r="F1424" s="504"/>
      <c r="H1424" s="505"/>
      <c r="O1424" s="479"/>
    </row>
    <row r="1425" spans="6:15" ht="15">
      <c r="F1425" s="504"/>
      <c r="H1425" s="505"/>
      <c r="O1425" s="479"/>
    </row>
    <row r="1426" spans="6:15" ht="15">
      <c r="F1426" s="504"/>
      <c r="H1426" s="505"/>
      <c r="O1426" s="479"/>
    </row>
    <row r="1427" spans="6:15" ht="15">
      <c r="F1427" s="504"/>
      <c r="H1427" s="505"/>
      <c r="O1427" s="479"/>
    </row>
    <row r="1428" spans="6:15" ht="15">
      <c r="F1428" s="504"/>
      <c r="H1428" s="505"/>
      <c r="O1428" s="479"/>
    </row>
    <row r="1429" spans="6:15" ht="15">
      <c r="F1429" s="504"/>
      <c r="H1429" s="505"/>
      <c r="O1429" s="479"/>
    </row>
    <row r="1430" spans="6:15" ht="15">
      <c r="F1430" s="504"/>
      <c r="H1430" s="505"/>
      <c r="O1430" s="479"/>
    </row>
    <row r="1431" spans="6:15" ht="15">
      <c r="F1431" s="504"/>
      <c r="H1431" s="505"/>
      <c r="O1431" s="479"/>
    </row>
    <row r="1432" spans="6:15" ht="15">
      <c r="F1432" s="504"/>
      <c r="H1432" s="505"/>
      <c r="O1432" s="479"/>
    </row>
    <row r="1433" spans="6:15" ht="15">
      <c r="F1433" s="504"/>
      <c r="H1433" s="505"/>
      <c r="O1433" s="479"/>
    </row>
    <row r="1434" spans="6:15" ht="15">
      <c r="F1434" s="504"/>
      <c r="H1434" s="505"/>
      <c r="O1434" s="479"/>
    </row>
    <row r="1435" spans="6:15" ht="15">
      <c r="F1435" s="504"/>
      <c r="H1435" s="505"/>
      <c r="O1435" s="479"/>
    </row>
    <row r="1436" spans="6:15" ht="15">
      <c r="F1436" s="504"/>
      <c r="H1436" s="505"/>
      <c r="O1436" s="479"/>
    </row>
    <row r="1437" spans="6:15" ht="15">
      <c r="F1437" s="504"/>
      <c r="H1437" s="505"/>
      <c r="O1437" s="479"/>
    </row>
    <row r="1438" spans="6:15" ht="15">
      <c r="F1438" s="504"/>
      <c r="H1438" s="505"/>
      <c r="O1438" s="479"/>
    </row>
    <row r="1439" spans="6:15" ht="15">
      <c r="F1439" s="504"/>
      <c r="H1439" s="505"/>
      <c r="O1439" s="479"/>
    </row>
    <row r="1440" spans="6:15" ht="15">
      <c r="F1440" s="504"/>
      <c r="H1440" s="505"/>
      <c r="O1440" s="479"/>
    </row>
    <row r="1441" spans="6:15" ht="15">
      <c r="F1441" s="504"/>
      <c r="H1441" s="505"/>
      <c r="O1441" s="479"/>
    </row>
    <row r="1442" spans="6:15" ht="15">
      <c r="F1442" s="504"/>
      <c r="H1442" s="505"/>
      <c r="O1442" s="479"/>
    </row>
    <row r="1443" spans="6:15" ht="15">
      <c r="F1443" s="504"/>
      <c r="H1443" s="505"/>
      <c r="O1443" s="479"/>
    </row>
    <row r="1444" spans="6:15" ht="15">
      <c r="F1444" s="504"/>
      <c r="H1444" s="505"/>
      <c r="O1444" s="479"/>
    </row>
    <row r="1445" spans="6:15" ht="15">
      <c r="F1445" s="504"/>
      <c r="H1445" s="505"/>
      <c r="O1445" s="479"/>
    </row>
    <row r="1446" spans="6:15" ht="15">
      <c r="F1446" s="504"/>
      <c r="H1446" s="505"/>
      <c r="O1446" s="479"/>
    </row>
    <row r="1447" spans="6:15" ht="15">
      <c r="F1447" s="504"/>
      <c r="H1447" s="505"/>
      <c r="O1447" s="479"/>
    </row>
    <row r="1448" spans="6:15" ht="15">
      <c r="F1448" s="504"/>
      <c r="H1448" s="505"/>
      <c r="O1448" s="479"/>
    </row>
    <row r="1449" spans="6:15" ht="15">
      <c r="F1449" s="504"/>
      <c r="H1449" s="505"/>
      <c r="O1449" s="479"/>
    </row>
    <row r="1450" spans="6:15" ht="15">
      <c r="F1450" s="504"/>
      <c r="H1450" s="505"/>
      <c r="O1450" s="479"/>
    </row>
    <row r="1451" spans="6:15" ht="15">
      <c r="F1451" s="504"/>
      <c r="H1451" s="505"/>
      <c r="O1451" s="479"/>
    </row>
    <row r="1452" spans="6:15" ht="15">
      <c r="F1452" s="504"/>
      <c r="H1452" s="505"/>
      <c r="O1452" s="479"/>
    </row>
    <row r="1453" spans="6:15" ht="15">
      <c r="F1453" s="504"/>
      <c r="H1453" s="505"/>
      <c r="O1453" s="479"/>
    </row>
    <row r="1454" spans="6:15" ht="15">
      <c r="F1454" s="504"/>
      <c r="H1454" s="505"/>
      <c r="O1454" s="479"/>
    </row>
    <row r="1455" spans="6:15" ht="15">
      <c r="F1455" s="504"/>
      <c r="H1455" s="505"/>
      <c r="O1455" s="479"/>
    </row>
    <row r="1456" spans="6:15" ht="15">
      <c r="F1456" s="504"/>
      <c r="H1456" s="505"/>
      <c r="O1456" s="479"/>
    </row>
    <row r="1457" spans="6:15" ht="15">
      <c r="F1457" s="504"/>
      <c r="H1457" s="505"/>
      <c r="O1457" s="479"/>
    </row>
    <row r="1458" spans="6:15" ht="15">
      <c r="F1458" s="504"/>
      <c r="H1458" s="505"/>
      <c r="O1458" s="479"/>
    </row>
    <row r="1459" spans="6:15" ht="15">
      <c r="F1459" s="504"/>
      <c r="H1459" s="505"/>
      <c r="O1459" s="479"/>
    </row>
    <row r="1460" spans="6:15" ht="15">
      <c r="F1460" s="504"/>
      <c r="H1460" s="505"/>
      <c r="O1460" s="479"/>
    </row>
    <row r="1461" spans="6:15" ht="15">
      <c r="F1461" s="504"/>
      <c r="H1461" s="505"/>
      <c r="O1461" s="479"/>
    </row>
    <row r="1462" spans="6:15" ht="15">
      <c r="F1462" s="504"/>
      <c r="H1462" s="505"/>
      <c r="O1462" s="479"/>
    </row>
    <row r="1463" spans="6:15" ht="15">
      <c r="F1463" s="504"/>
      <c r="H1463" s="505"/>
      <c r="O1463" s="479"/>
    </row>
    <row r="1464" spans="6:15" ht="15">
      <c r="F1464" s="504"/>
      <c r="H1464" s="505"/>
      <c r="O1464" s="479"/>
    </row>
    <row r="1465" spans="6:15" ht="15">
      <c r="F1465" s="504"/>
      <c r="H1465" s="505"/>
      <c r="O1465" s="479"/>
    </row>
    <row r="1466" spans="6:15" ht="15">
      <c r="F1466" s="504"/>
      <c r="H1466" s="505"/>
      <c r="O1466" s="479"/>
    </row>
    <row r="1467" spans="6:15" ht="15">
      <c r="F1467" s="504"/>
      <c r="H1467" s="505"/>
      <c r="O1467" s="479"/>
    </row>
    <row r="1468" spans="6:15" ht="15">
      <c r="F1468" s="504"/>
      <c r="H1468" s="505"/>
      <c r="O1468" s="479"/>
    </row>
    <row r="1469" spans="6:15" ht="15">
      <c r="F1469" s="504"/>
      <c r="H1469" s="505"/>
      <c r="O1469" s="479"/>
    </row>
    <row r="1470" spans="6:15" ht="15">
      <c r="F1470" s="504"/>
      <c r="H1470" s="505"/>
      <c r="O1470" s="479"/>
    </row>
    <row r="1471" spans="6:15" ht="15">
      <c r="F1471" s="504"/>
      <c r="H1471" s="505"/>
      <c r="O1471" s="479"/>
    </row>
    <row r="1472" spans="6:15" ht="15">
      <c r="F1472" s="504"/>
      <c r="H1472" s="505"/>
      <c r="O1472" s="479"/>
    </row>
    <row r="1473" spans="6:15" ht="15">
      <c r="F1473" s="504"/>
      <c r="H1473" s="505"/>
      <c r="O1473" s="479"/>
    </row>
    <row r="1474" spans="6:15" ht="15">
      <c r="F1474" s="504"/>
      <c r="H1474" s="505"/>
      <c r="O1474" s="479"/>
    </row>
    <row r="1475" spans="6:15" ht="15">
      <c r="F1475" s="504"/>
      <c r="H1475" s="505"/>
      <c r="O1475" s="479"/>
    </row>
    <row r="1476" spans="6:15" ht="15">
      <c r="F1476" s="504"/>
      <c r="H1476" s="505"/>
      <c r="O1476" s="479"/>
    </row>
    <row r="1477" spans="6:15" ht="15">
      <c r="F1477" s="504"/>
      <c r="H1477" s="505"/>
      <c r="O1477" s="479"/>
    </row>
    <row r="1478" spans="6:15" ht="15">
      <c r="F1478" s="504"/>
      <c r="H1478" s="505"/>
      <c r="O1478" s="479"/>
    </row>
    <row r="1479" spans="6:15" ht="15">
      <c r="F1479" s="504"/>
      <c r="H1479" s="505"/>
      <c r="O1479" s="479"/>
    </row>
    <row r="1480" spans="6:15" ht="15">
      <c r="F1480" s="504"/>
      <c r="H1480" s="505"/>
      <c r="O1480" s="479"/>
    </row>
    <row r="1481" spans="6:15" ht="15">
      <c r="F1481" s="504"/>
      <c r="H1481" s="505"/>
      <c r="O1481" s="479"/>
    </row>
    <row r="1482" spans="6:15" ht="15">
      <c r="F1482" s="504"/>
      <c r="H1482" s="505"/>
      <c r="O1482" s="479"/>
    </row>
    <row r="1483" spans="6:15" ht="15">
      <c r="F1483" s="504"/>
      <c r="H1483" s="505"/>
      <c r="O1483" s="479"/>
    </row>
    <row r="1484" spans="6:15" ht="15">
      <c r="F1484" s="504"/>
      <c r="H1484" s="505"/>
      <c r="O1484" s="479"/>
    </row>
    <row r="1485" spans="6:15" ht="15">
      <c r="F1485" s="504"/>
      <c r="H1485" s="505"/>
      <c r="O1485" s="479"/>
    </row>
    <row r="1486" spans="6:15" ht="15">
      <c r="F1486" s="504"/>
      <c r="H1486" s="505"/>
      <c r="O1486" s="479"/>
    </row>
    <row r="1487" spans="6:15" ht="15">
      <c r="F1487" s="504"/>
      <c r="H1487" s="505"/>
      <c r="O1487" s="479"/>
    </row>
    <row r="1488" spans="6:15" ht="15">
      <c r="F1488" s="504"/>
      <c r="H1488" s="505"/>
      <c r="O1488" s="479"/>
    </row>
    <row r="1489" spans="6:15" ht="15">
      <c r="F1489" s="504"/>
      <c r="H1489" s="505"/>
      <c r="O1489" s="479"/>
    </row>
    <row r="1490" spans="6:15" ht="15">
      <c r="F1490" s="504"/>
      <c r="H1490" s="505"/>
      <c r="O1490" s="479"/>
    </row>
    <row r="1491" spans="6:15" ht="15">
      <c r="F1491" s="504"/>
      <c r="H1491" s="505"/>
      <c r="O1491" s="479"/>
    </row>
    <row r="1492" spans="6:15" ht="15">
      <c r="F1492" s="504"/>
      <c r="H1492" s="505"/>
      <c r="O1492" s="479"/>
    </row>
    <row r="1493" spans="6:15" ht="15">
      <c r="F1493" s="504"/>
      <c r="H1493" s="505"/>
      <c r="O1493" s="479"/>
    </row>
    <row r="1494" spans="6:15" ht="15">
      <c r="F1494" s="504"/>
      <c r="H1494" s="505"/>
      <c r="O1494" s="479"/>
    </row>
    <row r="1495" spans="6:15" ht="15">
      <c r="F1495" s="504"/>
      <c r="H1495" s="505"/>
      <c r="O1495" s="479"/>
    </row>
    <row r="1496" spans="6:15" ht="15">
      <c r="F1496" s="504"/>
      <c r="H1496" s="505"/>
      <c r="O1496" s="479"/>
    </row>
    <row r="1497" spans="6:15" ht="15">
      <c r="F1497" s="504"/>
      <c r="H1497" s="505"/>
      <c r="O1497" s="479"/>
    </row>
    <row r="1498" spans="6:15" ht="15">
      <c r="F1498" s="504"/>
      <c r="H1498" s="505"/>
      <c r="O1498" s="479"/>
    </row>
    <row r="1499" spans="6:15" ht="15">
      <c r="F1499" s="504"/>
      <c r="H1499" s="505"/>
      <c r="O1499" s="479"/>
    </row>
    <row r="1500" spans="6:15" ht="15">
      <c r="F1500" s="504"/>
      <c r="H1500" s="505"/>
      <c r="O1500" s="479"/>
    </row>
    <row r="1501" spans="6:15" ht="15">
      <c r="F1501" s="504"/>
      <c r="H1501" s="505"/>
      <c r="O1501" s="479"/>
    </row>
    <row r="1502" spans="6:15" ht="15">
      <c r="F1502" s="504"/>
      <c r="H1502" s="505"/>
      <c r="O1502" s="479"/>
    </row>
    <row r="1503" spans="6:15" ht="15">
      <c r="F1503" s="504"/>
      <c r="H1503" s="505"/>
      <c r="O1503" s="479"/>
    </row>
    <row r="1504" spans="6:15" ht="15">
      <c r="F1504" s="504"/>
      <c r="H1504" s="505"/>
      <c r="O1504" s="479"/>
    </row>
    <row r="1505" spans="6:15" ht="15">
      <c r="F1505" s="504"/>
      <c r="H1505" s="505"/>
      <c r="O1505" s="479"/>
    </row>
    <row r="1506" spans="6:15" ht="15">
      <c r="F1506" s="504"/>
      <c r="H1506" s="505"/>
      <c r="O1506" s="479"/>
    </row>
    <row r="1507" spans="6:15" ht="15">
      <c r="F1507" s="504"/>
      <c r="H1507" s="505"/>
      <c r="O1507" s="479"/>
    </row>
    <row r="1508" spans="6:15" ht="15">
      <c r="F1508" s="504"/>
      <c r="H1508" s="505"/>
      <c r="O1508" s="479"/>
    </row>
    <row r="1509" spans="6:15" ht="15">
      <c r="F1509" s="504"/>
      <c r="H1509" s="505"/>
      <c r="O1509" s="479"/>
    </row>
    <row r="1510" spans="6:15" ht="15">
      <c r="F1510" s="504"/>
      <c r="H1510" s="505"/>
      <c r="O1510" s="479"/>
    </row>
    <row r="1511" spans="6:15" ht="15">
      <c r="F1511" s="504"/>
      <c r="H1511" s="505"/>
      <c r="O1511" s="479"/>
    </row>
    <row r="1512" spans="6:15" ht="15">
      <c r="F1512" s="504"/>
      <c r="H1512" s="505"/>
      <c r="O1512" s="479"/>
    </row>
    <row r="1513" spans="6:15" ht="15">
      <c r="F1513" s="504"/>
      <c r="H1513" s="505"/>
      <c r="O1513" s="479"/>
    </row>
    <row r="1514" spans="6:15" ht="15">
      <c r="F1514" s="504"/>
      <c r="H1514" s="505"/>
      <c r="O1514" s="479"/>
    </row>
    <row r="1515" spans="6:15" ht="15">
      <c r="F1515" s="504"/>
      <c r="H1515" s="505"/>
      <c r="O1515" s="479"/>
    </row>
    <row r="1516" spans="6:15" ht="15">
      <c r="F1516" s="504"/>
      <c r="H1516" s="505"/>
      <c r="O1516" s="479"/>
    </row>
    <row r="1517" spans="6:15" ht="15">
      <c r="F1517" s="504"/>
      <c r="H1517" s="505"/>
      <c r="O1517" s="479"/>
    </row>
    <row r="1518" spans="6:15" ht="15">
      <c r="F1518" s="504"/>
      <c r="H1518" s="505"/>
      <c r="O1518" s="479"/>
    </row>
    <row r="1519" spans="6:15" ht="15">
      <c r="F1519" s="504"/>
      <c r="H1519" s="505"/>
      <c r="O1519" s="479"/>
    </row>
    <row r="1520" spans="6:15" ht="15">
      <c r="F1520" s="504"/>
      <c r="H1520" s="505"/>
      <c r="O1520" s="479"/>
    </row>
    <row r="1521" spans="6:15" ht="15">
      <c r="F1521" s="504"/>
      <c r="H1521" s="505"/>
      <c r="O1521" s="479"/>
    </row>
    <row r="1522" spans="6:15" ht="15">
      <c r="F1522" s="504"/>
      <c r="H1522" s="505"/>
      <c r="O1522" s="479"/>
    </row>
    <row r="1523" spans="6:15" ht="15">
      <c r="F1523" s="504"/>
      <c r="H1523" s="505"/>
      <c r="O1523" s="479"/>
    </row>
    <row r="1524" spans="6:15" ht="15">
      <c r="F1524" s="504"/>
      <c r="H1524" s="505"/>
      <c r="O1524" s="479"/>
    </row>
    <row r="1525" spans="6:15" ht="15">
      <c r="F1525" s="504"/>
      <c r="H1525" s="505"/>
      <c r="O1525" s="479"/>
    </row>
    <row r="1526" spans="6:15" ht="15">
      <c r="F1526" s="504"/>
      <c r="H1526" s="505"/>
      <c r="O1526" s="479"/>
    </row>
    <row r="1527" spans="6:15" ht="15">
      <c r="F1527" s="504"/>
      <c r="H1527" s="505"/>
      <c r="O1527" s="479"/>
    </row>
    <row r="1528" spans="6:15" ht="15">
      <c r="F1528" s="504"/>
      <c r="H1528" s="505"/>
      <c r="O1528" s="479"/>
    </row>
    <row r="1529" spans="6:15" ht="15">
      <c r="F1529" s="504"/>
      <c r="H1529" s="505"/>
      <c r="O1529" s="479"/>
    </row>
    <row r="1530" spans="6:15" ht="15">
      <c r="F1530" s="504"/>
      <c r="H1530" s="505"/>
      <c r="O1530" s="479"/>
    </row>
    <row r="1531" spans="6:15" ht="15">
      <c r="F1531" s="504"/>
      <c r="H1531" s="505"/>
      <c r="O1531" s="479"/>
    </row>
    <row r="1532" spans="6:15" ht="15">
      <c r="F1532" s="504"/>
      <c r="H1532" s="505"/>
      <c r="O1532" s="479"/>
    </row>
    <row r="1533" spans="6:15" ht="15">
      <c r="F1533" s="504"/>
      <c r="H1533" s="505"/>
      <c r="O1533" s="479"/>
    </row>
    <row r="1534" spans="6:15" ht="15">
      <c r="F1534" s="504"/>
      <c r="H1534" s="505"/>
      <c r="O1534" s="479"/>
    </row>
    <row r="1535" spans="6:15" ht="15">
      <c r="F1535" s="504"/>
      <c r="H1535" s="505"/>
      <c r="O1535" s="479"/>
    </row>
    <row r="1536" spans="6:15" ht="15">
      <c r="F1536" s="504"/>
      <c r="H1536" s="505"/>
      <c r="O1536" s="479"/>
    </row>
    <row r="1537" spans="6:15" ht="15">
      <c r="F1537" s="504"/>
      <c r="H1537" s="505"/>
      <c r="O1537" s="479"/>
    </row>
    <row r="1538" spans="6:15" ht="15">
      <c r="F1538" s="504"/>
      <c r="H1538" s="505"/>
      <c r="O1538" s="479"/>
    </row>
    <row r="1539" spans="6:15" ht="15">
      <c r="F1539" s="504"/>
      <c r="H1539" s="505"/>
      <c r="O1539" s="479"/>
    </row>
    <row r="1540" spans="6:15" ht="15">
      <c r="F1540" s="504"/>
      <c r="H1540" s="505"/>
      <c r="O1540" s="479"/>
    </row>
    <row r="1541" spans="6:15" ht="15">
      <c r="F1541" s="504"/>
      <c r="H1541" s="505"/>
      <c r="O1541" s="479"/>
    </row>
    <row r="1542" spans="6:15" ht="15">
      <c r="F1542" s="504"/>
      <c r="H1542" s="505"/>
      <c r="O1542" s="479"/>
    </row>
    <row r="1543" spans="6:15" ht="15">
      <c r="F1543" s="504"/>
      <c r="H1543" s="505"/>
      <c r="O1543" s="479"/>
    </row>
    <row r="1544" spans="6:15" ht="15">
      <c r="F1544" s="504"/>
      <c r="H1544" s="505"/>
      <c r="O1544" s="479"/>
    </row>
    <row r="1545" spans="6:15" ht="15">
      <c r="F1545" s="504"/>
      <c r="H1545" s="505"/>
      <c r="O1545" s="479"/>
    </row>
    <row r="1546" spans="6:15" ht="15">
      <c r="F1546" s="504"/>
      <c r="H1546" s="505"/>
      <c r="O1546" s="479"/>
    </row>
    <row r="1547" spans="6:15" ht="15">
      <c r="F1547" s="504"/>
      <c r="H1547" s="505"/>
      <c r="O1547" s="479"/>
    </row>
    <row r="1548" spans="6:15" ht="15">
      <c r="F1548" s="504"/>
      <c r="H1548" s="505"/>
      <c r="O1548" s="479"/>
    </row>
    <row r="1549" spans="6:15" ht="15">
      <c r="F1549" s="504"/>
      <c r="H1549" s="505"/>
      <c r="O1549" s="479"/>
    </row>
    <row r="1550" spans="6:15" ht="15">
      <c r="F1550" s="504"/>
      <c r="H1550" s="505"/>
      <c r="O1550" s="479"/>
    </row>
    <row r="1551" spans="6:15" ht="15">
      <c r="F1551" s="504"/>
      <c r="H1551" s="505"/>
      <c r="O1551" s="479"/>
    </row>
    <row r="1552" spans="6:15" ht="15">
      <c r="F1552" s="504"/>
      <c r="H1552" s="505"/>
      <c r="O1552" s="479"/>
    </row>
    <row r="1553" spans="6:15" ht="15">
      <c r="F1553" s="504"/>
      <c r="H1553" s="505"/>
      <c r="O1553" s="479"/>
    </row>
    <row r="1554" spans="6:15" ht="15">
      <c r="F1554" s="504"/>
      <c r="H1554" s="505"/>
      <c r="O1554" s="479"/>
    </row>
    <row r="1555" spans="6:15" ht="15">
      <c r="F1555" s="504"/>
      <c r="H1555" s="505"/>
      <c r="O1555" s="479"/>
    </row>
    <row r="1556" spans="6:15" ht="15">
      <c r="F1556" s="504"/>
      <c r="H1556" s="505"/>
      <c r="O1556" s="479"/>
    </row>
    <row r="1557" spans="6:15" ht="15">
      <c r="F1557" s="504"/>
      <c r="H1557" s="505"/>
      <c r="O1557" s="479"/>
    </row>
    <row r="1558" spans="6:15" ht="15">
      <c r="F1558" s="504"/>
      <c r="H1558" s="505"/>
      <c r="O1558" s="479"/>
    </row>
    <row r="1559" spans="6:15" ht="15">
      <c r="F1559" s="504"/>
      <c r="H1559" s="505"/>
      <c r="O1559" s="479"/>
    </row>
    <row r="1560" spans="6:15" ht="15">
      <c r="F1560" s="504"/>
      <c r="H1560" s="505"/>
      <c r="O1560" s="479"/>
    </row>
    <row r="1561" spans="6:15" ht="15">
      <c r="F1561" s="504"/>
      <c r="H1561" s="505"/>
      <c r="O1561" s="479"/>
    </row>
    <row r="1562" spans="6:15" ht="15">
      <c r="F1562" s="504"/>
      <c r="H1562" s="505"/>
      <c r="O1562" s="479"/>
    </row>
    <row r="1563" spans="6:15" ht="15">
      <c r="F1563" s="504"/>
      <c r="H1563" s="505"/>
      <c r="O1563" s="479"/>
    </row>
    <row r="1564" spans="6:15" ht="15">
      <c r="F1564" s="504"/>
      <c r="H1564" s="505"/>
      <c r="O1564" s="479"/>
    </row>
    <row r="1565" spans="6:15" ht="15">
      <c r="F1565" s="504"/>
      <c r="H1565" s="505"/>
      <c r="O1565" s="479"/>
    </row>
    <row r="1566" spans="6:15" ht="15">
      <c r="F1566" s="504"/>
      <c r="H1566" s="505"/>
      <c r="O1566" s="479"/>
    </row>
    <row r="1567" spans="6:15" ht="15">
      <c r="F1567" s="504"/>
      <c r="H1567" s="505"/>
      <c r="O1567" s="479"/>
    </row>
    <row r="1568" spans="6:15" ht="15">
      <c r="F1568" s="504"/>
      <c r="H1568" s="505"/>
      <c r="O1568" s="479"/>
    </row>
    <row r="1569" spans="6:15" ht="15">
      <c r="F1569" s="504"/>
      <c r="H1569" s="505"/>
      <c r="O1569" s="479"/>
    </row>
    <row r="1570" spans="6:15" ht="15">
      <c r="F1570" s="504"/>
      <c r="H1570" s="505"/>
      <c r="O1570" s="479"/>
    </row>
    <row r="1571" spans="6:15" ht="15">
      <c r="F1571" s="504"/>
      <c r="H1571" s="505"/>
      <c r="O1571" s="479"/>
    </row>
    <row r="1572" spans="6:15" ht="15">
      <c r="F1572" s="504"/>
      <c r="H1572" s="505"/>
      <c r="O1572" s="479"/>
    </row>
    <row r="1573" spans="6:15" ht="15">
      <c r="F1573" s="504"/>
      <c r="H1573" s="505"/>
      <c r="O1573" s="479"/>
    </row>
    <row r="1574" spans="6:15" ht="15">
      <c r="F1574" s="504"/>
      <c r="H1574" s="505"/>
      <c r="O1574" s="479"/>
    </row>
    <row r="1575" spans="6:15" ht="15">
      <c r="F1575" s="504"/>
      <c r="H1575" s="505"/>
      <c r="O1575" s="479"/>
    </row>
    <row r="1576" spans="6:15" ht="15">
      <c r="F1576" s="504"/>
      <c r="H1576" s="505"/>
      <c r="O1576" s="479"/>
    </row>
    <row r="1577" spans="6:15" ht="15">
      <c r="F1577" s="504"/>
      <c r="H1577" s="505"/>
      <c r="O1577" s="479"/>
    </row>
    <row r="1578" spans="6:15" ht="15">
      <c r="F1578" s="504"/>
      <c r="H1578" s="505"/>
      <c r="O1578" s="479"/>
    </row>
    <row r="1579" spans="6:15" ht="15">
      <c r="F1579" s="504"/>
      <c r="H1579" s="505"/>
      <c r="O1579" s="479"/>
    </row>
    <row r="1580" spans="6:15" ht="15">
      <c r="F1580" s="504"/>
      <c r="H1580" s="505"/>
      <c r="O1580" s="479"/>
    </row>
    <row r="1581" spans="6:15" ht="15">
      <c r="F1581" s="504"/>
      <c r="H1581" s="505"/>
      <c r="O1581" s="479"/>
    </row>
    <row r="1582" spans="6:15" ht="15">
      <c r="F1582" s="504"/>
      <c r="H1582" s="505"/>
      <c r="O1582" s="479"/>
    </row>
    <row r="1583" spans="6:15" ht="15">
      <c r="F1583" s="504"/>
      <c r="H1583" s="505"/>
      <c r="O1583" s="479"/>
    </row>
    <row r="1584" spans="6:15" ht="15">
      <c r="F1584" s="504"/>
      <c r="H1584" s="505"/>
      <c r="O1584" s="479"/>
    </row>
    <row r="1585" spans="6:15" ht="15">
      <c r="F1585" s="504"/>
      <c r="H1585" s="505"/>
      <c r="O1585" s="479"/>
    </row>
    <row r="1586" spans="6:15" ht="15">
      <c r="F1586" s="504"/>
      <c r="H1586" s="505"/>
      <c r="O1586" s="479"/>
    </row>
    <row r="1587" spans="6:15" ht="15">
      <c r="F1587" s="504"/>
      <c r="H1587" s="505"/>
      <c r="O1587" s="479"/>
    </row>
    <row r="1588" spans="6:15" ht="15">
      <c r="F1588" s="504"/>
      <c r="H1588" s="505"/>
      <c r="O1588" s="479"/>
    </row>
    <row r="1589" spans="6:15" ht="15">
      <c r="F1589" s="504"/>
      <c r="H1589" s="505"/>
      <c r="O1589" s="479"/>
    </row>
    <row r="1590" spans="6:15" ht="15">
      <c r="F1590" s="504"/>
      <c r="H1590" s="505"/>
      <c r="O1590" s="479"/>
    </row>
    <row r="1591" spans="6:15" ht="15">
      <c r="F1591" s="504"/>
      <c r="H1591" s="505"/>
      <c r="O1591" s="479"/>
    </row>
    <row r="1592" spans="6:15" ht="15">
      <c r="F1592" s="504"/>
      <c r="H1592" s="505"/>
      <c r="O1592" s="479"/>
    </row>
    <row r="1593" spans="6:15" ht="15">
      <c r="F1593" s="504"/>
      <c r="H1593" s="505"/>
      <c r="O1593" s="479"/>
    </row>
    <row r="1594" spans="6:15" ht="15">
      <c r="F1594" s="504"/>
      <c r="H1594" s="505"/>
      <c r="O1594" s="479"/>
    </row>
    <row r="1595" spans="6:15" ht="15">
      <c r="F1595" s="504"/>
      <c r="H1595" s="505"/>
      <c r="O1595" s="479"/>
    </row>
    <row r="1596" spans="6:15" ht="15">
      <c r="F1596" s="504"/>
      <c r="H1596" s="505"/>
      <c r="O1596" s="479"/>
    </row>
    <row r="1597" spans="6:15" ht="15">
      <c r="F1597" s="504"/>
      <c r="H1597" s="505"/>
      <c r="O1597" s="479"/>
    </row>
    <row r="1598" spans="6:15" ht="15">
      <c r="F1598" s="504"/>
      <c r="H1598" s="505"/>
      <c r="O1598" s="479"/>
    </row>
    <row r="1599" spans="6:15" ht="15">
      <c r="F1599" s="504"/>
      <c r="H1599" s="505"/>
      <c r="O1599" s="479"/>
    </row>
    <row r="1600" spans="6:15" ht="15">
      <c r="F1600" s="504"/>
      <c r="H1600" s="505"/>
      <c r="O1600" s="479"/>
    </row>
    <row r="1601" spans="6:15" ht="15">
      <c r="F1601" s="504"/>
      <c r="H1601" s="505"/>
      <c r="O1601" s="479"/>
    </row>
    <row r="1602" spans="6:15" ht="15">
      <c r="F1602" s="504"/>
      <c r="H1602" s="505"/>
      <c r="O1602" s="479"/>
    </row>
    <row r="1603" spans="6:15" ht="15">
      <c r="F1603" s="504"/>
      <c r="H1603" s="505"/>
      <c r="O1603" s="479"/>
    </row>
    <row r="1604" spans="6:15" ht="15">
      <c r="F1604" s="504"/>
      <c r="H1604" s="505"/>
      <c r="O1604" s="479"/>
    </row>
    <row r="1605" spans="6:15" ht="15">
      <c r="F1605" s="504"/>
      <c r="H1605" s="505"/>
      <c r="O1605" s="479"/>
    </row>
    <row r="1606" spans="6:15" ht="15">
      <c r="F1606" s="504"/>
      <c r="H1606" s="505"/>
      <c r="O1606" s="479"/>
    </row>
    <row r="1607" spans="6:15" ht="15">
      <c r="F1607" s="504"/>
      <c r="H1607" s="505"/>
      <c r="O1607" s="479"/>
    </row>
    <row r="1608" spans="6:15" ht="15">
      <c r="F1608" s="504"/>
      <c r="H1608" s="505"/>
      <c r="O1608" s="479"/>
    </row>
    <row r="1609" spans="6:15" ht="15">
      <c r="F1609" s="504"/>
      <c r="H1609" s="505"/>
      <c r="O1609" s="479"/>
    </row>
    <row r="1610" spans="6:15" ht="15">
      <c r="F1610" s="504"/>
      <c r="H1610" s="505"/>
      <c r="O1610" s="479"/>
    </row>
    <row r="1611" spans="6:15" ht="15">
      <c r="F1611" s="504"/>
      <c r="H1611" s="505"/>
      <c r="O1611" s="479"/>
    </row>
    <row r="1612" spans="6:15" ht="15">
      <c r="F1612" s="504"/>
      <c r="H1612" s="505"/>
      <c r="O1612" s="479"/>
    </row>
    <row r="1613" spans="6:15" ht="15">
      <c r="F1613" s="504"/>
      <c r="H1613" s="505"/>
      <c r="O1613" s="479"/>
    </row>
    <row r="1614" spans="6:15" ht="15">
      <c r="F1614" s="504"/>
      <c r="H1614" s="505"/>
      <c r="O1614" s="479"/>
    </row>
    <row r="1615" spans="6:15" ht="15">
      <c r="F1615" s="504"/>
      <c r="H1615" s="505"/>
      <c r="O1615" s="479"/>
    </row>
    <row r="1616" spans="6:15" ht="15">
      <c r="F1616" s="504"/>
      <c r="H1616" s="505"/>
      <c r="O1616" s="479"/>
    </row>
    <row r="1617" spans="6:15" ht="15">
      <c r="F1617" s="504"/>
      <c r="H1617" s="505"/>
      <c r="O1617" s="479"/>
    </row>
    <row r="1618" spans="6:15" ht="15">
      <c r="F1618" s="504"/>
      <c r="H1618" s="505"/>
      <c r="O1618" s="479"/>
    </row>
    <row r="1619" spans="6:15" ht="15">
      <c r="F1619" s="504"/>
      <c r="H1619" s="505"/>
      <c r="O1619" s="479"/>
    </row>
    <row r="1620" spans="6:15" ht="15">
      <c r="F1620" s="504"/>
      <c r="H1620" s="505"/>
      <c r="O1620" s="479"/>
    </row>
    <row r="1621" spans="6:15" ht="15">
      <c r="F1621" s="504"/>
      <c r="H1621" s="505"/>
      <c r="O1621" s="479"/>
    </row>
    <row r="1622" spans="6:15" ht="15">
      <c r="F1622" s="504"/>
      <c r="H1622" s="505"/>
      <c r="O1622" s="479"/>
    </row>
    <row r="1623" spans="6:15" ht="15">
      <c r="F1623" s="504"/>
      <c r="H1623" s="505"/>
      <c r="O1623" s="479"/>
    </row>
    <row r="1624" spans="6:15" ht="15">
      <c r="F1624" s="504"/>
      <c r="H1624" s="505"/>
      <c r="O1624" s="479"/>
    </row>
    <row r="1625" spans="6:15" ht="15">
      <c r="F1625" s="504"/>
      <c r="H1625" s="505"/>
      <c r="O1625" s="479"/>
    </row>
    <row r="1626" spans="6:15" ht="15">
      <c r="F1626" s="504"/>
      <c r="H1626" s="505"/>
      <c r="O1626" s="479"/>
    </row>
    <row r="1627" spans="6:15" ht="15">
      <c r="F1627" s="504"/>
      <c r="H1627" s="505"/>
      <c r="O1627" s="479"/>
    </row>
    <row r="1628" spans="6:15" ht="15">
      <c r="F1628" s="504"/>
      <c r="H1628" s="505"/>
      <c r="O1628" s="479"/>
    </row>
    <row r="1629" spans="6:15" ht="15">
      <c r="F1629" s="504"/>
      <c r="H1629" s="505"/>
      <c r="O1629" s="479"/>
    </row>
    <row r="1630" spans="6:15" ht="15">
      <c r="F1630" s="504"/>
      <c r="H1630" s="505"/>
      <c r="O1630" s="479"/>
    </row>
    <row r="1631" spans="6:15" ht="15">
      <c r="F1631" s="504"/>
      <c r="H1631" s="505"/>
      <c r="O1631" s="479"/>
    </row>
    <row r="1632" spans="6:15" ht="15">
      <c r="F1632" s="504"/>
      <c r="H1632" s="505"/>
      <c r="O1632" s="479"/>
    </row>
    <row r="1633" spans="6:15" ht="15">
      <c r="F1633" s="504"/>
      <c r="H1633" s="505"/>
      <c r="O1633" s="479"/>
    </row>
    <row r="1634" spans="6:15" ht="15">
      <c r="F1634" s="504"/>
      <c r="H1634" s="505"/>
      <c r="O1634" s="479"/>
    </row>
    <row r="1635" spans="6:15" ht="15">
      <c r="F1635" s="504"/>
      <c r="H1635" s="505"/>
      <c r="O1635" s="479"/>
    </row>
    <row r="1636" spans="6:15" ht="15">
      <c r="F1636" s="504"/>
      <c r="H1636" s="505"/>
      <c r="O1636" s="479"/>
    </row>
    <row r="1637" spans="6:15" ht="15">
      <c r="F1637" s="504"/>
      <c r="H1637" s="505"/>
      <c r="O1637" s="479"/>
    </row>
    <row r="1638" spans="6:15" ht="15">
      <c r="F1638" s="504"/>
      <c r="H1638" s="505"/>
      <c r="O1638" s="479"/>
    </row>
    <row r="1639" spans="6:15" ht="15">
      <c r="F1639" s="504"/>
      <c r="H1639" s="505"/>
      <c r="O1639" s="479"/>
    </row>
    <row r="1640" spans="6:15" ht="15">
      <c r="F1640" s="504"/>
      <c r="H1640" s="505"/>
      <c r="O1640" s="479"/>
    </row>
    <row r="1641" spans="6:15" ht="15">
      <c r="F1641" s="504"/>
      <c r="H1641" s="505"/>
      <c r="O1641" s="479"/>
    </row>
    <row r="1642" spans="6:15" ht="15">
      <c r="F1642" s="504"/>
      <c r="H1642" s="505"/>
      <c r="O1642" s="479"/>
    </row>
    <row r="1643" spans="6:15" ht="15">
      <c r="F1643" s="504"/>
      <c r="H1643" s="505"/>
      <c r="O1643" s="479"/>
    </row>
    <row r="1644" spans="6:15" ht="15">
      <c r="F1644" s="504"/>
      <c r="H1644" s="505"/>
      <c r="O1644" s="479"/>
    </row>
    <row r="1645" spans="6:15" ht="15">
      <c r="F1645" s="504"/>
      <c r="H1645" s="505"/>
      <c r="O1645" s="479"/>
    </row>
    <row r="1646" spans="6:15" ht="15">
      <c r="F1646" s="504"/>
      <c r="H1646" s="505"/>
      <c r="O1646" s="479"/>
    </row>
    <row r="1647" spans="6:15" ht="15">
      <c r="F1647" s="504"/>
      <c r="H1647" s="505"/>
      <c r="O1647" s="479"/>
    </row>
    <row r="1648" spans="6:15" ht="15">
      <c r="F1648" s="504"/>
      <c r="H1648" s="505"/>
      <c r="O1648" s="479"/>
    </row>
    <row r="1649" spans="6:15" ht="15">
      <c r="F1649" s="504"/>
      <c r="H1649" s="505"/>
      <c r="O1649" s="479"/>
    </row>
    <row r="1650" spans="6:15" ht="15">
      <c r="F1650" s="504"/>
      <c r="H1650" s="505"/>
      <c r="O1650" s="479"/>
    </row>
    <row r="1651" spans="6:15" ht="15">
      <c r="F1651" s="504"/>
      <c r="H1651" s="505"/>
      <c r="O1651" s="479"/>
    </row>
    <row r="1652" spans="6:15" ht="15">
      <c r="F1652" s="504"/>
      <c r="H1652" s="505"/>
      <c r="O1652" s="479"/>
    </row>
    <row r="1653" spans="6:15" ht="15">
      <c r="F1653" s="504"/>
      <c r="H1653" s="505"/>
      <c r="O1653" s="479"/>
    </row>
    <row r="1654" spans="6:15" ht="15">
      <c r="F1654" s="504"/>
      <c r="H1654" s="505"/>
      <c r="O1654" s="479"/>
    </row>
    <row r="1655" spans="6:15" ht="15">
      <c r="F1655" s="504"/>
      <c r="H1655" s="505"/>
      <c r="O1655" s="479"/>
    </row>
    <row r="1656" spans="6:15" ht="15">
      <c r="F1656" s="504"/>
      <c r="H1656" s="505"/>
      <c r="O1656" s="479"/>
    </row>
    <row r="1657" spans="6:15" ht="15">
      <c r="F1657" s="504"/>
      <c r="H1657" s="505"/>
      <c r="O1657" s="479"/>
    </row>
    <row r="1658" spans="6:15" ht="15">
      <c r="F1658" s="504"/>
      <c r="H1658" s="505"/>
      <c r="O1658" s="479"/>
    </row>
    <row r="1659" spans="6:15" ht="15">
      <c r="F1659" s="504"/>
      <c r="H1659" s="505"/>
      <c r="O1659" s="479"/>
    </row>
    <row r="1660" spans="6:15" ht="15">
      <c r="F1660" s="504"/>
      <c r="H1660" s="505"/>
      <c r="O1660" s="479"/>
    </row>
    <row r="1661" spans="6:15" ht="15">
      <c r="F1661" s="504"/>
      <c r="H1661" s="505"/>
      <c r="O1661" s="479"/>
    </row>
    <row r="1662" spans="6:15" ht="15">
      <c r="F1662" s="504"/>
      <c r="H1662" s="505"/>
      <c r="O1662" s="479"/>
    </row>
    <row r="1663" spans="6:15" ht="15">
      <c r="F1663" s="504"/>
      <c r="H1663" s="505"/>
      <c r="O1663" s="479"/>
    </row>
    <row r="1664" spans="6:15" ht="15">
      <c r="F1664" s="504"/>
      <c r="H1664" s="505"/>
      <c r="O1664" s="479"/>
    </row>
    <row r="1665" spans="6:15" ht="15">
      <c r="F1665" s="504"/>
      <c r="H1665" s="505"/>
      <c r="O1665" s="479"/>
    </row>
    <row r="1666" spans="6:15" ht="15">
      <c r="F1666" s="504"/>
      <c r="H1666" s="505"/>
      <c r="O1666" s="479"/>
    </row>
    <row r="1667" spans="6:15" ht="15">
      <c r="F1667" s="504"/>
      <c r="H1667" s="505"/>
      <c r="O1667" s="479"/>
    </row>
    <row r="1668" spans="6:15" ht="15">
      <c r="F1668" s="504"/>
      <c r="H1668" s="505"/>
      <c r="O1668" s="479"/>
    </row>
    <row r="1669" spans="6:15" ht="15">
      <c r="F1669" s="504"/>
      <c r="H1669" s="505"/>
      <c r="O1669" s="479"/>
    </row>
    <row r="1670" spans="6:15" ht="15">
      <c r="F1670" s="504"/>
      <c r="H1670" s="505"/>
      <c r="O1670" s="479"/>
    </row>
    <row r="1671" spans="6:15" ht="15">
      <c r="F1671" s="504"/>
      <c r="H1671" s="505"/>
      <c r="O1671" s="479"/>
    </row>
    <row r="1672" spans="6:15" ht="15">
      <c r="F1672" s="504"/>
      <c r="H1672" s="505"/>
      <c r="O1672" s="479"/>
    </row>
    <row r="1673" spans="6:15" ht="15">
      <c r="F1673" s="504"/>
      <c r="H1673" s="505"/>
      <c r="O1673" s="479"/>
    </row>
    <row r="1674" spans="6:15" ht="15">
      <c r="F1674" s="504"/>
      <c r="H1674" s="505"/>
      <c r="O1674" s="479"/>
    </row>
    <row r="1675" spans="6:15" ht="15">
      <c r="F1675" s="504"/>
      <c r="H1675" s="505"/>
      <c r="O1675" s="479"/>
    </row>
    <row r="1676" spans="6:15" ht="15">
      <c r="F1676" s="504"/>
      <c r="H1676" s="505"/>
      <c r="O1676" s="479"/>
    </row>
    <row r="1677" spans="6:15" ht="15">
      <c r="F1677" s="504"/>
      <c r="H1677" s="505"/>
      <c r="O1677" s="479"/>
    </row>
    <row r="1678" spans="6:15" ht="15">
      <c r="F1678" s="504"/>
      <c r="H1678" s="505"/>
      <c r="O1678" s="479"/>
    </row>
    <row r="1679" spans="6:15" ht="15">
      <c r="F1679" s="504"/>
      <c r="H1679" s="505"/>
      <c r="O1679" s="479"/>
    </row>
    <row r="1680" spans="6:15" ht="15">
      <c r="F1680" s="504"/>
      <c r="H1680" s="505"/>
      <c r="O1680" s="479"/>
    </row>
    <row r="1681" spans="6:15" ht="15">
      <c r="F1681" s="504"/>
      <c r="H1681" s="505"/>
      <c r="O1681" s="479"/>
    </row>
    <row r="1682" spans="6:15" ht="15">
      <c r="F1682" s="504"/>
      <c r="H1682" s="505"/>
      <c r="O1682" s="479"/>
    </row>
    <row r="1683" spans="6:15" ht="15">
      <c r="F1683" s="504"/>
      <c r="H1683" s="505"/>
      <c r="O1683" s="479"/>
    </row>
    <row r="1684" spans="6:15" ht="15">
      <c r="F1684" s="504"/>
      <c r="H1684" s="505"/>
      <c r="O1684" s="479"/>
    </row>
    <row r="1685" spans="6:15" ht="15">
      <c r="F1685" s="504"/>
      <c r="H1685" s="505"/>
      <c r="O1685" s="479"/>
    </row>
    <row r="1686" spans="6:15" ht="15">
      <c r="F1686" s="504"/>
      <c r="H1686" s="505"/>
      <c r="O1686" s="479"/>
    </row>
    <row r="1687" spans="6:15" ht="15">
      <c r="F1687" s="504"/>
      <c r="H1687" s="505"/>
      <c r="O1687" s="479"/>
    </row>
    <row r="1688" spans="6:15" ht="15">
      <c r="F1688" s="504"/>
      <c r="H1688" s="505"/>
      <c r="O1688" s="479"/>
    </row>
    <row r="1689" spans="6:15" ht="15">
      <c r="F1689" s="504"/>
      <c r="H1689" s="505"/>
      <c r="O1689" s="479"/>
    </row>
    <row r="1690" spans="6:15" ht="15">
      <c r="F1690" s="504"/>
      <c r="H1690" s="505"/>
      <c r="O1690" s="479"/>
    </row>
    <row r="1691" spans="6:15" ht="15">
      <c r="F1691" s="504"/>
      <c r="H1691" s="505"/>
      <c r="O1691" s="479"/>
    </row>
    <row r="1692" spans="6:15" ht="15">
      <c r="F1692" s="504"/>
      <c r="H1692" s="505"/>
      <c r="O1692" s="479"/>
    </row>
    <row r="1693" spans="6:15" ht="15">
      <c r="F1693" s="504"/>
      <c r="H1693" s="505"/>
      <c r="O1693" s="479"/>
    </row>
    <row r="1694" spans="6:15" ht="15">
      <c r="F1694" s="504"/>
      <c r="H1694" s="505"/>
      <c r="O1694" s="479"/>
    </row>
    <row r="1695" spans="6:15" ht="15">
      <c r="F1695" s="504"/>
      <c r="H1695" s="505"/>
      <c r="O1695" s="479"/>
    </row>
    <row r="1696" spans="6:15" ht="15">
      <c r="F1696" s="504"/>
      <c r="H1696" s="505"/>
      <c r="O1696" s="479"/>
    </row>
    <row r="1697" spans="6:15" ht="15">
      <c r="F1697" s="504"/>
      <c r="H1697" s="505"/>
      <c r="O1697" s="479"/>
    </row>
    <row r="1698" spans="6:15" ht="15">
      <c r="F1698" s="504"/>
      <c r="H1698" s="505"/>
      <c r="O1698" s="479"/>
    </row>
    <row r="1699" spans="6:15" ht="15">
      <c r="F1699" s="504"/>
      <c r="H1699" s="505"/>
      <c r="O1699" s="479"/>
    </row>
    <row r="1700" spans="6:15" ht="15">
      <c r="F1700" s="504"/>
      <c r="H1700" s="505"/>
      <c r="O1700" s="479"/>
    </row>
    <row r="1701" spans="6:15" ht="15">
      <c r="F1701" s="504"/>
      <c r="H1701" s="505"/>
      <c r="O1701" s="479"/>
    </row>
    <row r="1702" spans="6:15" ht="15">
      <c r="F1702" s="504"/>
      <c r="H1702" s="505"/>
      <c r="O1702" s="479"/>
    </row>
    <row r="1703" spans="6:15" ht="15">
      <c r="F1703" s="504"/>
      <c r="H1703" s="505"/>
      <c r="O1703" s="479"/>
    </row>
    <row r="1704" spans="6:15" ht="15">
      <c r="F1704" s="504"/>
      <c r="H1704" s="505"/>
      <c r="O1704" s="479"/>
    </row>
    <row r="1705" spans="6:15" ht="15">
      <c r="F1705" s="504"/>
      <c r="H1705" s="505"/>
      <c r="O1705" s="479"/>
    </row>
    <row r="1706" spans="6:15" ht="15">
      <c r="F1706" s="504"/>
      <c r="H1706" s="505"/>
      <c r="O1706" s="479"/>
    </row>
    <row r="1707" spans="6:15" ht="15">
      <c r="F1707" s="504"/>
      <c r="H1707" s="505"/>
      <c r="O1707" s="479"/>
    </row>
    <row r="1708" spans="6:15" ht="15">
      <c r="F1708" s="504"/>
      <c r="H1708" s="505"/>
      <c r="O1708" s="479"/>
    </row>
    <row r="1709" spans="6:15" ht="15">
      <c r="F1709" s="504"/>
      <c r="H1709" s="505"/>
      <c r="O1709" s="479"/>
    </row>
    <row r="1710" spans="6:15" ht="15">
      <c r="F1710" s="504"/>
      <c r="H1710" s="505"/>
      <c r="O1710" s="479"/>
    </row>
    <row r="1711" spans="6:15" ht="15">
      <c r="F1711" s="504"/>
      <c r="H1711" s="505"/>
      <c r="O1711" s="479"/>
    </row>
    <row r="1712" spans="6:15" ht="15">
      <c r="F1712" s="504"/>
      <c r="H1712" s="505"/>
      <c r="O1712" s="479"/>
    </row>
    <row r="1713" spans="6:15" ht="15">
      <c r="F1713" s="504"/>
      <c r="H1713" s="505"/>
      <c r="O1713" s="479"/>
    </row>
    <row r="1714" spans="6:15" ht="15">
      <c r="F1714" s="504"/>
      <c r="H1714" s="505"/>
      <c r="O1714" s="479"/>
    </row>
    <row r="1715" spans="6:15" ht="15">
      <c r="F1715" s="504"/>
      <c r="H1715" s="505"/>
      <c r="O1715" s="479"/>
    </row>
    <row r="1716" spans="6:15" ht="15">
      <c r="F1716" s="504"/>
      <c r="H1716" s="505"/>
      <c r="O1716" s="479"/>
    </row>
    <row r="1717" spans="6:15" ht="15">
      <c r="F1717" s="504"/>
      <c r="H1717" s="505"/>
      <c r="O1717" s="479"/>
    </row>
    <row r="1718" spans="6:15" ht="15">
      <c r="F1718" s="504"/>
      <c r="H1718" s="505"/>
      <c r="O1718" s="479"/>
    </row>
    <row r="1719" spans="6:15" ht="15">
      <c r="F1719" s="504"/>
      <c r="H1719" s="505"/>
      <c r="O1719" s="479"/>
    </row>
    <row r="1720" spans="6:15" ht="15">
      <c r="F1720" s="504"/>
      <c r="H1720" s="505"/>
      <c r="O1720" s="479"/>
    </row>
    <row r="1721" spans="6:15" ht="15">
      <c r="F1721" s="504"/>
      <c r="H1721" s="505"/>
      <c r="O1721" s="479"/>
    </row>
    <row r="1722" spans="6:15" ht="15">
      <c r="F1722" s="504"/>
      <c r="H1722" s="505"/>
      <c r="O1722" s="479"/>
    </row>
    <row r="1723" spans="6:15" ht="15">
      <c r="F1723" s="504"/>
      <c r="H1723" s="505"/>
      <c r="O1723" s="479"/>
    </row>
    <row r="1724" spans="6:15" ht="15">
      <c r="F1724" s="504"/>
      <c r="H1724" s="505"/>
      <c r="O1724" s="479"/>
    </row>
    <row r="1725" spans="6:15" ht="15">
      <c r="F1725" s="504"/>
      <c r="H1725" s="505"/>
      <c r="O1725" s="479"/>
    </row>
    <row r="1726" spans="6:15" ht="15">
      <c r="F1726" s="504"/>
      <c r="H1726" s="505"/>
      <c r="O1726" s="479"/>
    </row>
    <row r="1727" spans="6:15" ht="15">
      <c r="F1727" s="504"/>
      <c r="H1727" s="505"/>
      <c r="O1727" s="479"/>
    </row>
    <row r="1728" spans="6:15" ht="15">
      <c r="F1728" s="504"/>
      <c r="H1728" s="505"/>
      <c r="O1728" s="479"/>
    </row>
    <row r="1729" spans="6:15" ht="15">
      <c r="F1729" s="504"/>
      <c r="H1729" s="505"/>
      <c r="O1729" s="479"/>
    </row>
    <row r="1730" spans="6:15" ht="15">
      <c r="F1730" s="504"/>
      <c r="H1730" s="505"/>
      <c r="O1730" s="479"/>
    </row>
    <row r="1731" spans="6:15" ht="15">
      <c r="F1731" s="504"/>
      <c r="H1731" s="505"/>
      <c r="O1731" s="479"/>
    </row>
    <row r="1732" spans="6:15" ht="15">
      <c r="F1732" s="504"/>
      <c r="H1732" s="505"/>
      <c r="O1732" s="479"/>
    </row>
    <row r="1733" spans="6:15" ht="15">
      <c r="F1733" s="504"/>
      <c r="H1733" s="505"/>
      <c r="O1733" s="479"/>
    </row>
    <row r="1734" spans="6:15" ht="15">
      <c r="F1734" s="504"/>
      <c r="H1734" s="505"/>
      <c r="O1734" s="479"/>
    </row>
    <row r="1735" spans="6:15" ht="15">
      <c r="F1735" s="504"/>
      <c r="H1735" s="505"/>
      <c r="O1735" s="479"/>
    </row>
    <row r="1736" spans="6:15" ht="15">
      <c r="F1736" s="504"/>
      <c r="H1736" s="505"/>
      <c r="O1736" s="479"/>
    </row>
    <row r="1737" spans="6:15" ht="15">
      <c r="F1737" s="504"/>
      <c r="H1737" s="505"/>
      <c r="O1737" s="479"/>
    </row>
    <row r="1738" spans="6:15" ht="15">
      <c r="F1738" s="504"/>
      <c r="H1738" s="505"/>
      <c r="O1738" s="479"/>
    </row>
    <row r="1739" spans="6:15" ht="15">
      <c r="F1739" s="504"/>
      <c r="H1739" s="505"/>
      <c r="O1739" s="479"/>
    </row>
    <row r="1740" spans="6:15" ht="15">
      <c r="F1740" s="504"/>
      <c r="H1740" s="505"/>
      <c r="O1740" s="479"/>
    </row>
    <row r="1741" spans="6:15" ht="15">
      <c r="F1741" s="504"/>
      <c r="H1741" s="505"/>
      <c r="O1741" s="479"/>
    </row>
    <row r="1742" spans="6:15" ht="15">
      <c r="F1742" s="504"/>
      <c r="H1742" s="505"/>
      <c r="O1742" s="479"/>
    </row>
    <row r="1743" spans="6:15" ht="15">
      <c r="F1743" s="504"/>
      <c r="H1743" s="505"/>
      <c r="O1743" s="479"/>
    </row>
    <row r="1744" spans="6:15" ht="15">
      <c r="F1744" s="504"/>
      <c r="H1744" s="505"/>
      <c r="O1744" s="479"/>
    </row>
    <row r="1745" spans="6:15" ht="15">
      <c r="F1745" s="504"/>
      <c r="H1745" s="505"/>
      <c r="O1745" s="479"/>
    </row>
    <row r="1746" spans="6:15" ht="15">
      <c r="F1746" s="504"/>
      <c r="H1746" s="505"/>
      <c r="O1746" s="479"/>
    </row>
    <row r="1747" spans="6:15" ht="15">
      <c r="F1747" s="504"/>
      <c r="H1747" s="505"/>
      <c r="O1747" s="479"/>
    </row>
    <row r="1748" spans="6:15" ht="15">
      <c r="F1748" s="504"/>
      <c r="H1748" s="505"/>
      <c r="O1748" s="479"/>
    </row>
    <row r="1749" spans="6:15" ht="15">
      <c r="F1749" s="504"/>
      <c r="H1749" s="505"/>
      <c r="O1749" s="479"/>
    </row>
    <row r="1750" spans="6:15" ht="15">
      <c r="F1750" s="504"/>
      <c r="H1750" s="505"/>
      <c r="O1750" s="479"/>
    </row>
    <row r="1751" spans="6:15" ht="15">
      <c r="F1751" s="504"/>
      <c r="H1751" s="505"/>
      <c r="O1751" s="479"/>
    </row>
    <row r="1752" spans="6:15" ht="15">
      <c r="F1752" s="504"/>
      <c r="H1752" s="505"/>
      <c r="O1752" s="479"/>
    </row>
    <row r="1753" spans="6:15" ht="15">
      <c r="F1753" s="504"/>
      <c r="H1753" s="505"/>
      <c r="O1753" s="479"/>
    </row>
    <row r="1754" spans="6:15" ht="15">
      <c r="F1754" s="504"/>
      <c r="H1754" s="505"/>
      <c r="O1754" s="479"/>
    </row>
    <row r="1755" spans="6:15" ht="15">
      <c r="F1755" s="504"/>
      <c r="H1755" s="505"/>
      <c r="O1755" s="479"/>
    </row>
    <row r="1756" spans="6:15" ht="15">
      <c r="F1756" s="504"/>
      <c r="H1756" s="505"/>
      <c r="O1756" s="479"/>
    </row>
    <row r="1757" spans="6:15" ht="15">
      <c r="F1757" s="504"/>
      <c r="H1757" s="505"/>
      <c r="O1757" s="479"/>
    </row>
    <row r="1758" spans="6:15" ht="15">
      <c r="F1758" s="504"/>
      <c r="H1758" s="505"/>
      <c r="O1758" s="479"/>
    </row>
    <row r="1759" spans="6:15" ht="15">
      <c r="F1759" s="504"/>
      <c r="H1759" s="505"/>
      <c r="O1759" s="479"/>
    </row>
    <row r="1760" spans="6:15" ht="15">
      <c r="F1760" s="504"/>
      <c r="H1760" s="505"/>
      <c r="O1760" s="479"/>
    </row>
    <row r="1761" spans="6:15" ht="15">
      <c r="F1761" s="504"/>
      <c r="H1761" s="505"/>
      <c r="O1761" s="479"/>
    </row>
    <row r="1762" spans="6:15" ht="15">
      <c r="F1762" s="504"/>
      <c r="H1762" s="505"/>
      <c r="O1762" s="479"/>
    </row>
    <row r="1763" spans="6:15" ht="15">
      <c r="F1763" s="504"/>
      <c r="H1763" s="505"/>
      <c r="O1763" s="479"/>
    </row>
    <row r="1764" spans="6:15" ht="15">
      <c r="F1764" s="504"/>
      <c r="H1764" s="505"/>
      <c r="O1764" s="479"/>
    </row>
    <row r="1765" spans="6:15" ht="15">
      <c r="F1765" s="504"/>
      <c r="H1765" s="505"/>
      <c r="O1765" s="479"/>
    </row>
    <row r="1766" spans="6:15" ht="15">
      <c r="F1766" s="504"/>
      <c r="H1766" s="505"/>
      <c r="O1766" s="479"/>
    </row>
    <row r="1767" spans="6:15" ht="15">
      <c r="F1767" s="504"/>
      <c r="H1767" s="505"/>
      <c r="O1767" s="479"/>
    </row>
    <row r="1768" spans="6:15" ht="15">
      <c r="F1768" s="504"/>
      <c r="H1768" s="505"/>
      <c r="O1768" s="479"/>
    </row>
    <row r="1769" spans="6:15" ht="15">
      <c r="F1769" s="504"/>
      <c r="H1769" s="505"/>
      <c r="O1769" s="479"/>
    </row>
    <row r="1770" spans="6:15" ht="15">
      <c r="F1770" s="504"/>
      <c r="H1770" s="505"/>
      <c r="O1770" s="479"/>
    </row>
    <row r="1771" spans="6:15" ht="15">
      <c r="F1771" s="504"/>
      <c r="H1771" s="505"/>
      <c r="O1771" s="479"/>
    </row>
    <row r="1772" spans="6:15" ht="15">
      <c r="F1772" s="504"/>
      <c r="H1772" s="505"/>
      <c r="O1772" s="479"/>
    </row>
    <row r="1773" spans="6:15" ht="15">
      <c r="F1773" s="504"/>
      <c r="H1773" s="505"/>
      <c r="O1773" s="479"/>
    </row>
    <row r="1774" spans="6:15" ht="15">
      <c r="F1774" s="504"/>
      <c r="H1774" s="505"/>
      <c r="O1774" s="479"/>
    </row>
    <row r="1775" spans="6:15" ht="15">
      <c r="F1775" s="504"/>
      <c r="H1775" s="505"/>
      <c r="O1775" s="479"/>
    </row>
    <row r="1776" spans="6:15" ht="15">
      <c r="F1776" s="504"/>
      <c r="H1776" s="505"/>
      <c r="O1776" s="479"/>
    </row>
    <row r="1777" spans="6:15" ht="15">
      <c r="F1777" s="504"/>
      <c r="H1777" s="505"/>
      <c r="O1777" s="479"/>
    </row>
    <row r="1778" spans="6:15" ht="15">
      <c r="F1778" s="504"/>
      <c r="H1778" s="505"/>
      <c r="O1778" s="479"/>
    </row>
    <row r="1779" spans="6:15" ht="15">
      <c r="F1779" s="504"/>
      <c r="H1779" s="505"/>
      <c r="O1779" s="479"/>
    </row>
    <row r="1780" spans="6:15" ht="15">
      <c r="F1780" s="504"/>
      <c r="H1780" s="505"/>
      <c r="O1780" s="479"/>
    </row>
    <row r="1781" spans="6:15" ht="15">
      <c r="F1781" s="504"/>
      <c r="H1781" s="505"/>
      <c r="O1781" s="479"/>
    </row>
    <row r="1782" spans="6:15" ht="15">
      <c r="F1782" s="504"/>
      <c r="H1782" s="505"/>
      <c r="O1782" s="479"/>
    </row>
    <row r="1783" spans="6:15" ht="15">
      <c r="F1783" s="504"/>
      <c r="H1783" s="505"/>
      <c r="O1783" s="479"/>
    </row>
    <row r="1784" spans="6:15" ht="15">
      <c r="F1784" s="504"/>
      <c r="H1784" s="505"/>
      <c r="O1784" s="479"/>
    </row>
    <row r="1785" spans="6:15" ht="15">
      <c r="F1785" s="504"/>
      <c r="H1785" s="505"/>
      <c r="O1785" s="479"/>
    </row>
    <row r="1786" spans="6:15" ht="15">
      <c r="F1786" s="504"/>
      <c r="H1786" s="505"/>
      <c r="O1786" s="479"/>
    </row>
    <row r="1787" spans="6:15" ht="15">
      <c r="F1787" s="504"/>
      <c r="H1787" s="505"/>
      <c r="O1787" s="479"/>
    </row>
    <row r="1788" spans="6:15" ht="15">
      <c r="F1788" s="504"/>
      <c r="H1788" s="505"/>
      <c r="O1788" s="479"/>
    </row>
    <row r="1789" spans="6:15" ht="15">
      <c r="F1789" s="504"/>
      <c r="H1789" s="505"/>
      <c r="O1789" s="479"/>
    </row>
    <row r="1790" spans="6:15" ht="15">
      <c r="F1790" s="504"/>
      <c r="H1790" s="505"/>
      <c r="O1790" s="479"/>
    </row>
    <row r="1791" spans="6:15" ht="15">
      <c r="F1791" s="504"/>
      <c r="H1791" s="505"/>
      <c r="O1791" s="479"/>
    </row>
    <row r="1792" spans="6:15" ht="15">
      <c r="F1792" s="504"/>
      <c r="H1792" s="505"/>
      <c r="O1792" s="479"/>
    </row>
    <row r="1793" spans="6:15" ht="15">
      <c r="F1793" s="504"/>
      <c r="H1793" s="505"/>
      <c r="O1793" s="479"/>
    </row>
    <row r="1794" spans="6:15" ht="15">
      <c r="F1794" s="504"/>
      <c r="H1794" s="505"/>
      <c r="O1794" s="479"/>
    </row>
    <row r="1795" spans="6:15" ht="15">
      <c r="F1795" s="504"/>
      <c r="H1795" s="505"/>
      <c r="O1795" s="479"/>
    </row>
    <row r="1796" spans="6:15" ht="15">
      <c r="F1796" s="504"/>
      <c r="H1796" s="505"/>
      <c r="O1796" s="479"/>
    </row>
    <row r="1797" spans="6:15" ht="15">
      <c r="F1797" s="504"/>
      <c r="H1797" s="505"/>
      <c r="O1797" s="479"/>
    </row>
    <row r="1798" spans="6:15" ht="15">
      <c r="F1798" s="504"/>
      <c r="H1798" s="505"/>
      <c r="O1798" s="479"/>
    </row>
    <row r="1799" spans="6:15" ht="15">
      <c r="F1799" s="504"/>
      <c r="H1799" s="505"/>
      <c r="O1799" s="479"/>
    </row>
    <row r="1800" spans="6:15" ht="15">
      <c r="F1800" s="504"/>
      <c r="H1800" s="505"/>
      <c r="O1800" s="479"/>
    </row>
    <row r="1801" spans="6:15" ht="15">
      <c r="F1801" s="504"/>
      <c r="H1801" s="505"/>
      <c r="O1801" s="479"/>
    </row>
    <row r="1802" spans="6:15" ht="15">
      <c r="F1802" s="504"/>
      <c r="H1802" s="505"/>
      <c r="O1802" s="479"/>
    </row>
    <row r="1803" spans="6:15" ht="15">
      <c r="F1803" s="504"/>
      <c r="H1803" s="505"/>
      <c r="O1803" s="479"/>
    </row>
    <row r="1804" spans="6:15" ht="15">
      <c r="F1804" s="504"/>
      <c r="H1804" s="505"/>
      <c r="O1804" s="479"/>
    </row>
    <row r="1805" spans="6:15" ht="15">
      <c r="F1805" s="504"/>
      <c r="H1805" s="505"/>
      <c r="O1805" s="479"/>
    </row>
    <row r="1806" spans="6:15" ht="15">
      <c r="F1806" s="504"/>
      <c r="H1806" s="505"/>
      <c r="O1806" s="479"/>
    </row>
    <row r="1807" spans="6:15" ht="15">
      <c r="F1807" s="504"/>
      <c r="H1807" s="505"/>
      <c r="O1807" s="479"/>
    </row>
    <row r="1808" spans="6:15" ht="15">
      <c r="F1808" s="504"/>
      <c r="H1808" s="505"/>
      <c r="O1808" s="479"/>
    </row>
    <row r="1809" spans="6:15" ht="15">
      <c r="F1809" s="504"/>
      <c r="H1809" s="505"/>
      <c r="O1809" s="479"/>
    </row>
    <row r="1810" spans="6:15" ht="15">
      <c r="F1810" s="504"/>
      <c r="H1810" s="505"/>
      <c r="O1810" s="479"/>
    </row>
    <row r="1811" spans="6:15" ht="15">
      <c r="F1811" s="504"/>
      <c r="H1811" s="505"/>
      <c r="O1811" s="479"/>
    </row>
    <row r="1812" spans="6:15" ht="15">
      <c r="F1812" s="504"/>
      <c r="H1812" s="505"/>
      <c r="O1812" s="479"/>
    </row>
    <row r="1813" spans="6:15" ht="15">
      <c r="F1813" s="504"/>
      <c r="H1813" s="505"/>
      <c r="O1813" s="479"/>
    </row>
    <row r="1814" spans="6:15" ht="15">
      <c r="F1814" s="504"/>
      <c r="H1814" s="505"/>
      <c r="O1814" s="479"/>
    </row>
    <row r="1815" spans="6:15" ht="15">
      <c r="F1815" s="504"/>
      <c r="H1815" s="505"/>
      <c r="O1815" s="479"/>
    </row>
    <row r="1816" spans="6:15" ht="15">
      <c r="F1816" s="504"/>
      <c r="H1816" s="505"/>
      <c r="O1816" s="479"/>
    </row>
    <row r="1817" spans="6:15" ht="15">
      <c r="F1817" s="504"/>
      <c r="H1817" s="505"/>
      <c r="O1817" s="479"/>
    </row>
    <row r="1818" spans="6:15" ht="15">
      <c r="F1818" s="504"/>
      <c r="H1818" s="505"/>
      <c r="O1818" s="479"/>
    </row>
    <row r="1819" spans="6:15" ht="15">
      <c r="F1819" s="504"/>
      <c r="H1819" s="505"/>
      <c r="O1819" s="479"/>
    </row>
    <row r="1820" spans="6:15" ht="15">
      <c r="F1820" s="504"/>
      <c r="H1820" s="505"/>
      <c r="O1820" s="479"/>
    </row>
    <row r="1821" spans="6:15" ht="15">
      <c r="F1821" s="504"/>
      <c r="H1821" s="505"/>
      <c r="O1821" s="479"/>
    </row>
    <row r="1822" spans="6:15" ht="15">
      <c r="F1822" s="504"/>
      <c r="H1822" s="505"/>
      <c r="O1822" s="479"/>
    </row>
    <row r="1823" spans="6:15" ht="15">
      <c r="F1823" s="504"/>
      <c r="H1823" s="505"/>
      <c r="O1823" s="479"/>
    </row>
    <row r="1824" spans="6:15" ht="15">
      <c r="F1824" s="504"/>
      <c r="H1824" s="505"/>
      <c r="O1824" s="479"/>
    </row>
    <row r="1825" spans="6:15" ht="15">
      <c r="F1825" s="504"/>
      <c r="H1825" s="505"/>
      <c r="O1825" s="479"/>
    </row>
    <row r="1826" spans="6:15" ht="15">
      <c r="F1826" s="504"/>
      <c r="H1826" s="505"/>
      <c r="O1826" s="479"/>
    </row>
    <row r="1827" spans="6:15" ht="15">
      <c r="F1827" s="504"/>
      <c r="H1827" s="505"/>
      <c r="O1827" s="479"/>
    </row>
    <row r="1828" spans="6:15" ht="15">
      <c r="F1828" s="504"/>
      <c r="H1828" s="505"/>
      <c r="O1828" s="479"/>
    </row>
    <row r="1829" spans="6:15" ht="15">
      <c r="F1829" s="504"/>
      <c r="H1829" s="505"/>
      <c r="O1829" s="479"/>
    </row>
    <row r="1830" spans="6:15" ht="15">
      <c r="F1830" s="504"/>
      <c r="H1830" s="505"/>
      <c r="O1830" s="479"/>
    </row>
    <row r="1831" spans="6:15" ht="15">
      <c r="F1831" s="504"/>
      <c r="H1831" s="505"/>
      <c r="O1831" s="479"/>
    </row>
    <row r="1832" spans="6:15" ht="15">
      <c r="F1832" s="504"/>
      <c r="H1832" s="505"/>
      <c r="O1832" s="479"/>
    </row>
    <row r="1833" spans="6:15" ht="15">
      <c r="F1833" s="504"/>
      <c r="H1833" s="505"/>
      <c r="O1833" s="479"/>
    </row>
    <row r="1834" spans="6:15" ht="15">
      <c r="F1834" s="504"/>
      <c r="H1834" s="505"/>
      <c r="O1834" s="479"/>
    </row>
    <row r="1835" spans="6:15" ht="15">
      <c r="F1835" s="504"/>
      <c r="H1835" s="505"/>
      <c r="O1835" s="479"/>
    </row>
    <row r="1836" spans="6:15" ht="15">
      <c r="F1836" s="504"/>
      <c r="H1836" s="505"/>
      <c r="O1836" s="479"/>
    </row>
    <row r="1837" spans="6:15" ht="15">
      <c r="F1837" s="504"/>
      <c r="H1837" s="505"/>
      <c r="O1837" s="479"/>
    </row>
    <row r="1838" spans="6:15" ht="15">
      <c r="F1838" s="504"/>
      <c r="H1838" s="505"/>
      <c r="O1838" s="479"/>
    </row>
    <row r="1839" spans="6:15" ht="15">
      <c r="F1839" s="504"/>
      <c r="H1839" s="505"/>
      <c r="O1839" s="479"/>
    </row>
    <row r="1840" spans="6:15" ht="15">
      <c r="F1840" s="504"/>
      <c r="H1840" s="505"/>
      <c r="O1840" s="479"/>
    </row>
    <row r="1841" spans="6:15" ht="15">
      <c r="F1841" s="504"/>
      <c r="H1841" s="505"/>
      <c r="O1841" s="479"/>
    </row>
    <row r="1842" spans="6:15" ht="15">
      <c r="F1842" s="504"/>
      <c r="H1842" s="505"/>
      <c r="O1842" s="479"/>
    </row>
    <row r="1843" spans="6:15" ht="15">
      <c r="F1843" s="504"/>
      <c r="H1843" s="505"/>
      <c r="O1843" s="479"/>
    </row>
    <row r="1844" spans="6:15" ht="15">
      <c r="F1844" s="504"/>
      <c r="H1844" s="505"/>
      <c r="O1844" s="479"/>
    </row>
    <row r="1845" spans="6:15" ht="15">
      <c r="F1845" s="504"/>
      <c r="H1845" s="505"/>
      <c r="O1845" s="479"/>
    </row>
    <row r="1846" spans="6:15" ht="15">
      <c r="F1846" s="504"/>
      <c r="H1846" s="505"/>
      <c r="O1846" s="479"/>
    </row>
    <row r="1847" spans="6:15" ht="15">
      <c r="F1847" s="504"/>
      <c r="H1847" s="505"/>
      <c r="O1847" s="479"/>
    </row>
    <row r="1848" spans="6:15" ht="15">
      <c r="F1848" s="504"/>
      <c r="H1848" s="505"/>
      <c r="O1848" s="479"/>
    </row>
    <row r="1849" spans="6:15" ht="15">
      <c r="F1849" s="504"/>
      <c r="H1849" s="505"/>
      <c r="O1849" s="479"/>
    </row>
    <row r="1850" spans="6:15" ht="15">
      <c r="F1850" s="504"/>
      <c r="H1850" s="505"/>
      <c r="O1850" s="479"/>
    </row>
    <row r="1851" spans="6:15" ht="15">
      <c r="F1851" s="504"/>
      <c r="H1851" s="505"/>
      <c r="O1851" s="479"/>
    </row>
    <row r="1852" spans="6:15" ht="15">
      <c r="F1852" s="504"/>
      <c r="H1852" s="505"/>
      <c r="O1852" s="479"/>
    </row>
    <row r="1853" spans="6:15" ht="15">
      <c r="F1853" s="504"/>
      <c r="H1853" s="505"/>
      <c r="O1853" s="479"/>
    </row>
    <row r="1854" spans="6:15" ht="15">
      <c r="F1854" s="504"/>
      <c r="H1854" s="505"/>
      <c r="O1854" s="479"/>
    </row>
    <row r="1855" spans="6:15" ht="15">
      <c r="F1855" s="504"/>
      <c r="H1855" s="505"/>
      <c r="O1855" s="479"/>
    </row>
    <row r="1856" spans="6:15" ht="15">
      <c r="F1856" s="504"/>
      <c r="H1856" s="505"/>
      <c r="O1856" s="479"/>
    </row>
    <row r="1857" spans="6:15" ht="15">
      <c r="F1857" s="504"/>
      <c r="H1857" s="505"/>
      <c r="O1857" s="479"/>
    </row>
    <row r="1858" spans="6:15" ht="15">
      <c r="F1858" s="504"/>
      <c r="H1858" s="505"/>
      <c r="O1858" s="479"/>
    </row>
    <row r="1859" spans="6:15" ht="15">
      <c r="F1859" s="504"/>
      <c r="H1859" s="505"/>
      <c r="O1859" s="479"/>
    </row>
    <row r="1860" spans="6:15" ht="15">
      <c r="F1860" s="504"/>
      <c r="H1860" s="505"/>
      <c r="O1860" s="479"/>
    </row>
    <row r="1861" spans="6:15" ht="15">
      <c r="F1861" s="504"/>
      <c r="H1861" s="505"/>
      <c r="O1861" s="479"/>
    </row>
    <row r="1862" spans="6:15" ht="15">
      <c r="F1862" s="504"/>
      <c r="H1862" s="505"/>
      <c r="O1862" s="479"/>
    </row>
    <row r="1863" spans="6:15" ht="15">
      <c r="F1863" s="504"/>
      <c r="H1863" s="505"/>
      <c r="O1863" s="479"/>
    </row>
    <row r="1864" spans="6:15" ht="15">
      <c r="F1864" s="504"/>
      <c r="H1864" s="505"/>
      <c r="O1864" s="479"/>
    </row>
    <row r="1865" spans="6:15" ht="15">
      <c r="F1865" s="504"/>
      <c r="H1865" s="505"/>
      <c r="O1865" s="479"/>
    </row>
    <row r="1866" spans="6:15" ht="15">
      <c r="F1866" s="504"/>
      <c r="H1866" s="505"/>
      <c r="O1866" s="479"/>
    </row>
    <row r="1867" spans="6:15" ht="15">
      <c r="F1867" s="504"/>
      <c r="H1867" s="505"/>
      <c r="O1867" s="479"/>
    </row>
    <row r="1868" spans="6:15" ht="15">
      <c r="F1868" s="504"/>
      <c r="H1868" s="505"/>
      <c r="O1868" s="479"/>
    </row>
    <row r="1869" spans="6:15" ht="15">
      <c r="F1869" s="504"/>
      <c r="H1869" s="505"/>
      <c r="O1869" s="479"/>
    </row>
    <row r="1870" spans="6:15" ht="15">
      <c r="F1870" s="504"/>
      <c r="H1870" s="505"/>
      <c r="O1870" s="479"/>
    </row>
    <row r="1871" spans="6:15" ht="15">
      <c r="F1871" s="504"/>
      <c r="H1871" s="505"/>
      <c r="O1871" s="479"/>
    </row>
    <row r="1872" spans="6:15" ht="15">
      <c r="F1872" s="504"/>
      <c r="H1872" s="505"/>
      <c r="O1872" s="479"/>
    </row>
    <row r="1873" spans="6:15" ht="15">
      <c r="F1873" s="504"/>
      <c r="H1873" s="505"/>
      <c r="O1873" s="479"/>
    </row>
    <row r="1874" spans="6:15" ht="15">
      <c r="F1874" s="504"/>
      <c r="H1874" s="505"/>
      <c r="O1874" s="479"/>
    </row>
    <row r="1875" spans="6:15" ht="15">
      <c r="F1875" s="504"/>
      <c r="H1875" s="505"/>
      <c r="O1875" s="479"/>
    </row>
    <row r="1876" spans="6:15" ht="15">
      <c r="F1876" s="504"/>
      <c r="H1876" s="505"/>
      <c r="O1876" s="479"/>
    </row>
    <row r="1877" spans="6:15" ht="15">
      <c r="F1877" s="504"/>
      <c r="H1877" s="505"/>
      <c r="O1877" s="479"/>
    </row>
    <row r="1878" spans="6:15" ht="15">
      <c r="F1878" s="504"/>
      <c r="H1878" s="505"/>
      <c r="O1878" s="479"/>
    </row>
    <row r="1879" spans="6:15" ht="15">
      <c r="F1879" s="504"/>
      <c r="H1879" s="505"/>
      <c r="O1879" s="479"/>
    </row>
    <row r="1880" spans="6:15" ht="15">
      <c r="F1880" s="504"/>
      <c r="H1880" s="505"/>
      <c r="O1880" s="479"/>
    </row>
    <row r="1881" spans="6:15" ht="15">
      <c r="F1881" s="504"/>
      <c r="H1881" s="505"/>
      <c r="O1881" s="479"/>
    </row>
    <row r="1882" spans="6:15" ht="15">
      <c r="F1882" s="504"/>
      <c r="H1882" s="505"/>
      <c r="O1882" s="479"/>
    </row>
    <row r="1883" spans="6:15" ht="15">
      <c r="F1883" s="504"/>
      <c r="H1883" s="505"/>
      <c r="O1883" s="479"/>
    </row>
    <row r="1884" spans="6:15" ht="15">
      <c r="F1884" s="504"/>
      <c r="H1884" s="505"/>
      <c r="O1884" s="479"/>
    </row>
    <row r="1885" spans="6:15" ht="15">
      <c r="F1885" s="504"/>
      <c r="H1885" s="505"/>
      <c r="O1885" s="479"/>
    </row>
    <row r="1886" spans="6:15" ht="15">
      <c r="F1886" s="504"/>
      <c r="H1886" s="505"/>
      <c r="O1886" s="479"/>
    </row>
    <row r="1887" spans="6:15" ht="15">
      <c r="F1887" s="504"/>
      <c r="H1887" s="505"/>
      <c r="O1887" s="479"/>
    </row>
    <row r="1888" spans="6:15" ht="15">
      <c r="F1888" s="504"/>
      <c r="H1888" s="505"/>
      <c r="O1888" s="479"/>
    </row>
    <row r="1889" spans="6:15" ht="15">
      <c r="F1889" s="504"/>
      <c r="H1889" s="505"/>
      <c r="O1889" s="479"/>
    </row>
    <row r="1890" spans="6:15" ht="15">
      <c r="F1890" s="504"/>
      <c r="H1890" s="505"/>
      <c r="O1890" s="479"/>
    </row>
    <row r="1891" spans="6:15" ht="15">
      <c r="F1891" s="504"/>
      <c r="H1891" s="505"/>
      <c r="O1891" s="479"/>
    </row>
    <row r="1892" spans="6:15" ht="15">
      <c r="F1892" s="504"/>
      <c r="H1892" s="505"/>
      <c r="O1892" s="479"/>
    </row>
    <row r="1893" spans="6:15" ht="15">
      <c r="F1893" s="504"/>
      <c r="H1893" s="505"/>
      <c r="O1893" s="479"/>
    </row>
    <row r="1894" spans="6:15" ht="15">
      <c r="F1894" s="504"/>
      <c r="H1894" s="505"/>
      <c r="O1894" s="479"/>
    </row>
    <row r="1895" spans="6:15" ht="15">
      <c r="F1895" s="504"/>
      <c r="H1895" s="505"/>
      <c r="O1895" s="479"/>
    </row>
    <row r="1896" spans="6:15" ht="15">
      <c r="F1896" s="504"/>
      <c r="H1896" s="505"/>
      <c r="O1896" s="479"/>
    </row>
    <row r="1897" spans="6:15" ht="15">
      <c r="F1897" s="504"/>
      <c r="H1897" s="505"/>
      <c r="O1897" s="479"/>
    </row>
    <row r="1898" spans="6:15" ht="15">
      <c r="F1898" s="504"/>
      <c r="H1898" s="505"/>
      <c r="O1898" s="479"/>
    </row>
    <row r="1899" spans="6:15" ht="15">
      <c r="F1899" s="504"/>
      <c r="H1899" s="505"/>
      <c r="O1899" s="479"/>
    </row>
    <row r="1900" spans="6:15" ht="15">
      <c r="F1900" s="504"/>
      <c r="H1900" s="505"/>
      <c r="O1900" s="479"/>
    </row>
    <row r="1901" spans="6:15" ht="15">
      <c r="F1901" s="504"/>
      <c r="H1901" s="505"/>
      <c r="O1901" s="479"/>
    </row>
    <row r="1902" spans="6:15" ht="15">
      <c r="F1902" s="504"/>
      <c r="H1902" s="505"/>
      <c r="O1902" s="479"/>
    </row>
    <row r="1903" spans="6:15" ht="15">
      <c r="F1903" s="504"/>
      <c r="H1903" s="505"/>
      <c r="O1903" s="479"/>
    </row>
    <row r="1904" spans="6:15" ht="15">
      <c r="F1904" s="504"/>
      <c r="H1904" s="505"/>
      <c r="O1904" s="479"/>
    </row>
    <row r="1905" spans="6:15" ht="15">
      <c r="F1905" s="504"/>
      <c r="H1905" s="505"/>
      <c r="O1905" s="479"/>
    </row>
    <row r="1906" spans="6:15" ht="15">
      <c r="F1906" s="504"/>
      <c r="H1906" s="505"/>
      <c r="O1906" s="479"/>
    </row>
    <row r="1907" spans="6:15" ht="15">
      <c r="F1907" s="504"/>
      <c r="H1907" s="505"/>
      <c r="O1907" s="479"/>
    </row>
    <row r="1908" spans="6:15" ht="15">
      <c r="F1908" s="504"/>
      <c r="H1908" s="505"/>
      <c r="O1908" s="479"/>
    </row>
    <row r="1909" spans="6:15" ht="15">
      <c r="F1909" s="504"/>
      <c r="H1909" s="505"/>
      <c r="O1909" s="479"/>
    </row>
    <row r="1910" spans="6:15" ht="15">
      <c r="F1910" s="504"/>
      <c r="H1910" s="505"/>
      <c r="O1910" s="479"/>
    </row>
    <row r="1911" spans="6:15" ht="15">
      <c r="F1911" s="504"/>
      <c r="H1911" s="505"/>
      <c r="O1911" s="479"/>
    </row>
    <row r="1912" spans="6:15" ht="15">
      <c r="F1912" s="504"/>
      <c r="H1912" s="505"/>
      <c r="O1912" s="479"/>
    </row>
    <row r="1913" spans="6:15" ht="15">
      <c r="F1913" s="504"/>
      <c r="H1913" s="505"/>
      <c r="O1913" s="479"/>
    </row>
    <row r="1914" spans="6:15" ht="15">
      <c r="F1914" s="504"/>
      <c r="H1914" s="505"/>
      <c r="O1914" s="479"/>
    </row>
    <row r="1915" spans="6:15" ht="15">
      <c r="F1915" s="504"/>
      <c r="H1915" s="505"/>
      <c r="O1915" s="479"/>
    </row>
    <row r="1916" spans="6:15" ht="15">
      <c r="F1916" s="504"/>
      <c r="H1916" s="505"/>
      <c r="O1916" s="479"/>
    </row>
    <row r="1917" spans="6:15" ht="15">
      <c r="F1917" s="504"/>
      <c r="H1917" s="505"/>
      <c r="O1917" s="479"/>
    </row>
    <row r="1918" spans="6:15" ht="15">
      <c r="F1918" s="504"/>
      <c r="H1918" s="505"/>
      <c r="O1918" s="479"/>
    </row>
    <row r="1919" spans="6:15" ht="15">
      <c r="F1919" s="504"/>
      <c r="H1919" s="505"/>
      <c r="O1919" s="479"/>
    </row>
    <row r="1920" spans="6:15" ht="15">
      <c r="F1920" s="504"/>
      <c r="H1920" s="505"/>
      <c r="O1920" s="479"/>
    </row>
    <row r="1921" spans="6:15" ht="15">
      <c r="F1921" s="504"/>
      <c r="H1921" s="505"/>
      <c r="O1921" s="479"/>
    </row>
    <row r="1922" spans="6:15" ht="15">
      <c r="F1922" s="504"/>
      <c r="H1922" s="505"/>
      <c r="O1922" s="479"/>
    </row>
    <row r="1923" spans="6:15" ht="15">
      <c r="F1923" s="504"/>
      <c r="H1923" s="505"/>
      <c r="O1923" s="479"/>
    </row>
    <row r="1924" spans="6:15" ht="15">
      <c r="F1924" s="504"/>
      <c r="H1924" s="505"/>
      <c r="O1924" s="479"/>
    </row>
    <row r="1925" spans="6:15" ht="15">
      <c r="F1925" s="504"/>
      <c r="H1925" s="505"/>
      <c r="O1925" s="479"/>
    </row>
    <row r="1926" spans="6:15" ht="15">
      <c r="F1926" s="504"/>
      <c r="H1926" s="505"/>
      <c r="O1926" s="479"/>
    </row>
    <row r="1927" spans="6:15" ht="15">
      <c r="F1927" s="504"/>
      <c r="H1927" s="505"/>
      <c r="O1927" s="479"/>
    </row>
    <row r="1928" spans="6:15" ht="15">
      <c r="F1928" s="504"/>
      <c r="H1928" s="505"/>
      <c r="O1928" s="479"/>
    </row>
    <row r="1929" spans="6:15" ht="15">
      <c r="F1929" s="504"/>
      <c r="H1929" s="505"/>
      <c r="O1929" s="479"/>
    </row>
    <row r="1930" spans="6:15" ht="15">
      <c r="F1930" s="504"/>
      <c r="H1930" s="505"/>
      <c r="O1930" s="479"/>
    </row>
    <row r="1931" spans="6:15" ht="15">
      <c r="F1931" s="504"/>
      <c r="H1931" s="505"/>
      <c r="O1931" s="479"/>
    </row>
    <row r="1932" spans="6:15" ht="15">
      <c r="F1932" s="504"/>
      <c r="H1932" s="505"/>
      <c r="O1932" s="479"/>
    </row>
    <row r="1933" spans="6:15" ht="15">
      <c r="F1933" s="504"/>
      <c r="H1933" s="505"/>
      <c r="O1933" s="479"/>
    </row>
    <row r="1934" spans="6:15" ht="15">
      <c r="F1934" s="504"/>
      <c r="H1934" s="505"/>
      <c r="O1934" s="479"/>
    </row>
    <row r="1935" spans="6:15" ht="15">
      <c r="F1935" s="504"/>
      <c r="H1935" s="505"/>
      <c r="O1935" s="479"/>
    </row>
    <row r="1936" spans="6:15" ht="15">
      <c r="F1936" s="504"/>
      <c r="H1936" s="505"/>
      <c r="O1936" s="479"/>
    </row>
    <row r="1937" spans="6:15" ht="15">
      <c r="F1937" s="504"/>
      <c r="H1937" s="505"/>
      <c r="O1937" s="479"/>
    </row>
    <row r="1938" spans="6:15" ht="15">
      <c r="F1938" s="504"/>
      <c r="H1938" s="505"/>
      <c r="O1938" s="479"/>
    </row>
    <row r="1939" spans="6:15" ht="15">
      <c r="F1939" s="504"/>
      <c r="H1939" s="505"/>
      <c r="O1939" s="479"/>
    </row>
    <row r="1940" spans="6:15" ht="15">
      <c r="F1940" s="504"/>
      <c r="H1940" s="505"/>
      <c r="O1940" s="479"/>
    </row>
    <row r="1941" spans="6:15" ht="15">
      <c r="F1941" s="504"/>
      <c r="H1941" s="505"/>
      <c r="O1941" s="479"/>
    </row>
    <row r="1942" spans="6:15" ht="15">
      <c r="F1942" s="504"/>
      <c r="H1942" s="505"/>
      <c r="O1942" s="479"/>
    </row>
    <row r="1943" spans="6:15" ht="15">
      <c r="F1943" s="504"/>
      <c r="H1943" s="505"/>
      <c r="O1943" s="479"/>
    </row>
    <row r="1944" spans="6:15" ht="15">
      <c r="F1944" s="504"/>
      <c r="H1944" s="505"/>
      <c r="O1944" s="479"/>
    </row>
    <row r="1945" spans="6:15" ht="15">
      <c r="F1945" s="504"/>
      <c r="H1945" s="505"/>
      <c r="O1945" s="479"/>
    </row>
    <row r="1946" spans="6:15" ht="15">
      <c r="F1946" s="504"/>
      <c r="H1946" s="505"/>
      <c r="O1946" s="479"/>
    </row>
    <row r="1947" spans="6:15" ht="15">
      <c r="F1947" s="504"/>
      <c r="H1947" s="505"/>
      <c r="O1947" s="479"/>
    </row>
    <row r="1948" spans="6:15" ht="15">
      <c r="F1948" s="504"/>
      <c r="H1948" s="505"/>
      <c r="O1948" s="479"/>
    </row>
    <row r="1949" spans="6:15" ht="15">
      <c r="F1949" s="504"/>
      <c r="H1949" s="505"/>
      <c r="O1949" s="479"/>
    </row>
    <row r="1950" spans="6:15" ht="15">
      <c r="F1950" s="504"/>
      <c r="H1950" s="505"/>
      <c r="O1950" s="479"/>
    </row>
    <row r="1951" spans="6:15" ht="15">
      <c r="F1951" s="504"/>
      <c r="H1951" s="505"/>
      <c r="O1951" s="479"/>
    </row>
    <row r="1952" spans="6:15" ht="15">
      <c r="F1952" s="504"/>
      <c r="H1952" s="505"/>
      <c r="O1952" s="479"/>
    </row>
    <row r="1953" spans="6:15" ht="15">
      <c r="F1953" s="504"/>
      <c r="H1953" s="505"/>
      <c r="O1953" s="479"/>
    </row>
    <row r="1954" spans="6:15" ht="15">
      <c r="F1954" s="504"/>
      <c r="H1954" s="505"/>
      <c r="O1954" s="479"/>
    </row>
    <row r="1955" spans="6:15" ht="15">
      <c r="F1955" s="504"/>
      <c r="H1955" s="505"/>
      <c r="O1955" s="479"/>
    </row>
    <row r="1956" spans="6:15" ht="15">
      <c r="F1956" s="504"/>
      <c r="H1956" s="505"/>
      <c r="O1956" s="479"/>
    </row>
    <row r="1957" spans="6:15" ht="15">
      <c r="F1957" s="504"/>
      <c r="H1957" s="505"/>
      <c r="O1957" s="479"/>
    </row>
    <row r="1958" spans="6:15" ht="15">
      <c r="F1958" s="504"/>
      <c r="H1958" s="505"/>
      <c r="O1958" s="479"/>
    </row>
    <row r="1959" spans="6:15" ht="15">
      <c r="F1959" s="504"/>
      <c r="H1959" s="505"/>
      <c r="O1959" s="479"/>
    </row>
    <row r="1960" spans="6:15" ht="15">
      <c r="F1960" s="504"/>
      <c r="H1960" s="505"/>
      <c r="O1960" s="479"/>
    </row>
    <row r="1961" spans="6:15" ht="15">
      <c r="F1961" s="504"/>
      <c r="H1961" s="505"/>
      <c r="O1961" s="479"/>
    </row>
    <row r="1962" spans="6:15" ht="15">
      <c r="F1962" s="504"/>
      <c r="H1962" s="505"/>
      <c r="O1962" s="479"/>
    </row>
    <row r="1963" spans="6:15" ht="15">
      <c r="F1963" s="504"/>
      <c r="H1963" s="505"/>
      <c r="O1963" s="479"/>
    </row>
    <row r="1964" spans="6:15" ht="15">
      <c r="F1964" s="504"/>
      <c r="H1964" s="505"/>
      <c r="O1964" s="479"/>
    </row>
    <row r="1965" spans="6:15" ht="15">
      <c r="F1965" s="504"/>
      <c r="H1965" s="505"/>
      <c r="O1965" s="479"/>
    </row>
    <row r="1966" spans="6:15" ht="15">
      <c r="F1966" s="504"/>
      <c r="H1966" s="505"/>
      <c r="O1966" s="479"/>
    </row>
    <row r="1967" spans="6:15" ht="15">
      <c r="F1967" s="504"/>
      <c r="H1967" s="505"/>
      <c r="O1967" s="479"/>
    </row>
    <row r="1968" spans="6:15" ht="15">
      <c r="F1968" s="504"/>
      <c r="H1968" s="505"/>
      <c r="O1968" s="479"/>
    </row>
    <row r="1969" spans="6:15" ht="15">
      <c r="F1969" s="504"/>
      <c r="H1969" s="505"/>
      <c r="O1969" s="479"/>
    </row>
    <row r="1970" spans="6:15" ht="15">
      <c r="F1970" s="504"/>
      <c r="H1970" s="505"/>
      <c r="O1970" s="479"/>
    </row>
    <row r="1971" spans="6:15" ht="15">
      <c r="F1971" s="504"/>
      <c r="H1971" s="505"/>
      <c r="O1971" s="479"/>
    </row>
    <row r="1972" spans="6:15" ht="15">
      <c r="F1972" s="504"/>
      <c r="H1972" s="505"/>
      <c r="O1972" s="479"/>
    </row>
    <row r="1973" spans="6:15" ht="15">
      <c r="F1973" s="504"/>
      <c r="H1973" s="505"/>
      <c r="O1973" s="479"/>
    </row>
    <row r="1974" spans="6:15" ht="15">
      <c r="F1974" s="504"/>
      <c r="H1974" s="505"/>
      <c r="O1974" s="479"/>
    </row>
    <row r="1975" spans="6:15" ht="15">
      <c r="F1975" s="504"/>
      <c r="H1975" s="505"/>
      <c r="O1975" s="479"/>
    </row>
    <row r="1976" spans="6:15" ht="15">
      <c r="F1976" s="504"/>
      <c r="H1976" s="505"/>
      <c r="O1976" s="479"/>
    </row>
    <row r="1977" spans="6:15" ht="15">
      <c r="F1977" s="504"/>
      <c r="H1977" s="505"/>
      <c r="O1977" s="479"/>
    </row>
    <row r="1978" spans="6:15" ht="15">
      <c r="F1978" s="504"/>
      <c r="H1978" s="505"/>
      <c r="O1978" s="479"/>
    </row>
    <row r="1979" spans="6:15" ht="15">
      <c r="F1979" s="504"/>
      <c r="H1979" s="505"/>
      <c r="O1979" s="479"/>
    </row>
    <row r="1980" spans="6:15" ht="15">
      <c r="F1980" s="504"/>
      <c r="H1980" s="505"/>
      <c r="O1980" s="479"/>
    </row>
    <row r="1981" spans="6:15" ht="15">
      <c r="F1981" s="504"/>
      <c r="H1981" s="505"/>
      <c r="O1981" s="479"/>
    </row>
    <row r="1982" spans="6:15" ht="15">
      <c r="F1982" s="504"/>
      <c r="H1982" s="505"/>
      <c r="O1982" s="479"/>
    </row>
    <row r="1983" spans="6:15" ht="15">
      <c r="F1983" s="504"/>
      <c r="H1983" s="505"/>
      <c r="O1983" s="479"/>
    </row>
    <row r="1984" spans="6:15" ht="15">
      <c r="F1984" s="504"/>
      <c r="H1984" s="505"/>
      <c r="O1984" s="479"/>
    </row>
    <row r="1985" spans="6:15" ht="15">
      <c r="F1985" s="504"/>
      <c r="H1985" s="505"/>
      <c r="O1985" s="479"/>
    </row>
    <row r="1986" spans="6:15" ht="15">
      <c r="F1986" s="504"/>
      <c r="H1986" s="505"/>
      <c r="O1986" s="479"/>
    </row>
    <row r="1987" spans="6:15" ht="15">
      <c r="F1987" s="504"/>
      <c r="H1987" s="505"/>
      <c r="O1987" s="479"/>
    </row>
    <row r="1988" spans="6:15" ht="15">
      <c r="F1988" s="504"/>
      <c r="H1988" s="505"/>
      <c r="O1988" s="479"/>
    </row>
    <row r="1989" spans="6:15" ht="15">
      <c r="F1989" s="504"/>
      <c r="H1989" s="505"/>
      <c r="O1989" s="479"/>
    </row>
    <row r="1990" spans="6:15" ht="15">
      <c r="F1990" s="504"/>
      <c r="H1990" s="505"/>
      <c r="O1990" s="479"/>
    </row>
    <row r="1991" spans="6:15" ht="15">
      <c r="F1991" s="504"/>
      <c r="H1991" s="505"/>
      <c r="O1991" s="479"/>
    </row>
    <row r="1992" spans="6:15" ht="15">
      <c r="F1992" s="504"/>
      <c r="H1992" s="505"/>
      <c r="O1992" s="479"/>
    </row>
    <row r="1993" spans="6:15" ht="15">
      <c r="F1993" s="504"/>
      <c r="H1993" s="505"/>
      <c r="O1993" s="479"/>
    </row>
    <row r="1994" spans="6:15" ht="15">
      <c r="F1994" s="504"/>
      <c r="H1994" s="505"/>
      <c r="O1994" s="479"/>
    </row>
    <row r="1995" spans="6:15" ht="15">
      <c r="F1995" s="504"/>
      <c r="H1995" s="505"/>
      <c r="O1995" s="479"/>
    </row>
    <row r="1996" spans="6:15" ht="15">
      <c r="F1996" s="504"/>
      <c r="H1996" s="505"/>
      <c r="O1996" s="479"/>
    </row>
    <row r="1997" spans="6:15" ht="15">
      <c r="F1997" s="504"/>
      <c r="H1997" s="505"/>
      <c r="O1997" s="479"/>
    </row>
    <row r="1998" spans="6:15" ht="15">
      <c r="F1998" s="504"/>
      <c r="H1998" s="505"/>
      <c r="O1998" s="479"/>
    </row>
    <row r="1999" spans="6:15" ht="15">
      <c r="F1999" s="504"/>
      <c r="H1999" s="505"/>
      <c r="O1999" s="479"/>
    </row>
    <row r="2000" spans="6:15" ht="15">
      <c r="F2000" s="504"/>
      <c r="H2000" s="505"/>
      <c r="O2000" s="479"/>
    </row>
    <row r="2001" spans="6:15" ht="15">
      <c r="F2001" s="504"/>
      <c r="H2001" s="505"/>
      <c r="O2001" s="479"/>
    </row>
    <row r="2002" spans="6:15" ht="15">
      <c r="F2002" s="504"/>
      <c r="H2002" s="505"/>
      <c r="O2002" s="479"/>
    </row>
    <row r="2003" spans="6:15" ht="15">
      <c r="F2003" s="504"/>
      <c r="H2003" s="505"/>
      <c r="O2003" s="479"/>
    </row>
    <row r="2004" spans="6:15" ht="15">
      <c r="F2004" s="504"/>
      <c r="H2004" s="505"/>
      <c r="O2004" s="479"/>
    </row>
    <row r="2005" spans="6:15" ht="15">
      <c r="F2005" s="504"/>
      <c r="H2005" s="505"/>
      <c r="O2005" s="479"/>
    </row>
    <row r="2006" spans="6:15" ht="15">
      <c r="F2006" s="504"/>
      <c r="H2006" s="505"/>
      <c r="O2006" s="479"/>
    </row>
    <row r="2007" spans="6:15" ht="15">
      <c r="F2007" s="504"/>
      <c r="H2007" s="505"/>
      <c r="O2007" s="479"/>
    </row>
    <row r="2008" spans="6:15" ht="15">
      <c r="F2008" s="504"/>
      <c r="H2008" s="505"/>
      <c r="O2008" s="479"/>
    </row>
    <row r="2009" spans="6:15" ht="15">
      <c r="F2009" s="504"/>
      <c r="H2009" s="505"/>
      <c r="O2009" s="479"/>
    </row>
    <row r="2010" spans="6:15" ht="15">
      <c r="F2010" s="504"/>
      <c r="H2010" s="505"/>
      <c r="O2010" s="479"/>
    </row>
    <row r="2011" spans="6:15" ht="15">
      <c r="F2011" s="504"/>
      <c r="H2011" s="505"/>
      <c r="O2011" s="479"/>
    </row>
    <row r="2012" spans="6:15" ht="15">
      <c r="F2012" s="504"/>
      <c r="H2012" s="505"/>
      <c r="O2012" s="479"/>
    </row>
    <row r="2013" spans="6:15" ht="15">
      <c r="F2013" s="504"/>
      <c r="H2013" s="505"/>
      <c r="O2013" s="479"/>
    </row>
    <row r="2014" spans="6:15" ht="15">
      <c r="F2014" s="504"/>
      <c r="H2014" s="505"/>
      <c r="O2014" s="479"/>
    </row>
    <row r="2015" spans="6:15" ht="15">
      <c r="F2015" s="504"/>
      <c r="H2015" s="505"/>
      <c r="O2015" s="479"/>
    </row>
    <row r="2016" spans="6:15" ht="15">
      <c r="F2016" s="504"/>
      <c r="H2016" s="505"/>
      <c r="O2016" s="479"/>
    </row>
    <row r="2017" spans="6:15" ht="15">
      <c r="F2017" s="504"/>
      <c r="H2017" s="505"/>
      <c r="O2017" s="479"/>
    </row>
    <row r="2018" spans="6:15" ht="15">
      <c r="F2018" s="504"/>
      <c r="H2018" s="505"/>
      <c r="O2018" s="479"/>
    </row>
    <row r="2019" spans="6:15" ht="15">
      <c r="F2019" s="504"/>
      <c r="H2019" s="505"/>
      <c r="O2019" s="479"/>
    </row>
    <row r="2020" spans="6:15" ht="15">
      <c r="F2020" s="504"/>
      <c r="H2020" s="505"/>
      <c r="O2020" s="479"/>
    </row>
    <row r="2021" spans="6:15" ht="15">
      <c r="F2021" s="504"/>
      <c r="H2021" s="505"/>
      <c r="O2021" s="479"/>
    </row>
    <row r="2022" spans="6:15" ht="15">
      <c r="F2022" s="504"/>
      <c r="H2022" s="505"/>
      <c r="O2022" s="479"/>
    </row>
    <row r="2023" spans="6:15" ht="15">
      <c r="F2023" s="504"/>
      <c r="H2023" s="505"/>
      <c r="O2023" s="479"/>
    </row>
    <row r="2024" spans="6:15" ht="15">
      <c r="F2024" s="504"/>
      <c r="H2024" s="505"/>
      <c r="O2024" s="479"/>
    </row>
    <row r="2025" spans="6:15" ht="15">
      <c r="F2025" s="504"/>
      <c r="H2025" s="505"/>
      <c r="O2025" s="479"/>
    </row>
    <row r="2026" spans="6:15" ht="15">
      <c r="F2026" s="504"/>
      <c r="H2026" s="505"/>
      <c r="O2026" s="479"/>
    </row>
    <row r="2027" spans="6:15" ht="15">
      <c r="F2027" s="504"/>
      <c r="H2027" s="505"/>
      <c r="O2027" s="479"/>
    </row>
    <row r="2028" spans="6:15" ht="15">
      <c r="F2028" s="504"/>
      <c r="H2028" s="505"/>
      <c r="O2028" s="479"/>
    </row>
    <row r="2029" spans="6:15" ht="15">
      <c r="F2029" s="504"/>
      <c r="H2029" s="505"/>
      <c r="O2029" s="479"/>
    </row>
    <row r="2030" spans="6:15" ht="15">
      <c r="F2030" s="504"/>
      <c r="H2030" s="505"/>
      <c r="O2030" s="479"/>
    </row>
    <row r="2031" spans="6:15" ht="15">
      <c r="F2031" s="504"/>
      <c r="H2031" s="505"/>
      <c r="O2031" s="479"/>
    </row>
    <row r="2032" spans="6:15" ht="15">
      <c r="F2032" s="504"/>
      <c r="H2032" s="505"/>
      <c r="O2032" s="479"/>
    </row>
    <row r="2033" spans="6:15" ht="15">
      <c r="F2033" s="504"/>
      <c r="H2033" s="505"/>
      <c r="O2033" s="479"/>
    </row>
    <row r="2034" spans="6:15" ht="15">
      <c r="F2034" s="504"/>
      <c r="H2034" s="505"/>
      <c r="O2034" s="479"/>
    </row>
    <row r="2035" spans="6:15" ht="15">
      <c r="F2035" s="504"/>
      <c r="H2035" s="505"/>
      <c r="O2035" s="479"/>
    </row>
    <row r="2036" spans="6:15" ht="15">
      <c r="F2036" s="504"/>
      <c r="H2036" s="505"/>
      <c r="O2036" s="479"/>
    </row>
    <row r="2037" spans="6:15" ht="15">
      <c r="F2037" s="504"/>
      <c r="H2037" s="505"/>
      <c r="O2037" s="479"/>
    </row>
    <row r="2038" spans="6:15" ht="15">
      <c r="F2038" s="504"/>
      <c r="H2038" s="505"/>
      <c r="O2038" s="479"/>
    </row>
    <row r="2039" spans="6:15" ht="15">
      <c r="F2039" s="504"/>
      <c r="H2039" s="505"/>
      <c r="O2039" s="479"/>
    </row>
    <row r="2040" spans="6:15" ht="15">
      <c r="F2040" s="504"/>
      <c r="H2040" s="505"/>
      <c r="O2040" s="479"/>
    </row>
    <row r="2041" spans="6:15" ht="15">
      <c r="F2041" s="504"/>
      <c r="H2041" s="505"/>
      <c r="O2041" s="479"/>
    </row>
    <row r="2042" spans="6:15" ht="15">
      <c r="F2042" s="504"/>
      <c r="H2042" s="505"/>
      <c r="O2042" s="479"/>
    </row>
    <row r="2043" spans="6:15" ht="15">
      <c r="F2043" s="504"/>
      <c r="H2043" s="505"/>
      <c r="O2043" s="479"/>
    </row>
    <row r="2044" spans="6:15" ht="15">
      <c r="F2044" s="504"/>
      <c r="H2044" s="505"/>
      <c r="O2044" s="479"/>
    </row>
    <row r="2045" spans="6:15" ht="15">
      <c r="F2045" s="504"/>
      <c r="H2045" s="505"/>
      <c r="O2045" s="479"/>
    </row>
    <row r="2046" spans="6:15" ht="15">
      <c r="F2046" s="504"/>
      <c r="H2046" s="505"/>
      <c r="O2046" s="479"/>
    </row>
    <row r="2047" spans="6:15" ht="15">
      <c r="F2047" s="504"/>
      <c r="H2047" s="505"/>
      <c r="O2047" s="479"/>
    </row>
    <row r="2048" spans="6:15" ht="15">
      <c r="F2048" s="504"/>
      <c r="H2048" s="505"/>
      <c r="O2048" s="479"/>
    </row>
    <row r="2049" spans="6:15" ht="15">
      <c r="F2049" s="504"/>
      <c r="H2049" s="505"/>
      <c r="O2049" s="479"/>
    </row>
    <row r="2050" spans="6:15" ht="15">
      <c r="F2050" s="504"/>
      <c r="H2050" s="505"/>
      <c r="O2050" s="479"/>
    </row>
    <row r="2051" spans="6:15" ht="15">
      <c r="F2051" s="504"/>
      <c r="H2051" s="505"/>
      <c r="O2051" s="479"/>
    </row>
    <row r="2052" spans="6:15" ht="15">
      <c r="F2052" s="504"/>
      <c r="H2052" s="505"/>
      <c r="O2052" s="479"/>
    </row>
    <row r="2053" spans="6:15" ht="15">
      <c r="F2053" s="504"/>
      <c r="H2053" s="505"/>
      <c r="O2053" s="479"/>
    </row>
    <row r="2054" spans="6:15" ht="15">
      <c r="F2054" s="504"/>
      <c r="H2054" s="505"/>
      <c r="O2054" s="479"/>
    </row>
    <row r="2055" spans="6:15" ht="15">
      <c r="F2055" s="504"/>
      <c r="H2055" s="505"/>
      <c r="O2055" s="479"/>
    </row>
    <row r="2056" spans="6:15" ht="15">
      <c r="F2056" s="504"/>
      <c r="H2056" s="505"/>
      <c r="O2056" s="479"/>
    </row>
    <row r="2057" spans="6:15" ht="15">
      <c r="F2057" s="504"/>
      <c r="H2057" s="505"/>
      <c r="O2057" s="479"/>
    </row>
    <row r="2058" spans="6:15" ht="15">
      <c r="F2058" s="504"/>
      <c r="H2058" s="505"/>
      <c r="O2058" s="479"/>
    </row>
    <row r="2059" spans="6:15" ht="15">
      <c r="F2059" s="504"/>
      <c r="H2059" s="505"/>
      <c r="O2059" s="479"/>
    </row>
    <row r="2060" spans="6:15" ht="15">
      <c r="F2060" s="504"/>
      <c r="H2060" s="505"/>
      <c r="O2060" s="479"/>
    </row>
    <row r="2061" spans="6:15" ht="15">
      <c r="F2061" s="504"/>
      <c r="H2061" s="505"/>
      <c r="O2061" s="479"/>
    </row>
    <row r="2062" spans="6:15" ht="15">
      <c r="F2062" s="504"/>
      <c r="H2062" s="505"/>
      <c r="O2062" s="479"/>
    </row>
    <row r="2063" spans="6:15" ht="15">
      <c r="F2063" s="504"/>
      <c r="H2063" s="505"/>
      <c r="O2063" s="479"/>
    </row>
    <row r="2064" spans="6:15" ht="15">
      <c r="F2064" s="504"/>
      <c r="H2064" s="505"/>
      <c r="O2064" s="479"/>
    </row>
    <row r="2065" spans="6:15" ht="15">
      <c r="F2065" s="504"/>
      <c r="H2065" s="505"/>
      <c r="O2065" s="479"/>
    </row>
    <row r="2066" spans="6:15" ht="15">
      <c r="F2066" s="504"/>
      <c r="H2066" s="505"/>
      <c r="O2066" s="479"/>
    </row>
    <row r="2067" spans="6:15" ht="15">
      <c r="F2067" s="504"/>
      <c r="H2067" s="505"/>
      <c r="O2067" s="479"/>
    </row>
    <row r="2068" spans="6:15" ht="15">
      <c r="F2068" s="504"/>
      <c r="H2068" s="505"/>
      <c r="O2068" s="479"/>
    </row>
    <row r="2069" spans="6:15" ht="15">
      <c r="F2069" s="504"/>
      <c r="H2069" s="505"/>
      <c r="O2069" s="479"/>
    </row>
    <row r="2070" spans="6:15" ht="15">
      <c r="F2070" s="504"/>
      <c r="H2070" s="505"/>
      <c r="O2070" s="479"/>
    </row>
    <row r="2071" spans="6:15" ht="15">
      <c r="F2071" s="504"/>
      <c r="H2071" s="505"/>
      <c r="O2071" s="479"/>
    </row>
    <row r="2072" spans="6:15" ht="15">
      <c r="F2072" s="504"/>
      <c r="H2072" s="505"/>
      <c r="O2072" s="479"/>
    </row>
    <row r="2073" spans="6:15" ht="15">
      <c r="F2073" s="504"/>
      <c r="H2073" s="505"/>
      <c r="O2073" s="479"/>
    </row>
    <row r="2074" spans="6:15" ht="15">
      <c r="F2074" s="504"/>
      <c r="H2074" s="505"/>
      <c r="O2074" s="479"/>
    </row>
    <row r="2075" spans="6:15" ht="15">
      <c r="F2075" s="504"/>
      <c r="H2075" s="505"/>
      <c r="O2075" s="479"/>
    </row>
    <row r="2076" spans="6:15" ht="15">
      <c r="F2076" s="504"/>
      <c r="H2076" s="505"/>
      <c r="O2076" s="479"/>
    </row>
    <row r="2077" spans="6:15" ht="15">
      <c r="F2077" s="504"/>
      <c r="H2077" s="505"/>
      <c r="O2077" s="479"/>
    </row>
    <row r="2078" spans="6:15" ht="15">
      <c r="F2078" s="504"/>
      <c r="H2078" s="505"/>
      <c r="O2078" s="479"/>
    </row>
    <row r="2079" spans="6:15" ht="15">
      <c r="F2079" s="504"/>
      <c r="H2079" s="505"/>
      <c r="O2079" s="479"/>
    </row>
    <row r="2080" spans="6:15" ht="15">
      <c r="F2080" s="504"/>
      <c r="H2080" s="505"/>
      <c r="O2080" s="479"/>
    </row>
    <row r="2081" spans="6:15" ht="15">
      <c r="F2081" s="504"/>
      <c r="H2081" s="505"/>
      <c r="O2081" s="479"/>
    </row>
    <row r="2082" spans="6:15" ht="15">
      <c r="F2082" s="504"/>
      <c r="H2082" s="505"/>
      <c r="O2082" s="479"/>
    </row>
    <row r="2083" spans="6:15" ht="15">
      <c r="F2083" s="504"/>
      <c r="H2083" s="505"/>
      <c r="O2083" s="479"/>
    </row>
    <row r="2084" spans="6:15" ht="15">
      <c r="F2084" s="504"/>
      <c r="H2084" s="505"/>
      <c r="O2084" s="479"/>
    </row>
    <row r="2085" spans="6:15" ht="15">
      <c r="F2085" s="504"/>
      <c r="H2085" s="505"/>
      <c r="O2085" s="479"/>
    </row>
    <row r="2086" spans="6:15" ht="15">
      <c r="F2086" s="504"/>
      <c r="H2086" s="505"/>
      <c r="O2086" s="479"/>
    </row>
    <row r="2087" spans="6:15" ht="15">
      <c r="F2087" s="504"/>
      <c r="H2087" s="505"/>
      <c r="O2087" s="479"/>
    </row>
    <row r="2088" spans="6:15" ht="15">
      <c r="F2088" s="504"/>
      <c r="H2088" s="505"/>
      <c r="O2088" s="479"/>
    </row>
    <row r="2089" spans="6:15" ht="15">
      <c r="F2089" s="504"/>
      <c r="H2089" s="505"/>
      <c r="O2089" s="479"/>
    </row>
    <row r="2090" spans="6:15" ht="15">
      <c r="F2090" s="504"/>
      <c r="H2090" s="505"/>
      <c r="O2090" s="479"/>
    </row>
    <row r="2091" spans="6:15" ht="15">
      <c r="F2091" s="504"/>
      <c r="H2091" s="505"/>
      <c r="O2091" s="479"/>
    </row>
    <row r="2092" spans="6:15" ht="15">
      <c r="F2092" s="504"/>
      <c r="H2092" s="505"/>
      <c r="O2092" s="479"/>
    </row>
    <row r="2093" spans="6:15" ht="15">
      <c r="F2093" s="504"/>
      <c r="H2093" s="505"/>
      <c r="O2093" s="479"/>
    </row>
    <row r="2094" spans="6:15" ht="15">
      <c r="F2094" s="504"/>
      <c r="H2094" s="505"/>
      <c r="O2094" s="479"/>
    </row>
    <row r="2095" spans="6:15" ht="15">
      <c r="F2095" s="504"/>
      <c r="H2095" s="505"/>
      <c r="O2095" s="479"/>
    </row>
    <row r="2096" spans="6:15" ht="15">
      <c r="F2096" s="504"/>
      <c r="H2096" s="505"/>
      <c r="O2096" s="479"/>
    </row>
    <row r="2097" spans="6:15" ht="15">
      <c r="F2097" s="504"/>
      <c r="H2097" s="505"/>
      <c r="O2097" s="479"/>
    </row>
    <row r="2098" spans="6:15" ht="15">
      <c r="F2098" s="504"/>
      <c r="H2098" s="505"/>
      <c r="O2098" s="479"/>
    </row>
    <row r="2099" spans="6:15" ht="15">
      <c r="F2099" s="504"/>
      <c r="H2099" s="505"/>
      <c r="O2099" s="479"/>
    </row>
    <row r="2100" spans="6:15" ht="15">
      <c r="F2100" s="504"/>
      <c r="H2100" s="505"/>
      <c r="O2100" s="479"/>
    </row>
    <row r="2101" spans="6:15" ht="15">
      <c r="F2101" s="504"/>
      <c r="H2101" s="505"/>
      <c r="O2101" s="479"/>
    </row>
    <row r="2102" spans="6:15" ht="15">
      <c r="F2102" s="504"/>
      <c r="H2102" s="505"/>
      <c r="O2102" s="479"/>
    </row>
    <row r="2103" spans="6:15" ht="15">
      <c r="F2103" s="504"/>
      <c r="H2103" s="505"/>
      <c r="O2103" s="479"/>
    </row>
    <row r="2104" spans="6:15" ht="15">
      <c r="F2104" s="504"/>
      <c r="H2104" s="505"/>
      <c r="O2104" s="479"/>
    </row>
    <row r="2105" spans="6:15" ht="15">
      <c r="F2105" s="504"/>
      <c r="H2105" s="505"/>
      <c r="O2105" s="479"/>
    </row>
    <row r="2106" spans="6:15" ht="15">
      <c r="F2106" s="504"/>
      <c r="H2106" s="505"/>
      <c r="O2106" s="479"/>
    </row>
    <row r="2107" spans="6:15" ht="15">
      <c r="F2107" s="504"/>
      <c r="H2107" s="505"/>
      <c r="O2107" s="479"/>
    </row>
    <row r="2108" spans="6:15" ht="15">
      <c r="F2108" s="504"/>
      <c r="H2108" s="505"/>
      <c r="O2108" s="479"/>
    </row>
    <row r="2109" spans="6:15" ht="15">
      <c r="F2109" s="504"/>
      <c r="H2109" s="505"/>
      <c r="O2109" s="479"/>
    </row>
    <row r="2110" spans="6:15" ht="15">
      <c r="F2110" s="504"/>
      <c r="H2110" s="505"/>
      <c r="O2110" s="479"/>
    </row>
    <row r="2111" spans="6:15" ht="15">
      <c r="F2111" s="504"/>
      <c r="H2111" s="505"/>
      <c r="O2111" s="479"/>
    </row>
    <row r="2112" spans="6:15" ht="15">
      <c r="F2112" s="504"/>
      <c r="H2112" s="505"/>
      <c r="O2112" s="479"/>
    </row>
    <row r="2113" spans="6:15" ht="15">
      <c r="F2113" s="504"/>
      <c r="H2113" s="505"/>
      <c r="O2113" s="479"/>
    </row>
    <row r="2114" spans="6:15" ht="15">
      <c r="F2114" s="504"/>
      <c r="H2114" s="505"/>
      <c r="O2114" s="479"/>
    </row>
    <row r="2115" spans="6:15" ht="15">
      <c r="F2115" s="504"/>
      <c r="H2115" s="505"/>
      <c r="O2115" s="479"/>
    </row>
    <row r="2116" spans="6:15" ht="15">
      <c r="F2116" s="504"/>
      <c r="H2116" s="505"/>
      <c r="O2116" s="479"/>
    </row>
    <row r="2117" spans="6:15" ht="15">
      <c r="F2117" s="504"/>
      <c r="H2117" s="505"/>
      <c r="O2117" s="479"/>
    </row>
    <row r="2118" spans="6:15" ht="15">
      <c r="F2118" s="504"/>
      <c r="H2118" s="505"/>
      <c r="O2118" s="479"/>
    </row>
    <row r="2119" spans="6:15" ht="15">
      <c r="F2119" s="504"/>
      <c r="H2119" s="505"/>
      <c r="O2119" s="479"/>
    </row>
    <row r="2120" spans="6:15" ht="15">
      <c r="F2120" s="504"/>
      <c r="H2120" s="505"/>
      <c r="O2120" s="479"/>
    </row>
    <row r="2121" spans="6:15" ht="15">
      <c r="F2121" s="504"/>
      <c r="H2121" s="505"/>
      <c r="O2121" s="479"/>
    </row>
    <row r="2122" spans="6:15" ht="15">
      <c r="F2122" s="504"/>
      <c r="H2122" s="505"/>
      <c r="O2122" s="479"/>
    </row>
    <row r="2123" spans="6:15" ht="15">
      <c r="F2123" s="504"/>
      <c r="H2123" s="505"/>
      <c r="O2123" s="479"/>
    </row>
    <row r="2124" spans="6:15" ht="15">
      <c r="F2124" s="504"/>
      <c r="H2124" s="505"/>
      <c r="O2124" s="479"/>
    </row>
    <row r="2125" spans="6:15" ht="15">
      <c r="F2125" s="504"/>
      <c r="H2125" s="505"/>
      <c r="O2125" s="479"/>
    </row>
    <row r="2126" spans="6:15" ht="15">
      <c r="F2126" s="504"/>
      <c r="H2126" s="505"/>
      <c r="O2126" s="479"/>
    </row>
    <row r="2127" spans="6:15" ht="15">
      <c r="F2127" s="504"/>
      <c r="H2127" s="505"/>
      <c r="O2127" s="479"/>
    </row>
    <row r="2128" spans="6:15" ht="15">
      <c r="F2128" s="504"/>
      <c r="H2128" s="505"/>
      <c r="O2128" s="479"/>
    </row>
    <row r="2129" spans="6:15" ht="15">
      <c r="F2129" s="504"/>
      <c r="H2129" s="505"/>
      <c r="O2129" s="479"/>
    </row>
    <row r="2130" spans="6:15" ht="15">
      <c r="F2130" s="504"/>
      <c r="H2130" s="505"/>
      <c r="O2130" s="479"/>
    </row>
    <row r="2131" spans="6:15" ht="15">
      <c r="F2131" s="504"/>
      <c r="H2131" s="505"/>
      <c r="O2131" s="479"/>
    </row>
    <row r="2132" spans="6:15" ht="15">
      <c r="F2132" s="504"/>
      <c r="H2132" s="505"/>
      <c r="O2132" s="479"/>
    </row>
    <row r="2133" spans="6:15" ht="15">
      <c r="F2133" s="504"/>
      <c r="H2133" s="505"/>
      <c r="O2133" s="479"/>
    </row>
    <row r="2134" spans="6:15" ht="15">
      <c r="F2134" s="504"/>
      <c r="H2134" s="505"/>
      <c r="O2134" s="479"/>
    </row>
    <row r="2135" spans="6:15" ht="15">
      <c r="F2135" s="504"/>
      <c r="H2135" s="505"/>
      <c r="O2135" s="479"/>
    </row>
    <row r="2136" spans="6:15" ht="15">
      <c r="F2136" s="504"/>
      <c r="H2136" s="505"/>
      <c r="O2136" s="479"/>
    </row>
    <row r="2137" spans="6:15" ht="15">
      <c r="F2137" s="504"/>
      <c r="H2137" s="505"/>
      <c r="O2137" s="479"/>
    </row>
    <row r="2138" spans="6:15" ht="15">
      <c r="F2138" s="504"/>
      <c r="H2138" s="505"/>
      <c r="O2138" s="479"/>
    </row>
    <row r="2139" spans="6:15" ht="15">
      <c r="F2139" s="504"/>
      <c r="H2139" s="505"/>
      <c r="O2139" s="479"/>
    </row>
    <row r="2140" spans="6:15" ht="15">
      <c r="F2140" s="504"/>
      <c r="H2140" s="505"/>
      <c r="O2140" s="479"/>
    </row>
    <row r="2141" spans="6:15" ht="15">
      <c r="F2141" s="504"/>
      <c r="H2141" s="505"/>
      <c r="O2141" s="479"/>
    </row>
    <row r="2142" spans="6:15" ht="15">
      <c r="F2142" s="504"/>
      <c r="H2142" s="505"/>
      <c r="O2142" s="479"/>
    </row>
    <row r="2143" spans="6:15" ht="15">
      <c r="F2143" s="504"/>
      <c r="H2143" s="505"/>
      <c r="O2143" s="479"/>
    </row>
    <row r="2144" spans="6:15" ht="15">
      <c r="F2144" s="504"/>
      <c r="H2144" s="505"/>
      <c r="O2144" s="479"/>
    </row>
    <row r="2145" spans="6:15" ht="15">
      <c r="F2145" s="504"/>
      <c r="H2145" s="505"/>
      <c r="O2145" s="479"/>
    </row>
    <row r="2146" spans="6:15" ht="15">
      <c r="F2146" s="504"/>
      <c r="H2146" s="505"/>
      <c r="O2146" s="479"/>
    </row>
    <row r="2147" spans="6:15" ht="15">
      <c r="F2147" s="504"/>
      <c r="H2147" s="505"/>
      <c r="O2147" s="479"/>
    </row>
    <row r="2148" spans="6:15" ht="15">
      <c r="F2148" s="504"/>
      <c r="H2148" s="505"/>
      <c r="O2148" s="479"/>
    </row>
    <row r="2149" spans="6:15" ht="15">
      <c r="F2149" s="504"/>
      <c r="H2149" s="505"/>
      <c r="O2149" s="479"/>
    </row>
    <row r="2150" spans="6:15" ht="15">
      <c r="F2150" s="504"/>
      <c r="H2150" s="505"/>
      <c r="O2150" s="479"/>
    </row>
    <row r="2151" spans="6:15" ht="15">
      <c r="F2151" s="504"/>
      <c r="H2151" s="505"/>
      <c r="O2151" s="479"/>
    </row>
    <row r="2152" spans="6:15" ht="15">
      <c r="F2152" s="504"/>
      <c r="H2152" s="505"/>
      <c r="O2152" s="479"/>
    </row>
    <row r="2153" spans="6:15" ht="15">
      <c r="F2153" s="504"/>
      <c r="H2153" s="505"/>
      <c r="O2153" s="479"/>
    </row>
    <row r="2154" spans="6:15" ht="15">
      <c r="F2154" s="504"/>
      <c r="H2154" s="505"/>
      <c r="O2154" s="479"/>
    </row>
    <row r="2155" spans="6:15" ht="15">
      <c r="F2155" s="504"/>
      <c r="H2155" s="505"/>
      <c r="O2155" s="479"/>
    </row>
    <row r="2156" spans="6:15" ht="15">
      <c r="F2156" s="504"/>
      <c r="H2156" s="505"/>
      <c r="O2156" s="479"/>
    </row>
    <row r="2157" spans="6:15" ht="15">
      <c r="F2157" s="504"/>
      <c r="H2157" s="505"/>
      <c r="O2157" s="479"/>
    </row>
    <row r="2158" spans="6:15" ht="15">
      <c r="F2158" s="504"/>
      <c r="H2158" s="505"/>
      <c r="O2158" s="479"/>
    </row>
    <row r="2159" spans="6:15" ht="15">
      <c r="F2159" s="504"/>
      <c r="H2159" s="505"/>
      <c r="O2159" s="479"/>
    </row>
    <row r="2160" spans="6:15" ht="15">
      <c r="F2160" s="504"/>
      <c r="H2160" s="505"/>
      <c r="O2160" s="479"/>
    </row>
    <row r="2161" spans="6:15" ht="15">
      <c r="F2161" s="504"/>
      <c r="H2161" s="505"/>
      <c r="O2161" s="479"/>
    </row>
    <row r="2162" spans="6:15" ht="15">
      <c r="F2162" s="504"/>
      <c r="H2162" s="505"/>
      <c r="O2162" s="479"/>
    </row>
    <row r="2163" spans="6:15" ht="15">
      <c r="F2163" s="504"/>
      <c r="H2163" s="505"/>
      <c r="O2163" s="479"/>
    </row>
    <row r="2164" spans="6:15" ht="15">
      <c r="F2164" s="504"/>
      <c r="H2164" s="505"/>
      <c r="O2164" s="479"/>
    </row>
    <row r="2165" spans="6:15" ht="15">
      <c r="F2165" s="504"/>
      <c r="H2165" s="505"/>
      <c r="O2165" s="479"/>
    </row>
    <row r="2166" spans="6:15" ht="15">
      <c r="F2166" s="504"/>
      <c r="H2166" s="505"/>
      <c r="O2166" s="479"/>
    </row>
    <row r="2167" spans="6:15" ht="15">
      <c r="F2167" s="504"/>
      <c r="H2167" s="505"/>
      <c r="O2167" s="479"/>
    </row>
    <row r="2168" spans="6:15" ht="15">
      <c r="F2168" s="504"/>
      <c r="H2168" s="505"/>
      <c r="O2168" s="479"/>
    </row>
    <row r="2169" spans="6:15" ht="15">
      <c r="F2169" s="504"/>
      <c r="H2169" s="505"/>
      <c r="O2169" s="479"/>
    </row>
    <row r="2170" spans="6:15" ht="15">
      <c r="F2170" s="504"/>
      <c r="H2170" s="505"/>
      <c r="O2170" s="479"/>
    </row>
    <row r="2171" spans="6:15" ht="15">
      <c r="F2171" s="504"/>
      <c r="H2171" s="505"/>
      <c r="O2171" s="479"/>
    </row>
    <row r="2172" spans="6:15" ht="15">
      <c r="F2172" s="504"/>
      <c r="H2172" s="505"/>
      <c r="O2172" s="479"/>
    </row>
    <row r="2173" spans="6:15" ht="15">
      <c r="F2173" s="504"/>
      <c r="H2173" s="505"/>
      <c r="O2173" s="479"/>
    </row>
    <row r="2174" spans="6:15" ht="15">
      <c r="F2174" s="504"/>
      <c r="H2174" s="505"/>
      <c r="O2174" s="479"/>
    </row>
    <row r="2175" spans="6:15" ht="15">
      <c r="F2175" s="504"/>
      <c r="H2175" s="505"/>
      <c r="O2175" s="479"/>
    </row>
    <row r="2176" spans="6:15" ht="15">
      <c r="F2176" s="504"/>
      <c r="H2176" s="505"/>
      <c r="O2176" s="479"/>
    </row>
    <row r="2177" spans="6:15" ht="15">
      <c r="F2177" s="504"/>
      <c r="H2177" s="505"/>
      <c r="O2177" s="479"/>
    </row>
    <row r="2178" spans="6:15" ht="15">
      <c r="F2178" s="504"/>
      <c r="H2178" s="505"/>
      <c r="O2178" s="479"/>
    </row>
    <row r="2179" spans="6:15" ht="15">
      <c r="F2179" s="504"/>
      <c r="H2179" s="505"/>
      <c r="O2179" s="479"/>
    </row>
    <row r="2180" spans="6:15" ht="15">
      <c r="F2180" s="504"/>
      <c r="H2180" s="505"/>
      <c r="O2180" s="479"/>
    </row>
    <row r="2181" spans="6:15" ht="15">
      <c r="F2181" s="504"/>
      <c r="H2181" s="505"/>
      <c r="O2181" s="479"/>
    </row>
    <row r="2182" spans="6:15" ht="15">
      <c r="F2182" s="504"/>
      <c r="H2182" s="505"/>
      <c r="O2182" s="479"/>
    </row>
    <row r="2183" spans="6:15" ht="15">
      <c r="F2183" s="504"/>
      <c r="H2183" s="505"/>
      <c r="O2183" s="479"/>
    </row>
    <row r="2184" spans="6:15" ht="15">
      <c r="F2184" s="504"/>
      <c r="H2184" s="505"/>
      <c r="O2184" s="479"/>
    </row>
    <row r="2185" spans="6:15" ht="15">
      <c r="F2185" s="504"/>
      <c r="H2185" s="505"/>
      <c r="O2185" s="479"/>
    </row>
    <row r="2186" spans="6:15" ht="15">
      <c r="F2186" s="504"/>
      <c r="H2186" s="505"/>
      <c r="O2186" s="479"/>
    </row>
    <row r="2187" spans="6:15" ht="15">
      <c r="F2187" s="504"/>
      <c r="H2187" s="505"/>
      <c r="O2187" s="479"/>
    </row>
    <row r="2188" spans="6:15" ht="15">
      <c r="F2188" s="504"/>
      <c r="H2188" s="505"/>
      <c r="O2188" s="479"/>
    </row>
    <row r="2189" spans="6:15" ht="15">
      <c r="F2189" s="504"/>
      <c r="H2189" s="505"/>
      <c r="O2189" s="479"/>
    </row>
    <row r="2190" spans="6:15" ht="15">
      <c r="F2190" s="504"/>
      <c r="H2190" s="505"/>
      <c r="O2190" s="479"/>
    </row>
    <row r="2191" spans="6:15" ht="15">
      <c r="F2191" s="504"/>
      <c r="H2191" s="505"/>
      <c r="O2191" s="479"/>
    </row>
    <row r="2192" spans="6:15" ht="15">
      <c r="F2192" s="504"/>
      <c r="H2192" s="505"/>
      <c r="O2192" s="479"/>
    </row>
    <row r="2193" spans="6:15" ht="15">
      <c r="F2193" s="504"/>
      <c r="H2193" s="505"/>
      <c r="O2193" s="479"/>
    </row>
    <row r="2194" spans="6:15" ht="15">
      <c r="F2194" s="504"/>
      <c r="H2194" s="505"/>
      <c r="O2194" s="479"/>
    </row>
    <row r="2195" spans="6:15" ht="15">
      <c r="F2195" s="504"/>
      <c r="H2195" s="505"/>
      <c r="O2195" s="479"/>
    </row>
    <row r="2196" spans="6:15" ht="15">
      <c r="F2196" s="504"/>
      <c r="H2196" s="505"/>
      <c r="O2196" s="479"/>
    </row>
    <row r="2197" spans="6:15" ht="15">
      <c r="F2197" s="504"/>
      <c r="H2197" s="505"/>
      <c r="O2197" s="479"/>
    </row>
    <row r="2198" spans="6:15" ht="15">
      <c r="F2198" s="504"/>
      <c r="H2198" s="505"/>
      <c r="O2198" s="479"/>
    </row>
    <row r="2199" spans="6:15" ht="15">
      <c r="F2199" s="504"/>
      <c r="H2199" s="505"/>
      <c r="O2199" s="479"/>
    </row>
    <row r="2200" spans="6:15" ht="15">
      <c r="F2200" s="504"/>
      <c r="H2200" s="505"/>
      <c r="O2200" s="479"/>
    </row>
    <row r="2201" spans="6:15" ht="15">
      <c r="F2201" s="504"/>
      <c r="H2201" s="505"/>
      <c r="O2201" s="479"/>
    </row>
    <row r="2202" spans="6:15" ht="15">
      <c r="F2202" s="504"/>
      <c r="H2202" s="505"/>
      <c r="O2202" s="479"/>
    </row>
    <row r="2203" spans="6:15" ht="15">
      <c r="F2203" s="504"/>
      <c r="H2203" s="505"/>
      <c r="O2203" s="479"/>
    </row>
    <row r="2204" spans="6:15" ht="15">
      <c r="F2204" s="504"/>
      <c r="H2204" s="505"/>
      <c r="O2204" s="479"/>
    </row>
    <row r="2205" spans="6:15" ht="15">
      <c r="F2205" s="504"/>
      <c r="H2205" s="505"/>
      <c r="O2205" s="479"/>
    </row>
    <row r="2206" spans="6:15" ht="15">
      <c r="F2206" s="504"/>
      <c r="H2206" s="505"/>
      <c r="O2206" s="479"/>
    </row>
    <row r="2207" spans="6:15" ht="15">
      <c r="F2207" s="504"/>
      <c r="H2207" s="505"/>
      <c r="O2207" s="479"/>
    </row>
    <row r="2208" spans="6:15" ht="15">
      <c r="F2208" s="504"/>
      <c r="H2208" s="505"/>
      <c r="O2208" s="479"/>
    </row>
    <row r="2209" spans="6:15">
      <c r="F2209" s="504"/>
      <c r="O2209" s="479"/>
    </row>
    <row r="2210" spans="6:15">
      <c r="F2210" s="504"/>
      <c r="O2210" s="479"/>
    </row>
    <row r="2211" spans="6:15">
      <c r="F2211" s="504"/>
      <c r="O2211" s="479"/>
    </row>
    <row r="2212" spans="6:15">
      <c r="F2212" s="504"/>
      <c r="O2212" s="479"/>
    </row>
    <row r="2213" spans="6:15">
      <c r="F2213" s="504"/>
      <c r="O2213" s="479"/>
    </row>
    <row r="2214" spans="6:15">
      <c r="F2214" s="504"/>
      <c r="O2214" s="479"/>
    </row>
    <row r="2215" spans="6:15">
      <c r="F2215" s="504"/>
      <c r="O2215" s="479"/>
    </row>
    <row r="2216" spans="6:15">
      <c r="F2216" s="504"/>
      <c r="O2216" s="479"/>
    </row>
    <row r="2217" spans="6:15">
      <c r="F2217" s="504"/>
      <c r="O2217" s="479"/>
    </row>
    <row r="2218" spans="6:15">
      <c r="F2218" s="504"/>
      <c r="O2218" s="479"/>
    </row>
    <row r="2219" spans="6:15">
      <c r="F2219" s="504"/>
      <c r="O2219" s="479"/>
    </row>
    <row r="2220" spans="6:15">
      <c r="F2220" s="504"/>
      <c r="O2220" s="479"/>
    </row>
    <row r="2221" spans="6:15">
      <c r="F2221" s="504"/>
      <c r="O2221" s="479"/>
    </row>
    <row r="2222" spans="6:15">
      <c r="F2222" s="504"/>
      <c r="O2222" s="479"/>
    </row>
    <row r="2223" spans="6:15">
      <c r="F2223" s="504"/>
      <c r="O2223" s="479"/>
    </row>
    <row r="2224" spans="6:15">
      <c r="F2224" s="504"/>
      <c r="O2224" s="479"/>
    </row>
    <row r="2225" spans="6:15">
      <c r="F2225" s="504"/>
      <c r="O2225" s="479"/>
    </row>
    <row r="2226" spans="6:15">
      <c r="F2226" s="504"/>
      <c r="O2226" s="479"/>
    </row>
    <row r="2227" spans="6:15">
      <c r="F2227" s="504"/>
      <c r="O2227" s="479"/>
    </row>
    <row r="2228" spans="6:15">
      <c r="F2228" s="504"/>
      <c r="O2228" s="479"/>
    </row>
    <row r="2229" spans="6:15">
      <c r="F2229" s="504"/>
      <c r="O2229" s="479"/>
    </row>
    <row r="2230" spans="6:15">
      <c r="F2230" s="504"/>
      <c r="O2230" s="479"/>
    </row>
    <row r="2231" spans="6:15">
      <c r="F2231" s="504"/>
      <c r="O2231" s="479"/>
    </row>
    <row r="2232" spans="6:15">
      <c r="F2232" s="504"/>
      <c r="O2232" s="479"/>
    </row>
    <row r="2233" spans="6:15">
      <c r="F2233" s="504"/>
      <c r="O2233" s="479"/>
    </row>
    <row r="2234" spans="6:15">
      <c r="F2234" s="504"/>
      <c r="O2234" s="479"/>
    </row>
    <row r="2235" spans="6:15">
      <c r="F2235" s="504"/>
      <c r="O2235" s="479"/>
    </row>
    <row r="2236" spans="6:15">
      <c r="F2236" s="504"/>
      <c r="O2236" s="479"/>
    </row>
    <row r="2237" spans="6:15">
      <c r="F2237" s="504"/>
      <c r="O2237" s="479"/>
    </row>
    <row r="2238" spans="6:15">
      <c r="F2238" s="504"/>
      <c r="O2238" s="479"/>
    </row>
    <row r="2239" spans="6:15">
      <c r="F2239" s="504"/>
      <c r="O2239" s="479"/>
    </row>
    <row r="2240" spans="6:15">
      <c r="F2240" s="504"/>
      <c r="O2240" s="479"/>
    </row>
    <row r="2241" spans="6:15">
      <c r="F2241" s="504"/>
      <c r="O2241" s="479"/>
    </row>
    <row r="2242" spans="6:15">
      <c r="F2242" s="504"/>
      <c r="O2242" s="479"/>
    </row>
    <row r="2243" spans="6:15">
      <c r="F2243" s="504"/>
      <c r="O2243" s="479"/>
    </row>
    <row r="2244" spans="6:15">
      <c r="F2244" s="504"/>
      <c r="O2244" s="479"/>
    </row>
    <row r="2245" spans="6:15">
      <c r="F2245" s="504"/>
      <c r="O2245" s="479"/>
    </row>
    <row r="2246" spans="6:15">
      <c r="F2246" s="504"/>
      <c r="O2246" s="479"/>
    </row>
    <row r="2247" spans="6:15">
      <c r="F2247" s="504"/>
      <c r="O2247" s="479"/>
    </row>
    <row r="2248" spans="6:15">
      <c r="F2248" s="504"/>
      <c r="O2248" s="479"/>
    </row>
    <row r="2249" spans="6:15">
      <c r="F2249" s="504"/>
      <c r="O2249" s="479"/>
    </row>
    <row r="2250" spans="6:15">
      <c r="F2250" s="504"/>
      <c r="O2250" s="479"/>
    </row>
    <row r="2251" spans="6:15">
      <c r="F2251" s="504"/>
      <c r="O2251" s="479"/>
    </row>
    <row r="2252" spans="6:15">
      <c r="F2252" s="504"/>
      <c r="O2252" s="479"/>
    </row>
    <row r="2253" spans="6:15">
      <c r="F2253" s="504"/>
      <c r="O2253" s="479"/>
    </row>
    <row r="2254" spans="6:15">
      <c r="F2254" s="504"/>
      <c r="O2254" s="479"/>
    </row>
    <row r="2255" spans="6:15">
      <c r="F2255" s="504"/>
      <c r="O2255" s="479"/>
    </row>
    <row r="2256" spans="6:15">
      <c r="F2256" s="504"/>
      <c r="O2256" s="479"/>
    </row>
    <row r="2257" spans="6:15">
      <c r="F2257" s="504"/>
      <c r="O2257" s="479"/>
    </row>
    <row r="2258" spans="6:15">
      <c r="F2258" s="504"/>
      <c r="O2258" s="479"/>
    </row>
    <row r="2259" spans="6:15">
      <c r="F2259" s="504"/>
      <c r="O2259" s="479"/>
    </row>
    <row r="2260" spans="6:15">
      <c r="F2260" s="504"/>
      <c r="O2260" s="479"/>
    </row>
    <row r="2261" spans="6:15">
      <c r="F2261" s="504"/>
      <c r="O2261" s="479"/>
    </row>
    <row r="2262" spans="6:15">
      <c r="F2262" s="504"/>
      <c r="O2262" s="479"/>
    </row>
    <row r="2263" spans="6:15">
      <c r="F2263" s="504"/>
      <c r="O2263" s="479"/>
    </row>
    <row r="2264" spans="6:15">
      <c r="F2264" s="504"/>
      <c r="O2264" s="479"/>
    </row>
    <row r="2265" spans="6:15">
      <c r="F2265" s="504"/>
      <c r="O2265" s="479"/>
    </row>
    <row r="2266" spans="6:15">
      <c r="F2266" s="504"/>
      <c r="O2266" s="479"/>
    </row>
    <row r="2267" spans="6:15">
      <c r="F2267" s="504"/>
      <c r="O2267" s="479"/>
    </row>
    <row r="2268" spans="6:15">
      <c r="F2268" s="504"/>
      <c r="O2268" s="479"/>
    </row>
    <row r="2269" spans="6:15">
      <c r="F2269" s="504"/>
      <c r="O2269" s="479"/>
    </row>
    <row r="2270" spans="6:15">
      <c r="F2270" s="504"/>
      <c r="O2270" s="479"/>
    </row>
    <row r="2271" spans="6:15">
      <c r="F2271" s="504"/>
      <c r="O2271" s="479"/>
    </row>
    <row r="2272" spans="6:15">
      <c r="F2272" s="504"/>
      <c r="O2272" s="479"/>
    </row>
    <row r="2273" spans="6:15">
      <c r="F2273" s="504"/>
      <c r="O2273" s="479"/>
    </row>
    <row r="2274" spans="6:15">
      <c r="F2274" s="504"/>
      <c r="O2274" s="479"/>
    </row>
    <row r="2275" spans="6:15">
      <c r="F2275" s="504"/>
      <c r="O2275" s="479"/>
    </row>
    <row r="2276" spans="6:15">
      <c r="F2276" s="504"/>
      <c r="O2276" s="479"/>
    </row>
    <row r="2277" spans="6:15">
      <c r="F2277" s="504"/>
      <c r="O2277" s="479"/>
    </row>
    <row r="2278" spans="6:15">
      <c r="F2278" s="504"/>
      <c r="O2278" s="479"/>
    </row>
    <row r="2279" spans="6:15">
      <c r="F2279" s="504"/>
      <c r="O2279" s="479"/>
    </row>
    <row r="2280" spans="6:15">
      <c r="F2280" s="504"/>
      <c r="O2280" s="479"/>
    </row>
    <row r="2281" spans="6:15">
      <c r="F2281" s="504"/>
      <c r="O2281" s="479"/>
    </row>
    <row r="2282" spans="6:15">
      <c r="F2282" s="504"/>
      <c r="O2282" s="479"/>
    </row>
    <row r="2283" spans="6:15">
      <c r="F2283" s="504"/>
      <c r="O2283" s="479"/>
    </row>
    <row r="2284" spans="6:15">
      <c r="F2284" s="504"/>
      <c r="O2284" s="479"/>
    </row>
    <row r="2285" spans="6:15">
      <c r="F2285" s="504"/>
      <c r="O2285" s="479"/>
    </row>
    <row r="2286" spans="6:15">
      <c r="F2286" s="504"/>
      <c r="O2286" s="479"/>
    </row>
    <row r="2287" spans="6:15">
      <c r="F2287" s="504"/>
      <c r="O2287" s="479"/>
    </row>
    <row r="2288" spans="6:15">
      <c r="F2288" s="504"/>
      <c r="O2288" s="479"/>
    </row>
    <row r="2289" spans="6:15">
      <c r="F2289" s="504"/>
      <c r="O2289" s="479"/>
    </row>
    <row r="2290" spans="6:15">
      <c r="F2290" s="504"/>
      <c r="O2290" s="479"/>
    </row>
    <row r="2291" spans="6:15">
      <c r="F2291" s="504"/>
      <c r="O2291" s="479"/>
    </row>
    <row r="2292" spans="6:15">
      <c r="F2292" s="504"/>
      <c r="O2292" s="479"/>
    </row>
    <row r="2293" spans="6:15">
      <c r="F2293" s="504"/>
      <c r="O2293" s="479"/>
    </row>
    <row r="2294" spans="6:15">
      <c r="F2294" s="504"/>
      <c r="O2294" s="479"/>
    </row>
    <row r="2295" spans="6:15">
      <c r="F2295" s="504"/>
      <c r="O2295" s="479"/>
    </row>
    <row r="2296" spans="6:15">
      <c r="F2296" s="504"/>
      <c r="O2296" s="479"/>
    </row>
    <row r="2297" spans="6:15">
      <c r="F2297" s="504"/>
      <c r="O2297" s="479"/>
    </row>
    <row r="2298" spans="6:15">
      <c r="F2298" s="504"/>
      <c r="O2298" s="479"/>
    </row>
    <row r="2299" spans="6:15">
      <c r="F2299" s="504"/>
      <c r="O2299" s="479"/>
    </row>
    <row r="2300" spans="6:15">
      <c r="F2300" s="504"/>
      <c r="O2300" s="479"/>
    </row>
    <row r="2301" spans="6:15">
      <c r="F2301" s="504"/>
      <c r="O2301" s="479"/>
    </row>
    <row r="2302" spans="6:15">
      <c r="F2302" s="504"/>
      <c r="O2302" s="479"/>
    </row>
    <row r="2303" spans="6:15">
      <c r="F2303" s="504"/>
      <c r="O2303" s="479"/>
    </row>
    <row r="2304" spans="6:15">
      <c r="F2304" s="504"/>
      <c r="O2304" s="479"/>
    </row>
    <row r="2305" spans="6:15">
      <c r="F2305" s="504"/>
      <c r="O2305" s="479"/>
    </row>
    <row r="2306" spans="6:15">
      <c r="F2306" s="504"/>
      <c r="O2306" s="479"/>
    </row>
    <row r="2307" spans="6:15">
      <c r="F2307" s="504"/>
      <c r="O2307" s="479"/>
    </row>
    <row r="2308" spans="6:15">
      <c r="F2308" s="504"/>
      <c r="O2308" s="479"/>
    </row>
    <row r="2309" spans="6:15">
      <c r="F2309" s="504"/>
      <c r="O2309" s="479"/>
    </row>
    <row r="2310" spans="6:15">
      <c r="F2310" s="504"/>
      <c r="O2310" s="479"/>
    </row>
    <row r="2311" spans="6:15">
      <c r="F2311" s="504"/>
      <c r="O2311" s="479"/>
    </row>
    <row r="2312" spans="6:15">
      <c r="F2312" s="504"/>
      <c r="O2312" s="479"/>
    </row>
    <row r="2313" spans="6:15">
      <c r="F2313" s="504"/>
      <c r="O2313" s="479"/>
    </row>
    <row r="2314" spans="6:15">
      <c r="F2314" s="504"/>
      <c r="O2314" s="479"/>
    </row>
    <row r="2315" spans="6:15">
      <c r="F2315" s="504"/>
      <c r="O2315" s="479"/>
    </row>
    <row r="2316" spans="6:15">
      <c r="F2316" s="504"/>
      <c r="O2316" s="479"/>
    </row>
    <row r="2317" spans="6:15">
      <c r="F2317" s="504"/>
      <c r="O2317" s="479"/>
    </row>
    <row r="2318" spans="6:15">
      <c r="F2318" s="504"/>
      <c r="O2318" s="479"/>
    </row>
    <row r="2319" spans="6:15">
      <c r="F2319" s="504"/>
      <c r="O2319" s="479"/>
    </row>
    <row r="2320" spans="6:15">
      <c r="F2320" s="504"/>
      <c r="O2320" s="479"/>
    </row>
    <row r="2321" spans="6:15">
      <c r="F2321" s="504"/>
      <c r="O2321" s="479"/>
    </row>
    <row r="2322" spans="6:15">
      <c r="F2322" s="504"/>
      <c r="O2322" s="479"/>
    </row>
    <row r="2323" spans="6:15">
      <c r="F2323" s="504"/>
      <c r="O2323" s="479"/>
    </row>
    <row r="2324" spans="6:15">
      <c r="F2324" s="504"/>
      <c r="O2324" s="479"/>
    </row>
    <row r="2325" spans="6:15">
      <c r="F2325" s="504"/>
      <c r="O2325" s="479"/>
    </row>
    <row r="2326" spans="6:15">
      <c r="F2326" s="504"/>
      <c r="O2326" s="479"/>
    </row>
    <row r="2327" spans="6:15">
      <c r="F2327" s="504"/>
      <c r="O2327" s="479"/>
    </row>
    <row r="2328" spans="6:15">
      <c r="F2328" s="504"/>
      <c r="O2328" s="479"/>
    </row>
    <row r="2329" spans="6:15">
      <c r="F2329" s="504"/>
      <c r="O2329" s="479"/>
    </row>
    <row r="2330" spans="6:15">
      <c r="F2330" s="504"/>
      <c r="O2330" s="479"/>
    </row>
    <row r="2331" spans="6:15">
      <c r="F2331" s="504"/>
      <c r="O2331" s="479"/>
    </row>
    <row r="2332" spans="6:15">
      <c r="F2332" s="504"/>
      <c r="O2332" s="479"/>
    </row>
    <row r="2333" spans="6:15">
      <c r="F2333" s="504"/>
      <c r="O2333" s="479"/>
    </row>
    <row r="2334" spans="6:15">
      <c r="F2334" s="504"/>
      <c r="O2334" s="479"/>
    </row>
    <row r="2335" spans="6:15">
      <c r="F2335" s="504"/>
      <c r="O2335" s="479"/>
    </row>
    <row r="2336" spans="6:15">
      <c r="F2336" s="504"/>
      <c r="O2336" s="479"/>
    </row>
    <row r="2337" spans="6:15">
      <c r="F2337" s="504"/>
      <c r="O2337" s="479"/>
    </row>
    <row r="2338" spans="6:15">
      <c r="F2338" s="504"/>
      <c r="O2338" s="479"/>
    </row>
    <row r="2339" spans="6:15">
      <c r="F2339" s="504"/>
      <c r="O2339" s="479"/>
    </row>
    <row r="2340" spans="6:15">
      <c r="F2340" s="504"/>
      <c r="O2340" s="479"/>
    </row>
    <row r="2341" spans="6:15">
      <c r="F2341" s="504"/>
      <c r="O2341" s="479"/>
    </row>
    <row r="2342" spans="6:15">
      <c r="F2342" s="504"/>
      <c r="O2342" s="479"/>
    </row>
    <row r="2343" spans="6:15">
      <c r="F2343" s="504"/>
      <c r="O2343" s="479"/>
    </row>
    <row r="2344" spans="6:15">
      <c r="F2344" s="504"/>
      <c r="O2344" s="479"/>
    </row>
    <row r="2345" spans="6:15">
      <c r="F2345" s="504"/>
      <c r="O2345" s="479"/>
    </row>
    <row r="2346" spans="6:15">
      <c r="F2346" s="504"/>
      <c r="O2346" s="479"/>
    </row>
    <row r="2347" spans="6:15">
      <c r="F2347" s="504"/>
      <c r="O2347" s="479"/>
    </row>
    <row r="2348" spans="6:15">
      <c r="F2348" s="504"/>
      <c r="O2348" s="479"/>
    </row>
    <row r="2349" spans="6:15">
      <c r="F2349" s="504"/>
      <c r="O2349" s="479"/>
    </row>
    <row r="2350" spans="6:15">
      <c r="F2350" s="504"/>
      <c r="O2350" s="479"/>
    </row>
    <row r="2351" spans="6:15">
      <c r="F2351" s="504"/>
      <c r="O2351" s="479"/>
    </row>
    <row r="2352" spans="6:15">
      <c r="F2352" s="504"/>
      <c r="O2352" s="479"/>
    </row>
    <row r="2353" spans="6:15">
      <c r="F2353" s="504"/>
      <c r="O2353" s="479"/>
    </row>
    <row r="2354" spans="6:15">
      <c r="F2354" s="504"/>
      <c r="O2354" s="479"/>
    </row>
    <row r="2355" spans="6:15">
      <c r="F2355" s="504"/>
      <c r="O2355" s="479"/>
    </row>
    <row r="2356" spans="6:15">
      <c r="F2356" s="504"/>
      <c r="O2356" s="479"/>
    </row>
    <row r="2357" spans="6:15">
      <c r="F2357" s="504"/>
      <c r="O2357" s="479"/>
    </row>
    <row r="2358" spans="6:15">
      <c r="F2358" s="504"/>
      <c r="O2358" s="479"/>
    </row>
    <row r="2359" spans="6:15">
      <c r="F2359" s="504"/>
      <c r="O2359" s="479"/>
    </row>
    <row r="2360" spans="6:15">
      <c r="F2360" s="504"/>
      <c r="O2360" s="479"/>
    </row>
    <row r="2361" spans="6:15">
      <c r="F2361" s="504"/>
      <c r="O2361" s="479"/>
    </row>
    <row r="2362" spans="6:15">
      <c r="F2362" s="504"/>
      <c r="O2362" s="479"/>
    </row>
    <row r="2363" spans="6:15">
      <c r="F2363" s="504"/>
      <c r="O2363" s="479"/>
    </row>
    <row r="2364" spans="6:15">
      <c r="F2364" s="504"/>
      <c r="O2364" s="479"/>
    </row>
    <row r="2365" spans="6:15">
      <c r="F2365" s="504"/>
      <c r="O2365" s="479"/>
    </row>
    <row r="2366" spans="6:15">
      <c r="F2366" s="504"/>
      <c r="O2366" s="479"/>
    </row>
    <row r="2367" spans="6:15">
      <c r="F2367" s="504"/>
      <c r="O2367" s="479"/>
    </row>
    <row r="2368" spans="6:15">
      <c r="F2368" s="504"/>
      <c r="O2368" s="479"/>
    </row>
    <row r="2369" spans="6:15">
      <c r="F2369" s="504"/>
      <c r="O2369" s="479"/>
    </row>
    <row r="2370" spans="6:15">
      <c r="F2370" s="504"/>
      <c r="O2370" s="479"/>
    </row>
    <row r="2371" spans="6:15">
      <c r="F2371" s="504"/>
      <c r="O2371" s="479"/>
    </row>
    <row r="2372" spans="6:15">
      <c r="F2372" s="504"/>
      <c r="O2372" s="479"/>
    </row>
    <row r="2373" spans="6:15">
      <c r="F2373" s="504"/>
      <c r="O2373" s="479"/>
    </row>
    <row r="2374" spans="6:15">
      <c r="F2374" s="504"/>
      <c r="O2374" s="479"/>
    </row>
    <row r="2375" spans="6:15">
      <c r="F2375" s="504"/>
      <c r="O2375" s="479"/>
    </row>
    <row r="2376" spans="6:15">
      <c r="F2376" s="504"/>
      <c r="O2376" s="479"/>
    </row>
    <row r="2377" spans="6:15">
      <c r="F2377" s="504"/>
      <c r="O2377" s="479"/>
    </row>
    <row r="2378" spans="6:15">
      <c r="F2378" s="504"/>
      <c r="O2378" s="479"/>
    </row>
    <row r="2379" spans="6:15">
      <c r="F2379" s="504"/>
      <c r="O2379" s="479"/>
    </row>
    <row r="2380" spans="6:15">
      <c r="F2380" s="504"/>
      <c r="O2380" s="479"/>
    </row>
    <row r="2381" spans="6:15">
      <c r="F2381" s="504"/>
      <c r="O2381" s="479"/>
    </row>
    <row r="2382" spans="6:15">
      <c r="F2382" s="504"/>
      <c r="O2382" s="479"/>
    </row>
    <row r="2383" spans="6:15">
      <c r="F2383" s="504"/>
      <c r="O2383" s="479"/>
    </row>
    <row r="2384" spans="6:15">
      <c r="F2384" s="504"/>
      <c r="O2384" s="479"/>
    </row>
    <row r="2385" spans="6:15">
      <c r="F2385" s="504"/>
      <c r="O2385" s="479"/>
    </row>
    <row r="2386" spans="6:15">
      <c r="F2386" s="504"/>
      <c r="O2386" s="479"/>
    </row>
    <row r="2387" spans="6:15">
      <c r="F2387" s="504"/>
      <c r="O2387" s="479"/>
    </row>
    <row r="2388" spans="6:15">
      <c r="F2388" s="504"/>
      <c r="O2388" s="479"/>
    </row>
    <row r="2389" spans="6:15">
      <c r="F2389" s="504"/>
      <c r="O2389" s="479"/>
    </row>
    <row r="2390" spans="6:15">
      <c r="F2390" s="504"/>
      <c r="O2390" s="479"/>
    </row>
    <row r="2391" spans="6:15">
      <c r="F2391" s="504"/>
      <c r="O2391" s="479"/>
    </row>
    <row r="2392" spans="6:15">
      <c r="F2392" s="504"/>
      <c r="O2392" s="479"/>
    </row>
    <row r="2393" spans="6:15">
      <c r="F2393" s="504"/>
      <c r="O2393" s="479"/>
    </row>
    <row r="2394" spans="6:15">
      <c r="F2394" s="504"/>
      <c r="O2394" s="479"/>
    </row>
    <row r="2395" spans="6:15">
      <c r="F2395" s="504"/>
      <c r="O2395" s="479"/>
    </row>
    <row r="2396" spans="6:15">
      <c r="F2396" s="504"/>
      <c r="O2396" s="479"/>
    </row>
    <row r="2397" spans="6:15">
      <c r="F2397" s="504"/>
      <c r="O2397" s="479"/>
    </row>
    <row r="2398" spans="6:15">
      <c r="F2398" s="504"/>
      <c r="O2398" s="479"/>
    </row>
    <row r="2399" spans="6:15">
      <c r="F2399" s="504"/>
      <c r="O2399" s="479"/>
    </row>
    <row r="2400" spans="6:15">
      <c r="F2400" s="504"/>
      <c r="O2400" s="479"/>
    </row>
    <row r="2401" spans="6:15">
      <c r="F2401" s="504"/>
      <c r="O2401" s="479"/>
    </row>
    <row r="2402" spans="6:15">
      <c r="F2402" s="504"/>
      <c r="O2402" s="479"/>
    </row>
    <row r="2403" spans="6:15">
      <c r="F2403" s="504"/>
      <c r="O2403" s="479"/>
    </row>
    <row r="2404" spans="6:15">
      <c r="F2404" s="504"/>
      <c r="O2404" s="479"/>
    </row>
    <row r="2405" spans="6:15">
      <c r="F2405" s="504"/>
      <c r="O2405" s="479"/>
    </row>
    <row r="2406" spans="6:15">
      <c r="F2406" s="504"/>
      <c r="O2406" s="479"/>
    </row>
    <row r="2407" spans="6:15">
      <c r="F2407" s="504"/>
      <c r="O2407" s="479"/>
    </row>
    <row r="2408" spans="6:15">
      <c r="F2408" s="504"/>
      <c r="O2408" s="479"/>
    </row>
    <row r="2409" spans="6:15">
      <c r="F2409" s="504"/>
      <c r="O2409" s="479"/>
    </row>
    <row r="2410" spans="6:15">
      <c r="F2410" s="504"/>
      <c r="O2410" s="479"/>
    </row>
    <row r="2411" spans="6:15">
      <c r="F2411" s="504"/>
      <c r="O2411" s="479"/>
    </row>
    <row r="2412" spans="6:15">
      <c r="F2412" s="504"/>
      <c r="O2412" s="479"/>
    </row>
    <row r="2413" spans="6:15">
      <c r="F2413" s="504"/>
      <c r="O2413" s="479"/>
    </row>
    <row r="2414" spans="6:15">
      <c r="F2414" s="504"/>
      <c r="O2414" s="479"/>
    </row>
    <row r="2415" spans="6:15">
      <c r="F2415" s="504"/>
      <c r="O2415" s="479"/>
    </row>
    <row r="2416" spans="6:15">
      <c r="F2416" s="504"/>
      <c r="O2416" s="479"/>
    </row>
    <row r="2417" spans="6:15">
      <c r="F2417" s="504"/>
      <c r="O2417" s="479"/>
    </row>
    <row r="2418" spans="6:15">
      <c r="F2418" s="504"/>
      <c r="O2418" s="479"/>
    </row>
    <row r="2419" spans="6:15">
      <c r="F2419" s="504"/>
      <c r="O2419" s="479"/>
    </row>
    <row r="2420" spans="6:15">
      <c r="F2420" s="504"/>
      <c r="O2420" s="479"/>
    </row>
    <row r="2421" spans="6:15">
      <c r="F2421" s="504"/>
      <c r="O2421" s="479"/>
    </row>
    <row r="2422" spans="6:15">
      <c r="F2422" s="504"/>
      <c r="O2422" s="479"/>
    </row>
    <row r="2423" spans="6:15">
      <c r="F2423" s="504"/>
      <c r="O2423" s="479"/>
    </row>
    <row r="2424" spans="6:15">
      <c r="F2424" s="504"/>
      <c r="O2424" s="479"/>
    </row>
    <row r="2425" spans="6:15">
      <c r="F2425" s="504"/>
      <c r="O2425" s="479"/>
    </row>
    <row r="2426" spans="6:15">
      <c r="F2426" s="504"/>
      <c r="O2426" s="479"/>
    </row>
    <row r="2427" spans="6:15">
      <c r="F2427" s="504"/>
      <c r="O2427" s="479"/>
    </row>
    <row r="2428" spans="6:15">
      <c r="F2428" s="504"/>
      <c r="O2428" s="479"/>
    </row>
    <row r="2429" spans="6:15">
      <c r="F2429" s="504"/>
      <c r="O2429" s="479"/>
    </row>
    <row r="2430" spans="6:15">
      <c r="F2430" s="504"/>
      <c r="O2430" s="479"/>
    </row>
    <row r="2431" spans="6:15">
      <c r="F2431" s="504"/>
      <c r="O2431" s="479"/>
    </row>
    <row r="2432" spans="6:15">
      <c r="F2432" s="504"/>
      <c r="O2432" s="479"/>
    </row>
    <row r="2433" spans="6:15">
      <c r="F2433" s="504"/>
      <c r="O2433" s="479"/>
    </row>
    <row r="2434" spans="6:15">
      <c r="F2434" s="504"/>
      <c r="O2434" s="479"/>
    </row>
    <row r="2435" spans="6:15">
      <c r="F2435" s="504"/>
      <c r="O2435" s="479"/>
    </row>
    <row r="2436" spans="6:15">
      <c r="F2436" s="504"/>
      <c r="O2436" s="479"/>
    </row>
    <row r="2437" spans="6:15">
      <c r="F2437" s="504"/>
      <c r="O2437" s="479"/>
    </row>
    <row r="2438" spans="6:15">
      <c r="F2438" s="504"/>
      <c r="O2438" s="479"/>
    </row>
    <row r="2439" spans="6:15">
      <c r="F2439" s="504"/>
      <c r="O2439" s="479"/>
    </row>
    <row r="2440" spans="6:15">
      <c r="F2440" s="504"/>
      <c r="O2440" s="479"/>
    </row>
    <row r="2441" spans="6:15">
      <c r="F2441" s="504"/>
      <c r="O2441" s="479"/>
    </row>
    <row r="2442" spans="6:15">
      <c r="F2442" s="504"/>
      <c r="O2442" s="479"/>
    </row>
    <row r="2443" spans="6:15">
      <c r="F2443" s="504"/>
      <c r="O2443" s="479"/>
    </row>
    <row r="2444" spans="6:15">
      <c r="F2444" s="504"/>
      <c r="O2444" s="479"/>
    </row>
    <row r="2445" spans="6:15">
      <c r="F2445" s="504"/>
      <c r="O2445" s="479"/>
    </row>
    <row r="2446" spans="6:15">
      <c r="F2446" s="504"/>
      <c r="O2446" s="479"/>
    </row>
    <row r="2447" spans="6:15">
      <c r="F2447" s="504"/>
      <c r="O2447" s="479"/>
    </row>
    <row r="2448" spans="6:15">
      <c r="F2448" s="504"/>
      <c r="O2448" s="479"/>
    </row>
    <row r="2449" spans="6:15">
      <c r="F2449" s="504"/>
      <c r="O2449" s="479"/>
    </row>
    <row r="2450" spans="6:15">
      <c r="F2450" s="504"/>
      <c r="O2450" s="479"/>
    </row>
    <row r="2451" spans="6:15">
      <c r="F2451" s="504"/>
      <c r="O2451" s="479"/>
    </row>
    <row r="2452" spans="6:15">
      <c r="F2452" s="504"/>
      <c r="O2452" s="479"/>
    </row>
    <row r="2453" spans="6:15">
      <c r="F2453" s="504"/>
      <c r="O2453" s="479"/>
    </row>
    <row r="2454" spans="6:15">
      <c r="F2454" s="504"/>
      <c r="O2454" s="479"/>
    </row>
    <row r="2455" spans="6:15">
      <c r="F2455" s="504"/>
      <c r="O2455" s="479"/>
    </row>
    <row r="2456" spans="6:15">
      <c r="F2456" s="504"/>
      <c r="O2456" s="479"/>
    </row>
    <row r="2457" spans="6:15">
      <c r="F2457" s="504"/>
      <c r="O2457" s="479"/>
    </row>
    <row r="2458" spans="6:15">
      <c r="F2458" s="504"/>
      <c r="O2458" s="479"/>
    </row>
    <row r="2459" spans="6:15">
      <c r="F2459" s="504"/>
      <c r="O2459" s="479"/>
    </row>
    <row r="2460" spans="6:15">
      <c r="F2460" s="504"/>
      <c r="O2460" s="479"/>
    </row>
    <row r="2461" spans="6:15">
      <c r="F2461" s="504"/>
      <c r="O2461" s="479"/>
    </row>
    <row r="2462" spans="6:15">
      <c r="F2462" s="504"/>
      <c r="O2462" s="479"/>
    </row>
    <row r="2463" spans="6:15">
      <c r="F2463" s="504"/>
      <c r="O2463" s="479"/>
    </row>
    <row r="2464" spans="6:15">
      <c r="F2464" s="504"/>
      <c r="O2464" s="479"/>
    </row>
    <row r="2465" spans="6:15">
      <c r="F2465" s="504"/>
      <c r="O2465" s="479"/>
    </row>
    <row r="2466" spans="6:15">
      <c r="F2466" s="504"/>
      <c r="O2466" s="479"/>
    </row>
    <row r="2467" spans="6:15">
      <c r="F2467" s="504"/>
      <c r="O2467" s="479"/>
    </row>
    <row r="2468" spans="6:15">
      <c r="F2468" s="504"/>
      <c r="O2468" s="479"/>
    </row>
    <row r="2469" spans="6:15">
      <c r="F2469" s="504"/>
      <c r="O2469" s="479"/>
    </row>
    <row r="2470" spans="6:15">
      <c r="F2470" s="504"/>
      <c r="O2470" s="479"/>
    </row>
    <row r="2471" spans="6:15">
      <c r="F2471" s="504"/>
      <c r="O2471" s="479"/>
    </row>
    <row r="2472" spans="6:15">
      <c r="F2472" s="504"/>
      <c r="O2472" s="479"/>
    </row>
    <row r="2473" spans="6:15">
      <c r="F2473" s="504"/>
      <c r="O2473" s="479"/>
    </row>
    <row r="2474" spans="6:15">
      <c r="F2474" s="504"/>
      <c r="O2474" s="479"/>
    </row>
    <row r="2475" spans="6:15">
      <c r="F2475" s="504"/>
      <c r="O2475" s="479"/>
    </row>
    <row r="2476" spans="6:15">
      <c r="F2476" s="504"/>
      <c r="O2476" s="479"/>
    </row>
    <row r="2477" spans="6:15">
      <c r="F2477" s="504"/>
      <c r="O2477" s="479"/>
    </row>
    <row r="2478" spans="6:15">
      <c r="F2478" s="504"/>
      <c r="O2478" s="479"/>
    </row>
    <row r="2479" spans="6:15">
      <c r="F2479" s="504"/>
      <c r="O2479" s="479"/>
    </row>
    <row r="2480" spans="6:15">
      <c r="F2480" s="504"/>
      <c r="O2480" s="479"/>
    </row>
    <row r="2481" spans="6:15">
      <c r="F2481" s="504"/>
      <c r="O2481" s="479"/>
    </row>
    <row r="2482" spans="6:15">
      <c r="F2482" s="504"/>
      <c r="O2482" s="479"/>
    </row>
    <row r="2483" spans="6:15">
      <c r="F2483" s="504"/>
      <c r="O2483" s="479"/>
    </row>
    <row r="2484" spans="6:15">
      <c r="F2484" s="504"/>
      <c r="O2484" s="479"/>
    </row>
    <row r="2485" spans="6:15">
      <c r="F2485" s="504"/>
      <c r="O2485" s="479"/>
    </row>
    <row r="2486" spans="6:15">
      <c r="F2486" s="504"/>
      <c r="O2486" s="479"/>
    </row>
    <row r="2487" spans="6:15">
      <c r="F2487" s="504"/>
      <c r="O2487" s="479"/>
    </row>
    <row r="2488" spans="6:15">
      <c r="F2488" s="504"/>
      <c r="O2488" s="479"/>
    </row>
    <row r="2489" spans="6:15">
      <c r="F2489" s="504"/>
      <c r="O2489" s="479"/>
    </row>
    <row r="2490" spans="6:15">
      <c r="F2490" s="504"/>
      <c r="O2490" s="479"/>
    </row>
    <row r="2491" spans="6:15">
      <c r="F2491" s="504"/>
      <c r="O2491" s="479"/>
    </row>
    <row r="2492" spans="6:15">
      <c r="F2492" s="504"/>
      <c r="O2492" s="479"/>
    </row>
    <row r="2493" spans="6:15">
      <c r="F2493" s="504"/>
      <c r="O2493" s="479"/>
    </row>
    <row r="2494" spans="6:15">
      <c r="F2494" s="504"/>
      <c r="O2494" s="479"/>
    </row>
    <row r="2495" spans="6:15">
      <c r="F2495" s="504"/>
      <c r="O2495" s="479"/>
    </row>
    <row r="2496" spans="6:15">
      <c r="F2496" s="504"/>
      <c r="O2496" s="479"/>
    </row>
    <row r="2497" spans="6:15">
      <c r="F2497" s="504"/>
      <c r="O2497" s="479"/>
    </row>
    <row r="2498" spans="6:15">
      <c r="F2498" s="504"/>
      <c r="O2498" s="479"/>
    </row>
    <row r="2499" spans="6:15">
      <c r="F2499" s="504"/>
      <c r="O2499" s="479"/>
    </row>
    <row r="2500" spans="6:15">
      <c r="F2500" s="504"/>
      <c r="O2500" s="479"/>
    </row>
    <row r="2501" spans="6:15">
      <c r="F2501" s="504"/>
      <c r="O2501" s="479"/>
    </row>
    <row r="2502" spans="6:15">
      <c r="F2502" s="504"/>
      <c r="O2502" s="479"/>
    </row>
    <row r="2503" spans="6:15">
      <c r="F2503" s="504"/>
      <c r="O2503" s="479"/>
    </row>
    <row r="2504" spans="6:15">
      <c r="F2504" s="504"/>
      <c r="O2504" s="479"/>
    </row>
    <row r="2505" spans="6:15">
      <c r="F2505" s="504"/>
      <c r="O2505" s="479"/>
    </row>
    <row r="2506" spans="6:15">
      <c r="F2506" s="504"/>
      <c r="O2506" s="479"/>
    </row>
    <row r="2507" spans="6:15">
      <c r="F2507" s="504"/>
      <c r="O2507" s="479"/>
    </row>
    <row r="2508" spans="6:15">
      <c r="F2508" s="504"/>
      <c r="O2508" s="479"/>
    </row>
    <row r="2509" spans="6:15">
      <c r="F2509" s="504"/>
      <c r="O2509" s="479"/>
    </row>
    <row r="2510" spans="6:15">
      <c r="F2510" s="504"/>
      <c r="O2510" s="479"/>
    </row>
    <row r="2511" spans="6:15">
      <c r="F2511" s="504"/>
      <c r="O2511" s="479"/>
    </row>
    <row r="2512" spans="6:15">
      <c r="F2512" s="504"/>
      <c r="O2512" s="479"/>
    </row>
    <row r="2513" spans="6:15">
      <c r="F2513" s="504"/>
      <c r="O2513" s="479"/>
    </row>
    <row r="2514" spans="6:15">
      <c r="F2514" s="504"/>
      <c r="O2514" s="479"/>
    </row>
    <row r="2515" spans="6:15">
      <c r="F2515" s="504"/>
      <c r="O2515" s="479"/>
    </row>
    <row r="2516" spans="6:15">
      <c r="F2516" s="504"/>
      <c r="O2516" s="479"/>
    </row>
    <row r="2517" spans="6:15">
      <c r="F2517" s="504"/>
      <c r="O2517" s="479"/>
    </row>
    <row r="2518" spans="6:15">
      <c r="F2518" s="504"/>
      <c r="O2518" s="479"/>
    </row>
    <row r="2519" spans="6:15">
      <c r="F2519" s="504"/>
      <c r="O2519" s="479"/>
    </row>
    <row r="2520" spans="6:15">
      <c r="F2520" s="504"/>
      <c r="O2520" s="479"/>
    </row>
    <row r="2521" spans="6:15">
      <c r="F2521" s="504"/>
      <c r="O2521" s="479"/>
    </row>
    <row r="2522" spans="6:15">
      <c r="F2522" s="504"/>
      <c r="O2522" s="479"/>
    </row>
    <row r="2523" spans="6:15">
      <c r="F2523" s="504"/>
      <c r="O2523" s="479"/>
    </row>
    <row r="2524" spans="6:15">
      <c r="F2524" s="504"/>
      <c r="O2524" s="479"/>
    </row>
    <row r="2525" spans="6:15">
      <c r="F2525" s="504"/>
      <c r="O2525" s="479"/>
    </row>
    <row r="2526" spans="6:15">
      <c r="F2526" s="504"/>
      <c r="O2526" s="479"/>
    </row>
    <row r="2527" spans="6:15">
      <c r="F2527" s="504"/>
      <c r="O2527" s="479"/>
    </row>
    <row r="2528" spans="6:15">
      <c r="F2528" s="504"/>
      <c r="O2528" s="479"/>
    </row>
    <row r="2529" spans="6:15">
      <c r="F2529" s="504"/>
      <c r="O2529" s="479"/>
    </row>
    <row r="2530" spans="6:15">
      <c r="F2530" s="504"/>
      <c r="O2530" s="479"/>
    </row>
    <row r="2531" spans="6:15">
      <c r="F2531" s="504"/>
      <c r="O2531" s="479"/>
    </row>
    <row r="2532" spans="6:15">
      <c r="F2532" s="504"/>
      <c r="O2532" s="479"/>
    </row>
    <row r="2533" spans="6:15">
      <c r="F2533" s="504"/>
      <c r="O2533" s="479"/>
    </row>
    <row r="2534" spans="6:15">
      <c r="F2534" s="504"/>
      <c r="O2534" s="479"/>
    </row>
    <row r="2535" spans="6:15">
      <c r="F2535" s="504"/>
      <c r="O2535" s="479"/>
    </row>
    <row r="2536" spans="6:15">
      <c r="F2536" s="504"/>
      <c r="O2536" s="479"/>
    </row>
    <row r="2537" spans="6:15">
      <c r="F2537" s="504"/>
      <c r="O2537" s="479"/>
    </row>
    <row r="2538" spans="6:15">
      <c r="F2538" s="504"/>
      <c r="O2538" s="479"/>
    </row>
    <row r="2539" spans="6:15">
      <c r="F2539" s="504"/>
      <c r="O2539" s="479"/>
    </row>
    <row r="2540" spans="6:15">
      <c r="F2540" s="504"/>
      <c r="O2540" s="479"/>
    </row>
    <row r="2541" spans="6:15">
      <c r="F2541" s="504"/>
      <c r="O2541" s="479"/>
    </row>
    <row r="2542" spans="6:15">
      <c r="F2542" s="504"/>
      <c r="O2542" s="479"/>
    </row>
    <row r="2543" spans="6:15">
      <c r="F2543" s="504"/>
      <c r="O2543" s="479"/>
    </row>
    <row r="2544" spans="6:15">
      <c r="F2544" s="504"/>
      <c r="O2544" s="479"/>
    </row>
    <row r="2545" spans="6:15">
      <c r="F2545" s="504"/>
      <c r="O2545" s="479"/>
    </row>
    <row r="2546" spans="6:15">
      <c r="F2546" s="504"/>
      <c r="O2546" s="479"/>
    </row>
    <row r="2547" spans="6:15">
      <c r="F2547" s="504"/>
      <c r="O2547" s="479"/>
    </row>
    <row r="2548" spans="6:15">
      <c r="F2548" s="504"/>
      <c r="O2548" s="479"/>
    </row>
    <row r="2549" spans="6:15">
      <c r="F2549" s="504"/>
      <c r="O2549" s="479"/>
    </row>
    <row r="2550" spans="6:15">
      <c r="F2550" s="504"/>
      <c r="O2550" s="479"/>
    </row>
    <row r="2551" spans="6:15">
      <c r="F2551" s="504"/>
      <c r="O2551" s="479"/>
    </row>
    <row r="2552" spans="6:15">
      <c r="F2552" s="504"/>
      <c r="O2552" s="479"/>
    </row>
    <row r="2553" spans="6:15">
      <c r="F2553" s="504"/>
      <c r="O2553" s="479"/>
    </row>
    <row r="2554" spans="6:15">
      <c r="F2554" s="504"/>
      <c r="O2554" s="479"/>
    </row>
    <row r="2555" spans="6:15">
      <c r="F2555" s="504"/>
      <c r="O2555" s="479"/>
    </row>
    <row r="2556" spans="6:15">
      <c r="F2556" s="504"/>
      <c r="O2556" s="479"/>
    </row>
    <row r="2557" spans="6:15">
      <c r="F2557" s="504"/>
      <c r="O2557" s="479"/>
    </row>
    <row r="2558" spans="6:15">
      <c r="F2558" s="504"/>
      <c r="O2558" s="479"/>
    </row>
    <row r="2559" spans="6:15">
      <c r="F2559" s="504"/>
      <c r="O2559" s="479"/>
    </row>
    <row r="2560" spans="6:15">
      <c r="F2560" s="504"/>
      <c r="O2560" s="479"/>
    </row>
    <row r="2561" spans="6:15">
      <c r="F2561" s="504"/>
      <c r="O2561" s="479"/>
    </row>
    <row r="2562" spans="6:15">
      <c r="F2562" s="504"/>
      <c r="O2562" s="479"/>
    </row>
    <row r="2563" spans="6:15">
      <c r="F2563" s="504"/>
      <c r="O2563" s="479"/>
    </row>
    <row r="2564" spans="6:15">
      <c r="F2564" s="504"/>
      <c r="O2564" s="479"/>
    </row>
    <row r="2565" spans="6:15">
      <c r="F2565" s="504"/>
      <c r="O2565" s="479"/>
    </row>
    <row r="2566" spans="6:15">
      <c r="F2566" s="504"/>
      <c r="O2566" s="479"/>
    </row>
    <row r="2567" spans="6:15">
      <c r="F2567" s="504"/>
      <c r="O2567" s="479"/>
    </row>
    <row r="2568" spans="6:15">
      <c r="F2568" s="504"/>
      <c r="O2568" s="479"/>
    </row>
    <row r="2569" spans="6:15">
      <c r="F2569" s="504"/>
      <c r="O2569" s="479"/>
    </row>
    <row r="2570" spans="6:15">
      <c r="F2570" s="504"/>
      <c r="O2570" s="479"/>
    </row>
    <row r="2571" spans="6:15">
      <c r="F2571" s="504"/>
      <c r="O2571" s="479"/>
    </row>
    <row r="2572" spans="6:15">
      <c r="F2572" s="504"/>
      <c r="O2572" s="479"/>
    </row>
    <row r="2573" spans="6:15">
      <c r="F2573" s="504"/>
      <c r="O2573" s="479"/>
    </row>
    <row r="2574" spans="6:15">
      <c r="F2574" s="504"/>
      <c r="O2574" s="479"/>
    </row>
    <row r="2575" spans="6:15">
      <c r="F2575" s="504"/>
      <c r="O2575" s="479"/>
    </row>
    <row r="2576" spans="6:15">
      <c r="F2576" s="504"/>
      <c r="O2576" s="479"/>
    </row>
    <row r="2577" spans="6:15">
      <c r="F2577" s="504"/>
      <c r="O2577" s="479"/>
    </row>
    <row r="2578" spans="6:15">
      <c r="F2578" s="504"/>
      <c r="O2578" s="479"/>
    </row>
    <row r="2579" spans="6:15">
      <c r="F2579" s="504"/>
      <c r="O2579" s="479"/>
    </row>
    <row r="2580" spans="6:15">
      <c r="F2580" s="504"/>
      <c r="O2580" s="479"/>
    </row>
    <row r="2581" spans="6:15">
      <c r="F2581" s="504"/>
      <c r="O2581" s="479"/>
    </row>
    <row r="2582" spans="6:15">
      <c r="F2582" s="504"/>
      <c r="O2582" s="479"/>
    </row>
    <row r="2583" spans="6:15">
      <c r="F2583" s="504"/>
      <c r="O2583" s="479"/>
    </row>
    <row r="2584" spans="6:15">
      <c r="F2584" s="504"/>
      <c r="O2584" s="479"/>
    </row>
    <row r="2585" spans="6:15">
      <c r="F2585" s="504"/>
      <c r="O2585" s="479"/>
    </row>
    <row r="2586" spans="6:15">
      <c r="F2586" s="504"/>
      <c r="O2586" s="479"/>
    </row>
    <row r="2587" spans="6:15">
      <c r="F2587" s="504"/>
      <c r="O2587" s="479"/>
    </row>
    <row r="2588" spans="6:15">
      <c r="F2588" s="504"/>
      <c r="O2588" s="479"/>
    </row>
    <row r="2589" spans="6:15">
      <c r="F2589" s="504"/>
      <c r="O2589" s="479"/>
    </row>
    <row r="2590" spans="6:15">
      <c r="F2590" s="504"/>
      <c r="O2590" s="479"/>
    </row>
    <row r="2591" spans="6:15">
      <c r="F2591" s="504"/>
      <c r="O2591" s="479"/>
    </row>
    <row r="2592" spans="6:15">
      <c r="F2592" s="504"/>
      <c r="O2592" s="479"/>
    </row>
    <row r="2593" spans="6:15">
      <c r="F2593" s="504"/>
      <c r="O2593" s="479"/>
    </row>
    <row r="2594" spans="6:15">
      <c r="F2594" s="504"/>
      <c r="O2594" s="479"/>
    </row>
    <row r="2595" spans="6:15">
      <c r="F2595" s="504"/>
      <c r="O2595" s="479"/>
    </row>
    <row r="2596" spans="6:15">
      <c r="F2596" s="504"/>
      <c r="O2596" s="479"/>
    </row>
    <row r="2597" spans="6:15">
      <c r="F2597" s="504"/>
      <c r="O2597" s="479"/>
    </row>
    <row r="2598" spans="6:15">
      <c r="F2598" s="504"/>
      <c r="O2598" s="479"/>
    </row>
    <row r="2599" spans="6:15">
      <c r="F2599" s="504"/>
      <c r="O2599" s="479"/>
    </row>
    <row r="2600" spans="6:15">
      <c r="F2600" s="504"/>
      <c r="O2600" s="479"/>
    </row>
    <row r="2601" spans="6:15">
      <c r="F2601" s="504"/>
      <c r="O2601" s="479"/>
    </row>
    <row r="2602" spans="6:15">
      <c r="F2602" s="504"/>
      <c r="O2602" s="479"/>
    </row>
    <row r="2603" spans="6:15">
      <c r="F2603" s="504"/>
      <c r="O2603" s="479"/>
    </row>
    <row r="2604" spans="6:15">
      <c r="F2604" s="504"/>
      <c r="O2604" s="479"/>
    </row>
    <row r="2605" spans="6:15">
      <c r="F2605" s="504"/>
      <c r="O2605" s="479"/>
    </row>
    <row r="2606" spans="6:15">
      <c r="F2606" s="504"/>
      <c r="O2606" s="479"/>
    </row>
    <row r="2607" spans="6:15">
      <c r="F2607" s="504"/>
      <c r="O2607" s="479"/>
    </row>
    <row r="2608" spans="6:15">
      <c r="F2608" s="504"/>
      <c r="O2608" s="479"/>
    </row>
    <row r="2609" spans="6:15">
      <c r="F2609" s="504"/>
      <c r="O2609" s="479"/>
    </row>
    <row r="2610" spans="6:15">
      <c r="F2610" s="504"/>
      <c r="O2610" s="479"/>
    </row>
    <row r="2611" spans="6:15">
      <c r="F2611" s="504"/>
      <c r="O2611" s="479"/>
    </row>
    <row r="2612" spans="6:15">
      <c r="F2612" s="504"/>
      <c r="O2612" s="479"/>
    </row>
    <row r="2613" spans="6:15">
      <c r="F2613" s="504"/>
      <c r="O2613" s="479"/>
    </row>
    <row r="2614" spans="6:15">
      <c r="F2614" s="504"/>
      <c r="O2614" s="479"/>
    </row>
    <row r="2615" spans="6:15">
      <c r="F2615" s="504"/>
      <c r="O2615" s="479"/>
    </row>
    <row r="2616" spans="6:15">
      <c r="F2616" s="504"/>
      <c r="O2616" s="479"/>
    </row>
    <row r="2617" spans="6:15">
      <c r="F2617" s="504"/>
      <c r="O2617" s="479"/>
    </row>
    <row r="2618" spans="6:15">
      <c r="F2618" s="504"/>
      <c r="O2618" s="479"/>
    </row>
    <row r="2619" spans="6:15">
      <c r="F2619" s="504"/>
      <c r="O2619" s="479"/>
    </row>
    <row r="2620" spans="6:15">
      <c r="F2620" s="504"/>
      <c r="O2620" s="479"/>
    </row>
    <row r="2621" spans="6:15">
      <c r="F2621" s="504"/>
      <c r="O2621" s="479"/>
    </row>
    <row r="2622" spans="6:15">
      <c r="F2622" s="504"/>
      <c r="O2622" s="479"/>
    </row>
    <row r="2623" spans="6:15">
      <c r="F2623" s="504"/>
      <c r="O2623" s="479"/>
    </row>
    <row r="2624" spans="6:15">
      <c r="F2624" s="504"/>
      <c r="O2624" s="479"/>
    </row>
    <row r="2625" spans="6:15">
      <c r="F2625" s="504"/>
      <c r="O2625" s="479"/>
    </row>
    <row r="2626" spans="6:15">
      <c r="F2626" s="504"/>
      <c r="O2626" s="479"/>
    </row>
    <row r="2627" spans="6:15">
      <c r="F2627" s="504"/>
      <c r="O2627" s="479"/>
    </row>
    <row r="2628" spans="6:15">
      <c r="F2628" s="504"/>
      <c r="O2628" s="479"/>
    </row>
    <row r="2629" spans="6:15">
      <c r="F2629" s="504"/>
      <c r="O2629" s="479"/>
    </row>
    <row r="2630" spans="6:15">
      <c r="F2630" s="504"/>
      <c r="O2630" s="479"/>
    </row>
    <row r="2631" spans="6:15">
      <c r="F2631" s="504"/>
      <c r="O2631" s="479"/>
    </row>
    <row r="2632" spans="6:15">
      <c r="F2632" s="504"/>
      <c r="O2632" s="479"/>
    </row>
    <row r="2633" spans="6:15">
      <c r="F2633" s="504"/>
      <c r="O2633" s="479"/>
    </row>
    <row r="2634" spans="6:15">
      <c r="F2634" s="504"/>
      <c r="O2634" s="479"/>
    </row>
    <row r="2635" spans="6:15">
      <c r="F2635" s="504"/>
      <c r="O2635" s="479"/>
    </row>
    <row r="2636" spans="6:15">
      <c r="F2636" s="504"/>
      <c r="O2636" s="479"/>
    </row>
    <row r="2637" spans="6:15">
      <c r="F2637" s="504"/>
      <c r="O2637" s="479"/>
    </row>
    <row r="2638" spans="6:15">
      <c r="F2638" s="504"/>
      <c r="O2638" s="479"/>
    </row>
    <row r="2639" spans="6:15">
      <c r="F2639" s="504"/>
      <c r="O2639" s="479"/>
    </row>
    <row r="2640" spans="6:15">
      <c r="F2640" s="504"/>
      <c r="O2640" s="479"/>
    </row>
    <row r="2641" spans="6:15">
      <c r="F2641" s="504"/>
      <c r="O2641" s="479"/>
    </row>
    <row r="2642" spans="6:15">
      <c r="F2642" s="504"/>
      <c r="O2642" s="479"/>
    </row>
    <row r="2643" spans="6:15">
      <c r="F2643" s="504"/>
      <c r="O2643" s="479"/>
    </row>
    <row r="2644" spans="6:15">
      <c r="F2644" s="504"/>
      <c r="O2644" s="479"/>
    </row>
    <row r="2645" spans="6:15">
      <c r="F2645" s="504"/>
      <c r="O2645" s="479"/>
    </row>
    <row r="2646" spans="6:15">
      <c r="F2646" s="504"/>
      <c r="O2646" s="479"/>
    </row>
    <row r="2647" spans="6:15">
      <c r="F2647" s="504"/>
      <c r="O2647" s="479"/>
    </row>
    <row r="2648" spans="6:15">
      <c r="F2648" s="504"/>
      <c r="O2648" s="479"/>
    </row>
    <row r="2649" spans="6:15">
      <c r="F2649" s="504"/>
      <c r="O2649" s="479"/>
    </row>
    <row r="2650" spans="6:15">
      <c r="F2650" s="504"/>
      <c r="O2650" s="479"/>
    </row>
    <row r="2651" spans="6:15">
      <c r="F2651" s="504"/>
      <c r="O2651" s="479"/>
    </row>
    <row r="2652" spans="6:15">
      <c r="F2652" s="504"/>
      <c r="O2652" s="479"/>
    </row>
    <row r="2653" spans="6:15">
      <c r="F2653" s="504"/>
      <c r="O2653" s="479"/>
    </row>
    <row r="2654" spans="6:15">
      <c r="F2654" s="504"/>
      <c r="O2654" s="479"/>
    </row>
    <row r="2655" spans="6:15">
      <c r="F2655" s="504"/>
      <c r="O2655" s="479"/>
    </row>
    <row r="2656" spans="6:15">
      <c r="F2656" s="504"/>
      <c r="O2656" s="479"/>
    </row>
    <row r="2657" spans="6:15">
      <c r="F2657" s="504"/>
      <c r="O2657" s="479"/>
    </row>
    <row r="2658" spans="6:15">
      <c r="F2658" s="504"/>
      <c r="O2658" s="479"/>
    </row>
    <row r="2659" spans="6:15">
      <c r="F2659" s="504"/>
      <c r="O2659" s="479"/>
    </row>
    <row r="2660" spans="6:15">
      <c r="F2660" s="504"/>
      <c r="O2660" s="479"/>
    </row>
    <row r="2661" spans="6:15">
      <c r="F2661" s="504"/>
      <c r="O2661" s="479"/>
    </row>
    <row r="2662" spans="6:15">
      <c r="F2662" s="504"/>
      <c r="O2662" s="479"/>
    </row>
    <row r="2663" spans="6:15">
      <c r="F2663" s="504"/>
      <c r="O2663" s="479"/>
    </row>
    <row r="2664" spans="6:15">
      <c r="F2664" s="504"/>
      <c r="O2664" s="479"/>
    </row>
    <row r="2665" spans="6:15">
      <c r="F2665" s="504"/>
      <c r="O2665" s="479"/>
    </row>
    <row r="2666" spans="6:15">
      <c r="F2666" s="504"/>
      <c r="O2666" s="479"/>
    </row>
    <row r="2667" spans="6:15">
      <c r="F2667" s="504"/>
      <c r="O2667" s="479"/>
    </row>
    <row r="2668" spans="6:15">
      <c r="F2668" s="504"/>
      <c r="O2668" s="479"/>
    </row>
    <row r="2669" spans="6:15">
      <c r="F2669" s="504"/>
      <c r="O2669" s="479"/>
    </row>
    <row r="2670" spans="6:15">
      <c r="F2670" s="504"/>
      <c r="O2670" s="479"/>
    </row>
    <row r="2671" spans="6:15">
      <c r="F2671" s="504"/>
      <c r="O2671" s="479"/>
    </row>
    <row r="2672" spans="6:15">
      <c r="F2672" s="504"/>
      <c r="O2672" s="479"/>
    </row>
    <row r="2673" spans="6:15">
      <c r="F2673" s="504"/>
      <c r="O2673" s="479"/>
    </row>
    <row r="2674" spans="6:15">
      <c r="F2674" s="504"/>
      <c r="O2674" s="479"/>
    </row>
    <row r="2675" spans="6:15">
      <c r="F2675" s="504"/>
      <c r="O2675" s="479"/>
    </row>
    <row r="2676" spans="6:15">
      <c r="F2676" s="504"/>
      <c r="O2676" s="479"/>
    </row>
    <row r="2677" spans="6:15">
      <c r="F2677" s="504"/>
      <c r="O2677" s="479"/>
    </row>
    <row r="2678" spans="6:15">
      <c r="F2678" s="504"/>
      <c r="O2678" s="479"/>
    </row>
    <row r="2679" spans="6:15">
      <c r="F2679" s="504"/>
      <c r="O2679" s="479"/>
    </row>
    <row r="2680" spans="6:15">
      <c r="F2680" s="504"/>
      <c r="O2680" s="479"/>
    </row>
    <row r="2681" spans="6:15">
      <c r="F2681" s="504"/>
      <c r="O2681" s="479"/>
    </row>
    <row r="2682" spans="6:15">
      <c r="F2682" s="504"/>
      <c r="O2682" s="479"/>
    </row>
    <row r="2683" spans="6:15">
      <c r="F2683" s="504"/>
      <c r="O2683" s="479"/>
    </row>
    <row r="2684" spans="6:15">
      <c r="F2684" s="504"/>
      <c r="O2684" s="479"/>
    </row>
    <row r="2685" spans="6:15">
      <c r="F2685" s="504"/>
      <c r="O2685" s="479"/>
    </row>
    <row r="2686" spans="6:15">
      <c r="F2686" s="504"/>
      <c r="O2686" s="479"/>
    </row>
    <row r="2687" spans="6:15">
      <c r="F2687" s="504"/>
      <c r="O2687" s="479"/>
    </row>
    <row r="2688" spans="6:15">
      <c r="F2688" s="504"/>
      <c r="O2688" s="479"/>
    </row>
    <row r="2689" spans="6:15">
      <c r="F2689" s="504"/>
      <c r="O2689" s="479"/>
    </row>
    <row r="2690" spans="6:15">
      <c r="F2690" s="504"/>
      <c r="O2690" s="479"/>
    </row>
    <row r="2691" spans="6:15">
      <c r="F2691" s="504"/>
      <c r="O2691" s="479"/>
    </row>
    <row r="2692" spans="6:15">
      <c r="F2692" s="504"/>
      <c r="O2692" s="479"/>
    </row>
    <row r="2693" spans="6:15">
      <c r="F2693" s="504"/>
      <c r="O2693" s="479"/>
    </row>
    <row r="2694" spans="6:15">
      <c r="F2694" s="504"/>
      <c r="O2694" s="479"/>
    </row>
    <row r="2695" spans="6:15">
      <c r="F2695" s="504"/>
      <c r="O2695" s="479"/>
    </row>
    <row r="2696" spans="6:15">
      <c r="F2696" s="504"/>
      <c r="O2696" s="479"/>
    </row>
    <row r="2697" spans="6:15">
      <c r="F2697" s="504"/>
      <c r="O2697" s="479"/>
    </row>
    <row r="2698" spans="6:15">
      <c r="F2698" s="504"/>
      <c r="O2698" s="479"/>
    </row>
    <row r="2699" spans="6:15">
      <c r="F2699" s="504"/>
      <c r="O2699" s="479"/>
    </row>
    <row r="2700" spans="6:15">
      <c r="F2700" s="504"/>
      <c r="O2700" s="479"/>
    </row>
    <row r="2701" spans="6:15">
      <c r="F2701" s="504"/>
      <c r="O2701" s="479"/>
    </row>
    <row r="2702" spans="6:15">
      <c r="F2702" s="504"/>
      <c r="O2702" s="479"/>
    </row>
    <row r="2703" spans="6:15">
      <c r="F2703" s="504"/>
      <c r="O2703" s="479"/>
    </row>
    <row r="2704" spans="6:15">
      <c r="F2704" s="504"/>
      <c r="O2704" s="479"/>
    </row>
    <row r="2705" spans="6:15">
      <c r="F2705" s="504"/>
      <c r="O2705" s="479"/>
    </row>
    <row r="2706" spans="6:15">
      <c r="F2706" s="504"/>
      <c r="O2706" s="479"/>
    </row>
    <row r="2707" spans="6:15">
      <c r="F2707" s="504"/>
      <c r="O2707" s="479"/>
    </row>
    <row r="2708" spans="6:15">
      <c r="F2708" s="504"/>
      <c r="O2708" s="479"/>
    </row>
    <row r="2709" spans="6:15">
      <c r="F2709" s="504"/>
      <c r="O2709" s="479"/>
    </row>
    <row r="2710" spans="6:15">
      <c r="F2710" s="504"/>
      <c r="O2710" s="479"/>
    </row>
    <row r="2711" spans="6:15">
      <c r="F2711" s="504"/>
      <c r="O2711" s="479"/>
    </row>
    <row r="2712" spans="6:15">
      <c r="F2712" s="504"/>
      <c r="O2712" s="479"/>
    </row>
    <row r="2713" spans="6:15">
      <c r="F2713" s="504"/>
      <c r="O2713" s="479"/>
    </row>
    <row r="2714" spans="6:15">
      <c r="F2714" s="504"/>
      <c r="O2714" s="479"/>
    </row>
    <row r="2715" spans="6:15">
      <c r="F2715" s="504"/>
      <c r="O2715" s="479"/>
    </row>
    <row r="2716" spans="6:15">
      <c r="F2716" s="504"/>
      <c r="O2716" s="479"/>
    </row>
    <row r="2717" spans="6:15">
      <c r="F2717" s="504"/>
      <c r="O2717" s="479"/>
    </row>
    <row r="2718" spans="6:15">
      <c r="F2718" s="504"/>
      <c r="O2718" s="479"/>
    </row>
    <row r="2719" spans="6:15">
      <c r="F2719" s="504"/>
      <c r="O2719" s="479"/>
    </row>
    <row r="2720" spans="6:15">
      <c r="F2720" s="504"/>
      <c r="O2720" s="479"/>
    </row>
    <row r="2721" spans="6:15">
      <c r="F2721" s="504"/>
      <c r="O2721" s="479"/>
    </row>
    <row r="2722" spans="6:15">
      <c r="F2722" s="504"/>
      <c r="O2722" s="479"/>
    </row>
    <row r="2723" spans="6:15">
      <c r="F2723" s="504"/>
      <c r="O2723" s="479"/>
    </row>
    <row r="2724" spans="6:15">
      <c r="F2724" s="504"/>
      <c r="O2724" s="479"/>
    </row>
    <row r="2725" spans="6:15">
      <c r="F2725" s="504"/>
      <c r="O2725" s="479"/>
    </row>
    <row r="2726" spans="6:15">
      <c r="F2726" s="504"/>
      <c r="O2726" s="479"/>
    </row>
    <row r="2727" spans="6:15">
      <c r="F2727" s="504"/>
      <c r="O2727" s="479"/>
    </row>
    <row r="2728" spans="6:15">
      <c r="F2728" s="504"/>
      <c r="O2728" s="479"/>
    </row>
    <row r="2729" spans="6:15">
      <c r="F2729" s="504"/>
      <c r="O2729" s="479"/>
    </row>
    <row r="2730" spans="6:15">
      <c r="F2730" s="504"/>
      <c r="O2730" s="479"/>
    </row>
    <row r="2731" spans="6:15">
      <c r="F2731" s="504"/>
      <c r="O2731" s="479"/>
    </row>
    <row r="2732" spans="6:15">
      <c r="F2732" s="504"/>
      <c r="O2732" s="479"/>
    </row>
    <row r="2733" spans="6:15">
      <c r="F2733" s="504"/>
      <c r="O2733" s="479"/>
    </row>
    <row r="2734" spans="6:15">
      <c r="F2734" s="504"/>
      <c r="O2734" s="479"/>
    </row>
    <row r="2735" spans="6:15">
      <c r="F2735" s="504"/>
      <c r="O2735" s="479"/>
    </row>
    <row r="2736" spans="6:15">
      <c r="F2736" s="504"/>
      <c r="O2736" s="479"/>
    </row>
    <row r="2737" spans="6:15">
      <c r="F2737" s="504"/>
      <c r="O2737" s="479"/>
    </row>
    <row r="2738" spans="6:15">
      <c r="F2738" s="504"/>
      <c r="O2738" s="479"/>
    </row>
    <row r="2739" spans="6:15">
      <c r="F2739" s="504"/>
      <c r="O2739" s="479"/>
    </row>
    <row r="2740" spans="6:15">
      <c r="F2740" s="504"/>
      <c r="O2740" s="479"/>
    </row>
    <row r="2741" spans="6:15">
      <c r="F2741" s="504"/>
      <c r="O2741" s="479"/>
    </row>
    <row r="2742" spans="6:15">
      <c r="F2742" s="504"/>
      <c r="O2742" s="479"/>
    </row>
    <row r="2743" spans="6:15">
      <c r="F2743" s="504"/>
      <c r="O2743" s="479"/>
    </row>
    <row r="2744" spans="6:15">
      <c r="F2744" s="504"/>
      <c r="O2744" s="479"/>
    </row>
    <row r="2745" spans="6:15">
      <c r="F2745" s="504"/>
      <c r="O2745" s="479"/>
    </row>
    <row r="2746" spans="6:15">
      <c r="F2746" s="504"/>
      <c r="O2746" s="479"/>
    </row>
    <row r="2747" spans="6:15">
      <c r="F2747" s="504"/>
      <c r="O2747" s="479"/>
    </row>
    <row r="2748" spans="6:15">
      <c r="F2748" s="504"/>
      <c r="O2748" s="479"/>
    </row>
    <row r="2749" spans="6:15">
      <c r="F2749" s="504"/>
      <c r="O2749" s="479"/>
    </row>
    <row r="2750" spans="6:15">
      <c r="F2750" s="504"/>
      <c r="O2750" s="479"/>
    </row>
    <row r="2751" spans="6:15">
      <c r="F2751" s="504"/>
      <c r="O2751" s="479"/>
    </row>
    <row r="2752" spans="6:15">
      <c r="F2752" s="504"/>
      <c r="O2752" s="479"/>
    </row>
    <row r="2753" spans="6:15">
      <c r="F2753" s="504"/>
      <c r="O2753" s="479"/>
    </row>
    <row r="2754" spans="6:15">
      <c r="F2754" s="504"/>
      <c r="O2754" s="479"/>
    </row>
    <row r="2755" spans="6:15">
      <c r="F2755" s="504"/>
      <c r="O2755" s="479"/>
    </row>
    <row r="2756" spans="6:15">
      <c r="F2756" s="504"/>
      <c r="O2756" s="479"/>
    </row>
    <row r="2757" spans="6:15">
      <c r="F2757" s="504"/>
      <c r="O2757" s="479"/>
    </row>
    <row r="2758" spans="6:15">
      <c r="F2758" s="504"/>
      <c r="O2758" s="479"/>
    </row>
    <row r="2759" spans="6:15">
      <c r="F2759" s="504"/>
      <c r="O2759" s="479"/>
    </row>
    <row r="2760" spans="6:15">
      <c r="F2760" s="504"/>
      <c r="O2760" s="479"/>
    </row>
    <row r="2761" spans="6:15">
      <c r="F2761" s="504"/>
      <c r="O2761" s="479"/>
    </row>
    <row r="2762" spans="6:15">
      <c r="F2762" s="504"/>
      <c r="O2762" s="479"/>
    </row>
    <row r="2763" spans="6:15">
      <c r="F2763" s="504"/>
      <c r="O2763" s="479"/>
    </row>
    <row r="2764" spans="6:15">
      <c r="F2764" s="504"/>
      <c r="O2764" s="479"/>
    </row>
    <row r="2765" spans="6:15">
      <c r="F2765" s="504"/>
      <c r="O2765" s="479"/>
    </row>
    <row r="2766" spans="6:15">
      <c r="F2766" s="504"/>
      <c r="O2766" s="479"/>
    </row>
    <row r="2767" spans="6:15">
      <c r="F2767" s="504"/>
      <c r="O2767" s="479"/>
    </row>
    <row r="2768" spans="6:15">
      <c r="F2768" s="504"/>
      <c r="O2768" s="479"/>
    </row>
    <row r="2769" spans="6:15">
      <c r="F2769" s="504"/>
      <c r="O2769" s="479"/>
    </row>
    <row r="2770" spans="6:15">
      <c r="F2770" s="504"/>
      <c r="O2770" s="479"/>
    </row>
    <row r="2771" spans="6:15">
      <c r="F2771" s="504"/>
      <c r="O2771" s="479"/>
    </row>
    <row r="2772" spans="6:15">
      <c r="F2772" s="504"/>
      <c r="O2772" s="479"/>
    </row>
    <row r="2773" spans="6:15">
      <c r="F2773" s="504"/>
      <c r="O2773" s="479"/>
    </row>
    <row r="2774" spans="6:15">
      <c r="F2774" s="504"/>
      <c r="O2774" s="479"/>
    </row>
    <row r="2775" spans="6:15">
      <c r="F2775" s="504"/>
      <c r="O2775" s="479"/>
    </row>
    <row r="2776" spans="6:15">
      <c r="F2776" s="504"/>
      <c r="O2776" s="479"/>
    </row>
    <row r="2777" spans="6:15">
      <c r="F2777" s="504"/>
      <c r="O2777" s="479"/>
    </row>
    <row r="2778" spans="6:15">
      <c r="F2778" s="504"/>
      <c r="O2778" s="479"/>
    </row>
    <row r="2779" spans="6:15">
      <c r="F2779" s="504"/>
      <c r="O2779" s="479"/>
    </row>
    <row r="2780" spans="6:15">
      <c r="F2780" s="504"/>
      <c r="O2780" s="479"/>
    </row>
    <row r="2781" spans="6:15">
      <c r="F2781" s="504"/>
      <c r="O2781" s="479"/>
    </row>
    <row r="2782" spans="6:15">
      <c r="F2782" s="504"/>
      <c r="O2782" s="479"/>
    </row>
    <row r="2783" spans="6:15">
      <c r="F2783" s="504"/>
      <c r="O2783" s="479"/>
    </row>
    <row r="2784" spans="6:15">
      <c r="F2784" s="504"/>
      <c r="O2784" s="479"/>
    </row>
    <row r="2785" spans="6:15">
      <c r="F2785" s="504"/>
      <c r="O2785" s="479"/>
    </row>
    <row r="2786" spans="6:15">
      <c r="F2786" s="504"/>
      <c r="O2786" s="479"/>
    </row>
    <row r="2787" spans="6:15">
      <c r="F2787" s="504"/>
      <c r="O2787" s="479"/>
    </row>
    <row r="2788" spans="6:15">
      <c r="F2788" s="504"/>
      <c r="O2788" s="479"/>
    </row>
    <row r="2789" spans="6:15">
      <c r="F2789" s="504"/>
      <c r="O2789" s="479"/>
    </row>
    <row r="2790" spans="6:15">
      <c r="F2790" s="504"/>
      <c r="O2790" s="479"/>
    </row>
    <row r="2791" spans="6:15">
      <c r="F2791" s="504"/>
      <c r="O2791" s="479"/>
    </row>
    <row r="2792" spans="6:15">
      <c r="F2792" s="504"/>
      <c r="O2792" s="479"/>
    </row>
    <row r="2793" spans="6:15">
      <c r="F2793" s="504"/>
      <c r="O2793" s="479"/>
    </row>
    <row r="2794" spans="6:15">
      <c r="F2794" s="504"/>
      <c r="O2794" s="479"/>
    </row>
    <row r="2795" spans="6:15">
      <c r="F2795" s="504"/>
      <c r="O2795" s="479"/>
    </row>
    <row r="2796" spans="6:15">
      <c r="F2796" s="504"/>
      <c r="O2796" s="479"/>
    </row>
    <row r="2797" spans="6:15">
      <c r="F2797" s="504"/>
      <c r="O2797" s="479"/>
    </row>
    <row r="2798" spans="6:15">
      <c r="F2798" s="504"/>
      <c r="O2798" s="479"/>
    </row>
    <row r="2799" spans="6:15">
      <c r="F2799" s="504"/>
      <c r="O2799" s="479"/>
    </row>
    <row r="2800" spans="6:15">
      <c r="F2800" s="504"/>
      <c r="O2800" s="479"/>
    </row>
    <row r="2801" spans="6:15">
      <c r="F2801" s="504"/>
      <c r="O2801" s="479"/>
    </row>
    <row r="2802" spans="6:15">
      <c r="F2802" s="504"/>
      <c r="O2802" s="479"/>
    </row>
    <row r="2803" spans="6:15">
      <c r="F2803" s="504"/>
      <c r="O2803" s="479"/>
    </row>
    <row r="2804" spans="6:15">
      <c r="F2804" s="504"/>
      <c r="O2804" s="479"/>
    </row>
    <row r="2805" spans="6:15">
      <c r="F2805" s="504"/>
      <c r="O2805" s="479"/>
    </row>
    <row r="2806" spans="6:15">
      <c r="F2806" s="504"/>
      <c r="O2806" s="479"/>
    </row>
    <row r="2807" spans="6:15">
      <c r="F2807" s="504"/>
      <c r="O2807" s="479"/>
    </row>
    <row r="2808" spans="6:15">
      <c r="F2808" s="504"/>
      <c r="O2808" s="479"/>
    </row>
    <row r="2809" spans="6:15">
      <c r="F2809" s="504"/>
      <c r="O2809" s="479"/>
    </row>
    <row r="2810" spans="6:15">
      <c r="F2810" s="504"/>
      <c r="O2810" s="479"/>
    </row>
    <row r="2811" spans="6:15">
      <c r="F2811" s="504"/>
      <c r="O2811" s="479"/>
    </row>
    <row r="2812" spans="6:15">
      <c r="F2812" s="504"/>
      <c r="O2812" s="479"/>
    </row>
    <row r="2813" spans="6:15">
      <c r="F2813" s="504"/>
      <c r="O2813" s="479"/>
    </row>
    <row r="2814" spans="6:15">
      <c r="F2814" s="504"/>
      <c r="O2814" s="479"/>
    </row>
    <row r="2815" spans="6:15">
      <c r="F2815" s="504"/>
      <c r="O2815" s="479"/>
    </row>
    <row r="2816" spans="6:15">
      <c r="F2816" s="504"/>
      <c r="O2816" s="479"/>
    </row>
    <row r="2817" spans="6:15">
      <c r="F2817" s="504"/>
      <c r="O2817" s="479"/>
    </row>
    <row r="2818" spans="6:15">
      <c r="F2818" s="504"/>
      <c r="O2818" s="479"/>
    </row>
    <row r="2819" spans="6:15">
      <c r="F2819" s="504"/>
      <c r="O2819" s="479"/>
    </row>
    <row r="2820" spans="6:15">
      <c r="F2820" s="504"/>
      <c r="O2820" s="479"/>
    </row>
    <row r="2821" spans="6:15">
      <c r="F2821" s="504"/>
      <c r="O2821" s="479"/>
    </row>
    <row r="2822" spans="6:15">
      <c r="F2822" s="504"/>
      <c r="O2822" s="479"/>
    </row>
    <row r="2823" spans="6:15">
      <c r="F2823" s="504"/>
      <c r="O2823" s="479"/>
    </row>
    <row r="2824" spans="6:15">
      <c r="F2824" s="504"/>
      <c r="O2824" s="479"/>
    </row>
    <row r="2825" spans="6:15">
      <c r="F2825" s="504"/>
      <c r="O2825" s="479"/>
    </row>
    <row r="2826" spans="6:15">
      <c r="F2826" s="504"/>
      <c r="O2826" s="479"/>
    </row>
    <row r="2827" spans="6:15">
      <c r="F2827" s="504"/>
      <c r="O2827" s="479"/>
    </row>
    <row r="2828" spans="6:15">
      <c r="F2828" s="504"/>
      <c r="O2828" s="479"/>
    </row>
    <row r="2829" spans="6:15">
      <c r="F2829" s="504"/>
      <c r="O2829" s="479"/>
    </row>
    <row r="2830" spans="6:15">
      <c r="F2830" s="504"/>
      <c r="O2830" s="479"/>
    </row>
    <row r="2831" spans="6:15">
      <c r="F2831" s="504"/>
      <c r="O2831" s="479"/>
    </row>
    <row r="2832" spans="6:15">
      <c r="F2832" s="504"/>
      <c r="O2832" s="479"/>
    </row>
    <row r="2833" spans="6:15">
      <c r="F2833" s="504"/>
      <c r="O2833" s="479"/>
    </row>
    <row r="2834" spans="6:15">
      <c r="F2834" s="504"/>
      <c r="O2834" s="479"/>
    </row>
    <row r="2835" spans="6:15">
      <c r="F2835" s="504"/>
      <c r="O2835" s="479"/>
    </row>
    <row r="2836" spans="6:15">
      <c r="F2836" s="504"/>
      <c r="O2836" s="479"/>
    </row>
    <row r="2837" spans="6:15">
      <c r="F2837" s="504"/>
      <c r="O2837" s="479"/>
    </row>
    <row r="2838" spans="6:15">
      <c r="F2838" s="504"/>
      <c r="O2838" s="479"/>
    </row>
    <row r="2839" spans="6:15">
      <c r="F2839" s="504"/>
      <c r="O2839" s="479"/>
    </row>
    <row r="2840" spans="6:15">
      <c r="F2840" s="504"/>
      <c r="O2840" s="479"/>
    </row>
    <row r="2841" spans="6:15">
      <c r="F2841" s="504"/>
      <c r="O2841" s="479"/>
    </row>
    <row r="2842" spans="6:15">
      <c r="F2842" s="504"/>
      <c r="O2842" s="479"/>
    </row>
    <row r="2843" spans="6:15">
      <c r="F2843" s="504"/>
      <c r="O2843" s="479"/>
    </row>
    <row r="2844" spans="6:15">
      <c r="F2844" s="504"/>
      <c r="O2844" s="479"/>
    </row>
    <row r="2845" spans="6:15">
      <c r="F2845" s="504"/>
      <c r="O2845" s="479"/>
    </row>
    <row r="2846" spans="6:15">
      <c r="F2846" s="504"/>
      <c r="O2846" s="479"/>
    </row>
    <row r="2847" spans="6:15">
      <c r="F2847" s="504"/>
      <c r="O2847" s="479"/>
    </row>
    <row r="2848" spans="6:15">
      <c r="F2848" s="504"/>
      <c r="O2848" s="479"/>
    </row>
    <row r="2849" spans="6:15">
      <c r="F2849" s="504"/>
      <c r="O2849" s="479"/>
    </row>
    <row r="2850" spans="6:15">
      <c r="F2850" s="504"/>
      <c r="O2850" s="479"/>
    </row>
    <row r="2851" spans="6:15">
      <c r="F2851" s="504"/>
      <c r="O2851" s="479"/>
    </row>
    <row r="2852" spans="6:15">
      <c r="F2852" s="504"/>
      <c r="O2852" s="479"/>
    </row>
    <row r="2853" spans="6:15">
      <c r="F2853" s="504"/>
      <c r="O2853" s="479"/>
    </row>
  </sheetData>
  <customSheetViews>
    <customSheetView guid="{84FBBE83-FF6F-4C76-A58E-D04643F715A5}" scale="90" showPageBreaks="1" view="pageBreakPreview">
      <selection activeCell="A4" sqref="A4"/>
      <pageMargins left="0.7" right="0.7" top="0.75" bottom="0.75" header="0.3" footer="0.3"/>
      <pageSetup paperSize="9" scale="32" orientation="portrait" r:id="rId1"/>
    </customSheetView>
  </customSheetViews>
  <pageMargins left="0.7" right="0.7" top="0.75" bottom="0.75" header="0.3" footer="0.3"/>
  <pageSetup paperSize="9" scale="3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48</vt:i4>
      </vt:variant>
    </vt:vector>
  </HeadingPairs>
  <TitlesOfParts>
    <vt:vector size="95" baseType="lpstr">
      <vt:lpstr>Links</vt:lpstr>
      <vt:lpstr>adjustments</vt:lpstr>
      <vt:lpstr>Title NIUT </vt:lpstr>
      <vt:lpstr>BS</vt:lpstr>
      <vt:lpstr>P&amp;L</vt:lpstr>
      <vt:lpstr>Qtr - PnL</vt:lpstr>
      <vt:lpstr>Other Comp Income</vt:lpstr>
      <vt:lpstr>Qtr Other Comp Income</vt:lpstr>
      <vt:lpstr>Distri</vt:lpstr>
      <vt:lpstr>Qtr Distribution</vt:lpstr>
      <vt:lpstr>UHF</vt:lpstr>
      <vt:lpstr>Qtr - UHF</vt:lpstr>
      <vt:lpstr>cash flow</vt:lpstr>
      <vt:lpstr>Qtr -cashflow</vt:lpstr>
      <vt:lpstr>RP Q working</vt:lpstr>
      <vt:lpstr>cash flow working</vt:lpstr>
      <vt:lpstr>1</vt:lpstr>
      <vt:lpstr>HFT1</vt:lpstr>
      <vt:lpstr>HFT2</vt:lpstr>
      <vt:lpstr>AFS1</vt:lpstr>
      <vt:lpstr>AFS2</vt:lpstr>
      <vt:lpstr>AFS3</vt:lpstr>
      <vt:lpstr>AFS4</vt:lpstr>
      <vt:lpstr>AFS5</vt:lpstr>
      <vt:lpstr>AFS6</vt:lpstr>
      <vt:lpstr>TFC</vt:lpstr>
      <vt:lpstr>2</vt:lpstr>
      <vt:lpstr>3</vt:lpstr>
      <vt:lpstr>Sheet10</vt:lpstr>
      <vt:lpstr>4</vt:lpstr>
      <vt:lpstr>5</vt:lpstr>
      <vt:lpstr>6</vt:lpstr>
      <vt:lpstr>7</vt:lpstr>
      <vt:lpstr>8</vt:lpstr>
      <vt:lpstr>9</vt:lpstr>
      <vt:lpstr>11</vt:lpstr>
      <vt:lpstr>12</vt:lpstr>
      <vt:lpstr>Annexure1</vt:lpstr>
      <vt:lpstr>Annexure2</vt:lpstr>
      <vt:lpstr>13</vt:lpstr>
      <vt:lpstr>Sheet13</vt:lpstr>
      <vt:lpstr>Sheet12</vt:lpstr>
      <vt:lpstr>Sheet11</vt:lpstr>
      <vt:lpstr>Sheet9</vt:lpstr>
      <vt:lpstr>T-Bill</vt:lpstr>
      <vt:lpstr>TFCold</vt:lpstr>
      <vt:lpstr>Element</vt:lpstr>
      <vt:lpstr>L_AcctDes</vt:lpstr>
      <vt:lpstr>L_Adjust</vt:lpstr>
      <vt:lpstr>L_Adjust_GT</vt:lpstr>
      <vt:lpstr>L_AJE_Tot</vt:lpstr>
      <vt:lpstr>L_AJE_Tot_GT</vt:lpstr>
      <vt:lpstr>L_CompNum</vt:lpstr>
      <vt:lpstr>L_CY_Beg</vt:lpstr>
      <vt:lpstr>L_CY_Beg_GT</vt:lpstr>
      <vt:lpstr>L_CY_End</vt:lpstr>
      <vt:lpstr>L_CY_End_GT</vt:lpstr>
      <vt:lpstr>L_GrpNum</vt:lpstr>
      <vt:lpstr>L_Headings</vt:lpstr>
      <vt:lpstr>L_KeyValue</vt:lpstr>
      <vt:lpstr>L_PY_End</vt:lpstr>
      <vt:lpstr>L_PY_End_GT</vt:lpstr>
      <vt:lpstr>L_RJE_Tot</vt:lpstr>
      <vt:lpstr>L_RJE_Tot_GT</vt:lpstr>
      <vt:lpstr>L_RowNum</vt:lpstr>
      <vt:lpstr>'1'!Print_Area</vt:lpstr>
      <vt:lpstr>'11'!Print_Area</vt:lpstr>
      <vt:lpstr>'12'!Print_Area</vt:lpstr>
      <vt:lpstr>'13'!Print_Area</vt:lpstr>
      <vt:lpstr>'2'!Print_Area</vt:lpstr>
      <vt:lpstr>'3'!Print_Area</vt:lpstr>
      <vt:lpstr>'9'!Print_Area</vt:lpstr>
      <vt:lpstr>'AFS5'!Print_Area</vt:lpstr>
      <vt:lpstr>'AFS6'!Print_Area</vt:lpstr>
      <vt:lpstr>Annexure1!Print_Area</vt:lpstr>
      <vt:lpstr>Annexure2!Print_Area</vt:lpstr>
      <vt:lpstr>BS!Print_Area</vt:lpstr>
      <vt:lpstr>'cash flow'!Print_Area</vt:lpstr>
      <vt:lpstr>'cash flow working'!Print_Area</vt:lpstr>
      <vt:lpstr>Distri!Print_Area</vt:lpstr>
      <vt:lpstr>'HFT2'!Print_Area</vt:lpstr>
      <vt:lpstr>'Other Comp Income'!Print_Area</vt:lpstr>
      <vt:lpstr>'P&amp;L'!Print_Area</vt:lpstr>
      <vt:lpstr>'Qtr - PnL'!Print_Area</vt:lpstr>
      <vt:lpstr>'Qtr - UHF'!Print_Area</vt:lpstr>
      <vt:lpstr>'Qtr -cashflow'!Print_Area</vt:lpstr>
      <vt:lpstr>Sheet9!Print_Area</vt:lpstr>
      <vt:lpstr>'T-Bill'!Print_Area</vt:lpstr>
      <vt:lpstr>TFC!Print_Area</vt:lpstr>
      <vt:lpstr>TFCold!Print_Area</vt:lpstr>
      <vt:lpstr>UHF!Print_Area</vt:lpstr>
      <vt:lpstr>Annexure1!Print_Titles</vt:lpstr>
      <vt:lpstr>Annexure2!Print_Titles</vt:lpstr>
      <vt:lpstr>'cash flow working'!Print_Titles</vt:lpstr>
      <vt:lpstr>Links!Print_Titles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2016-04-14T05:19:00Z</cp:lastPrinted>
  <dcterms:created xsi:type="dcterms:W3CDTF">2006-07-06T11:41:36Z</dcterms:created>
  <dcterms:modified xsi:type="dcterms:W3CDTF">2016-04-25T04:56:32Z</dcterms:modified>
</cp:coreProperties>
</file>